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60" windowWidth="22305" windowHeight="10845" tabRatio="879" activeTab="0"/>
  </bookViews>
  <sheets>
    <sheet name="summary" sheetId="1" r:id="rId1"/>
    <sheet name="local school" sheetId="2" r:id="rId2"/>
    <sheet name="regional school 1" sheetId="3" r:id="rId3"/>
    <sheet name="regional school 2" sheetId="4" r:id="rId4"/>
    <sheet name="utility I" sheetId="5" r:id="rId5"/>
    <sheet name="utility II" sheetId="6" r:id="rId6"/>
    <sheet name="utility III" sheetId="7" r:id="rId7"/>
    <sheet name="utility IV" sheetId="8" r:id="rId8"/>
    <sheet name="muni bonds issued" sheetId="9" r:id="rId9"/>
    <sheet name="muni notes issued" sheetId="10" r:id="rId10"/>
    <sheet name="muni notes auth a" sheetId="11" r:id="rId11"/>
    <sheet name="muni notes auth b" sheetId="12" r:id="rId12"/>
    <sheet name="muni other" sheetId="13" r:id="rId13"/>
    <sheet name="muni deduction" sheetId="14" r:id="rId14"/>
    <sheet name="guarantees in calc" sheetId="15" r:id="rId15"/>
    <sheet name="special Debt" sheetId="16" r:id="rId16"/>
    <sheet name="leases not in calc" sheetId="17" r:id="rId17"/>
    <sheet name="guarantees not in calc" sheetId="18" r:id="rId18"/>
    <sheet name="Muni" sheetId="19" state="hidden" r:id="rId19"/>
  </sheets>
  <definedNames>
    <definedName name="FINAL" localSheetId="14">#REF!</definedName>
    <definedName name="FINAL" localSheetId="17">#REF!</definedName>
    <definedName name="FINAL" localSheetId="16">#REF!</definedName>
    <definedName name="FINAL" localSheetId="10">#REF!</definedName>
    <definedName name="FINAL" localSheetId="11">#REF!</definedName>
    <definedName name="FINAL" localSheetId="12">#REF!</definedName>
    <definedName name="FINAL" localSheetId="2">#REF!</definedName>
    <definedName name="FINAL">#REF!</definedName>
    <definedName name="muni_names">'Muni'!$A$1:$A$11</definedName>
    <definedName name="_xlnm.Print_Area" localSheetId="14">'guarantees in calc'!$I$1:$O$53</definedName>
    <definedName name="_xlnm.Print_Area" localSheetId="17">'guarantees not in calc'!$I$1:$O$53</definedName>
    <definedName name="_xlnm.Print_Area" localSheetId="16">'leases not in calc'!$I$1:$O$54</definedName>
    <definedName name="_xlnm.Print_Area" localSheetId="1">'local school'!$H$1:$M$31</definedName>
    <definedName name="_xlnm.Print_Area" localSheetId="8">'muni bonds issued'!$I$1:$O$83</definedName>
    <definedName name="_xlnm.Print_Area" localSheetId="13">'muni deduction'!$I$1:$O$33</definedName>
    <definedName name="_xlnm.Print_Area" localSheetId="10">'muni notes auth a'!$I$1:$O$48</definedName>
    <definedName name="_xlnm.Print_Area" localSheetId="11">'muni notes auth b'!$I$1:$O$49</definedName>
    <definedName name="_xlnm.Print_Area" localSheetId="9">'muni notes issued'!$I$1:$O$63</definedName>
    <definedName name="_xlnm.Print_Area" localSheetId="12">'muni other'!$I$1:$O$21</definedName>
    <definedName name="_xlnm.Print_Area" localSheetId="2">'regional school 1'!$H$1:$N$33</definedName>
    <definedName name="_xlnm.Print_Area" localSheetId="3">'regional school 2'!$H$1:$N$33</definedName>
    <definedName name="_xlnm.Print_Area" localSheetId="15">'special Debt'!$I$1:$Q$16</definedName>
    <definedName name="_xlnm.Print_Area" localSheetId="0">'summary'!$I$1:$T$34</definedName>
    <definedName name="_xlnm.Print_Area" localSheetId="4">'utility I'!$I$1:$P$46</definedName>
    <definedName name="_xlnm.Print_Area" localSheetId="5">'utility II'!$I$1:$P$46</definedName>
    <definedName name="_xlnm.Print_Area" localSheetId="6">'utility III'!$I$1:$P$46</definedName>
    <definedName name="_xlnm.Print_Area" localSheetId="7">'utility IV'!$I$1:$P$46</definedName>
    <definedName name="QQQQ" localSheetId="14">#REF!</definedName>
    <definedName name="QQQQ" localSheetId="17">#REF!</definedName>
    <definedName name="QQQQ" localSheetId="16">#REF!</definedName>
    <definedName name="QQQQ" localSheetId="10">#REF!</definedName>
    <definedName name="QQQQ" localSheetId="11">#REF!</definedName>
    <definedName name="QQQQ" localSheetId="12">#REF!</definedName>
    <definedName name="QQQQ" localSheetId="2">#REF!</definedName>
    <definedName name="QQQQ">#REF!</definedName>
    <definedName name="schoolper">'Muni'!$M$2:$M$6</definedName>
    <definedName name="typeschool">'Muni'!$J$3:$J$4</definedName>
    <definedName name="utility">'Muni'!$K$2:$K$18</definedName>
  </definedNames>
  <calcPr fullCalcOnLoad="1"/>
</workbook>
</file>

<file path=xl/comments1.xml><?xml version="1.0" encoding="utf-8"?>
<comments xmlns="http://schemas.openxmlformats.org/spreadsheetml/2006/main">
  <authors>
    <author>mbrodowski</author>
  </authors>
  <commentList>
    <comment ref="S6" authorId="0">
      <text>
        <r>
          <rPr>
            <b/>
            <sz val="8"/>
            <rFont val="Tahoma"/>
            <family val="2"/>
          </rPr>
          <t>Enter Prepared as of date: DD-MON-YYYY</t>
        </r>
      </text>
    </comment>
    <comment ref="I1" authorId="0">
      <text>
        <r>
          <rPr>
            <b/>
            <sz val="8"/>
            <rFont val="Tahoma"/>
            <family val="2"/>
          </rPr>
          <t>mbrodowski:</t>
        </r>
        <r>
          <rPr>
            <sz val="8"/>
            <rFont val="Tahoma"/>
            <family val="2"/>
          </rPr>
          <t xml:space="preserve">
</t>
        </r>
      </text>
    </comment>
  </commentList>
</comments>
</file>

<file path=xl/sharedStrings.xml><?xml version="1.0" encoding="utf-8"?>
<sst xmlns="http://schemas.openxmlformats.org/spreadsheetml/2006/main" count="2307" uniqueCount="384">
  <si>
    <t>Deduction</t>
  </si>
  <si>
    <t>(1)</t>
  </si>
  <si>
    <t>(2)</t>
  </si>
  <si>
    <t>(3)</t>
  </si>
  <si>
    <t>Name:</t>
  </si>
  <si>
    <t>Title:</t>
  </si>
  <si>
    <t>Address:</t>
  </si>
  <si>
    <t>Phone:</t>
  </si>
  <si>
    <t>Fax:</t>
  </si>
  <si>
    <t>%</t>
  </si>
  <si>
    <t>Annual Debt Statement</t>
  </si>
  <si>
    <t>Township</t>
  </si>
  <si>
    <t>State of New Jersey</t>
  </si>
  <si>
    <t>Department of Community Affairs</t>
  </si>
  <si>
    <t>Year</t>
  </si>
  <si>
    <t>Equalized Valuation Real Property with Improvements plus assessed valuation of Class II RR Property</t>
  </si>
  <si>
    <t>Equalized Valuation Basis - Average of (1), (2) and (3)……………………………………………………………………..</t>
  </si>
  <si>
    <t>Net Debt</t>
  </si>
  <si>
    <t xml:space="preserve"> </t>
  </si>
  <si>
    <t>Total</t>
  </si>
  <si>
    <t>Municipality</t>
  </si>
  <si>
    <t>City</t>
  </si>
  <si>
    <t>Camden</t>
  </si>
  <si>
    <t>0408</t>
  </si>
  <si>
    <t>0409</t>
  </si>
  <si>
    <t>Cherry Hill</t>
  </si>
  <si>
    <t>Cumberland</t>
  </si>
  <si>
    <t>0601</t>
  </si>
  <si>
    <t>Bridgeton</t>
  </si>
  <si>
    <t>Hudson</t>
  </si>
  <si>
    <t>0910</t>
  </si>
  <si>
    <t>Union City</t>
  </si>
  <si>
    <t>0911</t>
  </si>
  <si>
    <t>Weehawken</t>
  </si>
  <si>
    <t>Union</t>
  </si>
  <si>
    <t>Mercer</t>
  </si>
  <si>
    <t>1111</t>
  </si>
  <si>
    <t>Trenton</t>
  </si>
  <si>
    <t>Middlesex</t>
  </si>
  <si>
    <t>1215</t>
  </si>
  <si>
    <t>North Brunswick</t>
  </si>
  <si>
    <t>1225</t>
  </si>
  <si>
    <t>Woodbridge</t>
  </si>
  <si>
    <t>Passaic</t>
  </si>
  <si>
    <t>1607</t>
  </si>
  <si>
    <t>1608</t>
  </si>
  <si>
    <t>Paterson</t>
  </si>
  <si>
    <t>2004</t>
  </si>
  <si>
    <t>Elizabeth</t>
  </si>
  <si>
    <t>0408 Camden City - County of Camden</t>
  </si>
  <si>
    <t>0409 Cherry Hill Township - County of Camden</t>
  </si>
  <si>
    <t>0601 Bridgeton City - County of Cumberland</t>
  </si>
  <si>
    <t>0910 Union City City - County of Hudson</t>
  </si>
  <si>
    <t>0911 Weehawken Township - County of Hudson</t>
  </si>
  <si>
    <t>1111 Trenton City - County of Mercer</t>
  </si>
  <si>
    <t>1215 North Brunswick Township - County of Middlesex</t>
  </si>
  <si>
    <t>1225 Woodbridge Township - County of Middlesex</t>
  </si>
  <si>
    <t>1607 Passaic City - County of Passaic</t>
  </si>
  <si>
    <t>1608 Paterson City - County of Passaic</t>
  </si>
  <si>
    <t>2004 Elizabeth City - County of Union</t>
  </si>
  <si>
    <t>Email:</t>
  </si>
  <si>
    <t>muni</t>
  </si>
  <si>
    <t>code</t>
  </si>
  <si>
    <t>bond</t>
  </si>
  <si>
    <t>Eqval</t>
  </si>
  <si>
    <t>avg</t>
  </si>
  <si>
    <t>perc</t>
  </si>
  <si>
    <t>CFO Cert #:</t>
  </si>
  <si>
    <t>sds</t>
  </si>
  <si>
    <t>ord</t>
  </si>
  <si>
    <t>cfo</t>
  </si>
  <si>
    <t>name</t>
  </si>
  <si>
    <t>title</t>
  </si>
  <si>
    <t>add1</t>
  </si>
  <si>
    <t>add2</t>
  </si>
  <si>
    <t>sp</t>
  </si>
  <si>
    <t>ban</t>
  </si>
  <si>
    <t>tot</t>
  </si>
  <si>
    <t>Budget Year Ending:</t>
  </si>
  <si>
    <t>(year)</t>
  </si>
  <si>
    <t>(Month-DD)</t>
  </si>
  <si>
    <t>Totals</t>
  </si>
  <si>
    <t>But not Issued</t>
  </si>
  <si>
    <t>Notes Issued</t>
  </si>
  <si>
    <t>Issued</t>
  </si>
  <si>
    <t>Valuations</t>
  </si>
  <si>
    <t>Authorized</t>
  </si>
  <si>
    <t>Temp. Bond-</t>
  </si>
  <si>
    <t>Serial Bonds</t>
  </si>
  <si>
    <t>Average Equalized</t>
  </si>
  <si>
    <t>% OF VALUATIONS APPORTIONED TO EACH MUNICIPALITY</t>
  </si>
  <si>
    <t xml:space="preserve"> COMPUTATION OF REGIONAL AND/OR CONSOLIDATED SCHOOL DISTRICT DEBT</t>
  </si>
  <si>
    <t xml:space="preserve">            (b)   Authorized but not issued</t>
  </si>
  <si>
    <t xml:space="preserve">            (a)   Issued</t>
  </si>
  <si>
    <t>Regional School District</t>
  </si>
  <si>
    <t>1.</t>
  </si>
  <si>
    <t>2.</t>
  </si>
  <si>
    <t>3.</t>
  </si>
  <si>
    <t>4.</t>
  </si>
  <si>
    <t>Use applicable per centum as follows:</t>
  </si>
  <si>
    <t>5.</t>
  </si>
  <si>
    <t>6.</t>
  </si>
  <si>
    <t>7.</t>
  </si>
  <si>
    <t>8.</t>
  </si>
  <si>
    <t>9.</t>
  </si>
  <si>
    <t>Term bonds</t>
  </si>
  <si>
    <t>Serial bonds</t>
  </si>
  <si>
    <t>(a)</t>
  </si>
  <si>
    <t>(b)</t>
  </si>
  <si>
    <t>Authorized but not issued</t>
  </si>
  <si>
    <t>Bond Anticipation Notes</t>
  </si>
  <si>
    <t>Capital Notes (N.J.S.A. 40A:2-8)</t>
  </si>
  <si>
    <t>Other</t>
  </si>
  <si>
    <t>10.</t>
  </si>
  <si>
    <t>11.</t>
  </si>
  <si>
    <t>Gross</t>
  </si>
  <si>
    <t>System Debt</t>
  </si>
  <si>
    <t>times 20</t>
  </si>
  <si>
    <t>(c)</t>
  </si>
  <si>
    <t>(d)</t>
  </si>
  <si>
    <t>(e)</t>
  </si>
  <si>
    <t>TERM BONDS (state purposes separately)</t>
  </si>
  <si>
    <t>(4)</t>
  </si>
  <si>
    <t>(5)</t>
  </si>
  <si>
    <t>(6)</t>
  </si>
  <si>
    <t>(7)</t>
  </si>
  <si>
    <t>(8)</t>
  </si>
  <si>
    <t>SERIAL BONDS (state purposes separately)</t>
  </si>
  <si>
    <t>(a) Issued</t>
  </si>
  <si>
    <t>(9)</t>
  </si>
  <si>
    <t>(10)</t>
  </si>
  <si>
    <t>(11)</t>
  </si>
  <si>
    <t>(12)</t>
  </si>
  <si>
    <t>(13)</t>
  </si>
  <si>
    <t>(14)</t>
  </si>
  <si>
    <t>(15)</t>
  </si>
  <si>
    <t>(16)</t>
  </si>
  <si>
    <t>(17)</t>
  </si>
  <si>
    <t>(a)  Issued</t>
  </si>
  <si>
    <t>(18)</t>
  </si>
  <si>
    <t>(19)</t>
  </si>
  <si>
    <t>(20)</t>
  </si>
  <si>
    <t>(21)</t>
  </si>
  <si>
    <t>(22)</t>
  </si>
  <si>
    <t>(23)</t>
  </si>
  <si>
    <t>(24)</t>
  </si>
  <si>
    <t>(25)</t>
  </si>
  <si>
    <t>(26)</t>
  </si>
  <si>
    <t>(27)</t>
  </si>
  <si>
    <t>(28)</t>
  </si>
  <si>
    <t>(29)</t>
  </si>
  <si>
    <t>(30)</t>
  </si>
  <si>
    <t>Total Serial Bonds Issued</t>
  </si>
  <si>
    <t>Total Serial Bonds Authorized but not Issued</t>
  </si>
  <si>
    <t>Total Serial Bonds Issued and Authorized but not Issued</t>
  </si>
  <si>
    <t>BOND ANTICIPATION NOTES (state purposes separately)</t>
  </si>
  <si>
    <t xml:space="preserve">     Bond Anticipation Notes Issued</t>
  </si>
  <si>
    <t>(b)  Authorized but not issued</t>
  </si>
  <si>
    <t xml:space="preserve">     Bond Anticipation Notes Authorized but not Issued</t>
  </si>
  <si>
    <t>MISCELLANEOUS BONDS, NOTES AND LOANS</t>
  </si>
  <si>
    <t>Green Trust Loans</t>
  </si>
  <si>
    <t>Infrastructure Trust</t>
  </si>
  <si>
    <t>Miscellaneous Bonds, Notes and Loans Issued</t>
  </si>
  <si>
    <t>Miscellaneous Bonds and Notes Authorized but not Issued</t>
  </si>
  <si>
    <t xml:space="preserve"> DEDUCTIONS APPLICABLE TO OTHER BONDS AND NOTES</t>
  </si>
  <si>
    <t>Refunding Bonds (N.J.S.A 40A:2-52)</t>
  </si>
  <si>
    <t>Self-Liquidating Utility Calculation</t>
  </si>
  <si>
    <t>Operating and Maintenance Cost</t>
  </si>
  <si>
    <t>Interest</t>
  </si>
  <si>
    <t>Notes</t>
  </si>
  <si>
    <t>Sinking Fund Requirements</t>
  </si>
  <si>
    <t>Refunding Bonds</t>
  </si>
  <si>
    <t>Total Debt Service</t>
  </si>
  <si>
    <t>Total Deductions (Line 2 plus Line 6)</t>
  </si>
  <si>
    <t>Excess in Revenues (Line 1 minus Line 7)</t>
  </si>
  <si>
    <t>Deficit in Revenues (Line 7 minus Line 1)</t>
  </si>
  <si>
    <t>Total Debt Service (Line 6)</t>
  </si>
  <si>
    <t>excess of debt limitation and pursuant to:</t>
  </si>
  <si>
    <t>ads</t>
  </si>
  <si>
    <t>50111-00</t>
  </si>
  <si>
    <t>50112-00</t>
  </si>
  <si>
    <t>50113-00</t>
  </si>
  <si>
    <t>50114-00</t>
  </si>
  <si>
    <t>50115-00</t>
  </si>
  <si>
    <t>50116-00</t>
  </si>
  <si>
    <t>50117-00</t>
  </si>
  <si>
    <t>50118-00</t>
  </si>
  <si>
    <t>50119-00</t>
  </si>
  <si>
    <t>50120-00</t>
  </si>
  <si>
    <t>50121-00</t>
  </si>
  <si>
    <t>Type I</t>
  </si>
  <si>
    <t>Type II</t>
  </si>
  <si>
    <t>cspd</t>
  </si>
  <si>
    <t>50211-00</t>
  </si>
  <si>
    <t>50212-00</t>
  </si>
  <si>
    <t>50213-00</t>
  </si>
  <si>
    <t>50221-00</t>
  </si>
  <si>
    <t>50222-00</t>
  </si>
  <si>
    <t>50215-00</t>
  </si>
  <si>
    <t>Affordable Housing</t>
  </si>
  <si>
    <t>Air Port</t>
  </si>
  <si>
    <t>Beach</t>
  </si>
  <si>
    <t>Electric</t>
  </si>
  <si>
    <t>Golf Course</t>
  </si>
  <si>
    <t>Harbor</t>
  </si>
  <si>
    <t>Marina</t>
  </si>
  <si>
    <t xml:space="preserve">Parking </t>
  </si>
  <si>
    <t>Recreation</t>
  </si>
  <si>
    <t>Sewer</t>
  </si>
  <si>
    <t>Solid Waste</t>
  </si>
  <si>
    <t>Swimming Pool</t>
  </si>
  <si>
    <t>Water</t>
  </si>
  <si>
    <t>Water &amp; Sewer</t>
  </si>
  <si>
    <t>DEDUCTIONS APPLICABLE TO BONDS AND NOTES FOR SELF-LIQUIDATING PURPOSES</t>
  </si>
  <si>
    <t>Plus: Cash held to Pay Bonds and Notes included in 2 (a) above</t>
  </si>
  <si>
    <t>Total Deduction (Deficit in revenues)</t>
  </si>
  <si>
    <t>Total Allowable Deduction</t>
  </si>
  <si>
    <t>Municipal/County General Obligations</t>
  </si>
  <si>
    <t>50219-00</t>
  </si>
  <si>
    <t>TERM BONDS</t>
  </si>
  <si>
    <t>SERIAL BONDS</t>
  </si>
  <si>
    <t xml:space="preserve"> TEMPORARY BONDS AND NOTES</t>
  </si>
  <si>
    <t>TOTAL OF REGIONAL SCHOOL BONDS AND NOTES</t>
  </si>
  <si>
    <t>Total Potential Deduction</t>
  </si>
  <si>
    <t>IV.</t>
  </si>
  <si>
    <t>Total Bonds and Notes for  Local School Purposes</t>
  </si>
  <si>
    <t>Total Bonds and Notes for Regional School Purposes</t>
  </si>
  <si>
    <t>u1</t>
  </si>
  <si>
    <t>u2</t>
  </si>
  <si>
    <t>u3</t>
  </si>
  <si>
    <t>u4</t>
  </si>
  <si>
    <t>(not including Tax Anticipation Notes, Emergency Notes, Special Emergency Notes and Utility Revenue Notes)</t>
  </si>
  <si>
    <t>Total Bond Anticipation Notes Issued  and Authorized but not Issued</t>
  </si>
  <si>
    <t>(b) Authorized but not issued</t>
  </si>
  <si>
    <t>None</t>
  </si>
  <si>
    <t>bnrsp</t>
  </si>
  <si>
    <t>dbnls</t>
  </si>
  <si>
    <t>u1bn</t>
  </si>
  <si>
    <t>Utility</t>
  </si>
  <si>
    <t>u2bn</t>
  </si>
  <si>
    <t>u3bn</t>
  </si>
  <si>
    <t>u4bn</t>
  </si>
  <si>
    <t>spd</t>
  </si>
  <si>
    <t>dbn</t>
  </si>
  <si>
    <t>bnt</t>
  </si>
  <si>
    <t>bns</t>
  </si>
  <si>
    <t>bsa</t>
  </si>
  <si>
    <t>bnai</t>
  </si>
  <si>
    <t>obn</t>
  </si>
  <si>
    <t>obni</t>
  </si>
  <si>
    <t>obna</t>
  </si>
  <si>
    <t>If Excess in Revenues (Line 8) all Utility Debt is Deductible</t>
  </si>
  <si>
    <t>u1bnd</t>
  </si>
  <si>
    <t>u2bnd</t>
  </si>
  <si>
    <t>u3bnd</t>
  </si>
  <si>
    <t>stype</t>
  </si>
  <si>
    <t>bnlsp</t>
  </si>
  <si>
    <r>
      <t xml:space="preserve"> </t>
    </r>
    <r>
      <rPr>
        <sz val="12"/>
        <rFont val="Times New Roman"/>
        <family val="1"/>
      </rPr>
      <t xml:space="preserve">here and in the statement hereinafter mentioned called </t>
    </r>
    <r>
      <rPr>
        <b/>
        <sz val="12"/>
        <rFont val="Times New Roman"/>
        <family val="1"/>
      </rPr>
      <t>the local unit</t>
    </r>
    <r>
      <rPr>
        <sz val="12"/>
        <rFont val="Times New Roman"/>
        <family val="1"/>
      </rPr>
      <t>.  This Annual Debt Statement is a true statement of the debt condition of the local unit as of the date therein stated above and is computed as provided by the Local Bond Law of New Jersey.</t>
    </r>
  </si>
  <si>
    <t>Equalized valuation basis (the average of the equalized valuations of real estate, including improvements and the assessed valuation of class II railroad property of the local unit for the last 3 preceding years).</t>
  </si>
  <si>
    <t>Gross Debt</t>
  </si>
  <si>
    <t xml:space="preserve">  BONDS AND NOTES FOR LOCAL SCHOOL PURPOSES</t>
  </si>
  <si>
    <t>Local School District Type (select one):</t>
  </si>
  <si>
    <t xml:space="preserve"> DEDUCTIONS APPLICABLE TO BONDS AND NOTES - FOR SCHOOL PURPOSES</t>
  </si>
  <si>
    <t>Amounts held or to be held for the sole purpose of paying bonds and notes included above.</t>
  </si>
  <si>
    <t>Sinking funds on hand for bonds shown as Line 1 but not in excess of such bonds.</t>
  </si>
  <si>
    <t>Funds on hand in those cases where such funds cannot be diverted to purposes other than the payment of bonds and notes included in Line 4.</t>
  </si>
  <si>
    <t>Estimated proceeds of bonds and notes authorized but not issued where such proceeds will be used for the sole purpose of paying bonds and notes included in Line 4.</t>
  </si>
  <si>
    <t>2.50% Kindergarten or Grade 1 through Grade 6</t>
  </si>
  <si>
    <t>3.00% Kindergarten or Grade 1 through Grade 8</t>
  </si>
  <si>
    <t>3.50% Kindergarten or Grade 1 through Grade 9</t>
  </si>
  <si>
    <t>4.00% Kindergarten or Grade 1 through Grade 12</t>
  </si>
  <si>
    <t>Term Bonds</t>
  </si>
  <si>
    <t>Temporary Notes</t>
  </si>
  <si>
    <t>Total Bonds and Notes</t>
  </si>
  <si>
    <t>Total Cash Receipts from Fees, Rents or Other Charges for Year</t>
  </si>
  <si>
    <t>Debt Service</t>
  </si>
  <si>
    <t>Debt Service per Current Budget (N.J.S.A. 40A:2-52)</t>
  </si>
  <si>
    <t>Interest on Refunding Bonds</t>
  </si>
  <si>
    <t>Anticipated Deficit in Dedicated Assessment Budget</t>
  </si>
  <si>
    <t>Deficit (smaller of Line 9 or Line 10)</t>
  </si>
  <si>
    <t>Less:  Deficit (Capitalized at 5%), (Line 9 or line 11)</t>
  </si>
  <si>
    <t>Amounts held or to be held for the sole purpose of paying general bonds and notes included</t>
  </si>
  <si>
    <t>BONDS AND NOTES FOR UTILITY FUND</t>
  </si>
  <si>
    <t>ADS File Name:</t>
  </si>
  <si>
    <t>Obligations NOT Included in Gross Debt</t>
  </si>
  <si>
    <t>Capital Leases and Other Comittments</t>
  </si>
  <si>
    <t>Total Leases and Other Comittments</t>
  </si>
  <si>
    <t>Guarantees NOT included in Gross Debt - Public and Private</t>
  </si>
  <si>
    <t>Total Guarantees NOT included in Gross Debt - Public and Private</t>
  </si>
  <si>
    <t>Accounts receivable from other public authorities applicable only to the payment of any part of the gross debt not otherwise deductible</t>
  </si>
  <si>
    <t>Bonds authorized by another Public Body to be guaranteed by the municipality</t>
  </si>
  <si>
    <t>Bonds issued and bonds authorized by not issued to meet cash grants-in-aid for housing authority, redevelopment agency or municipality acting as its local public agency [N.J.S.A. 55:14B-4.1(d)]</t>
  </si>
  <si>
    <t xml:space="preserve">SPECIAL DEBT STATEMENT BORROWING POWER </t>
  </si>
  <si>
    <t>Bonds issued and bonds authorized but not issued - Capital projects for County Colleges (N.J.S.A. 18A:64A-22.1 to 18A:64A-22.8)</t>
  </si>
  <si>
    <t>Total Miscellaneous Bonds, Notes and Loans Issued and Authorized but not Issued</t>
  </si>
  <si>
    <t>Bonds issued by another Public Body Guaranteed by the Municipality</t>
  </si>
  <si>
    <t>Total Term Bonds</t>
  </si>
  <si>
    <t>Total Deductions Applicable to Other Bonds and Notes</t>
  </si>
  <si>
    <t>NJSA 40A:2-43 reads in part as follows: " Gross debt of a municipality shall also include that amount of the total of all the bonds and notes issued and authorized but not issued by any school district including the area of the municipality, which results from the application to such total of the ratio which the equalized valuation basis of the municipality bears to the sum of the equalized valuation basis of each municipality in any such school district."</t>
  </si>
  <si>
    <t>Additional State School Building Aid Bonds (NJSA 18A:58-33.4(d))</t>
  </si>
  <si>
    <t>% of average of equalized valuations</t>
  </si>
  <si>
    <t>clo</t>
  </si>
  <si>
    <t>Net Debt expressed as a percentage of such equalized valuation basis is:  %</t>
  </si>
  <si>
    <t>Total of all Miscellaneous Bonds, Notes and Loans Issued and Authorized but not Issued</t>
  </si>
  <si>
    <t xml:space="preserve"> Date Prepared:</t>
  </si>
  <si>
    <t>add3</t>
  </si>
  <si>
    <t>Arena</t>
  </si>
  <si>
    <t>(31)</t>
  </si>
  <si>
    <t>(32)</t>
  </si>
  <si>
    <t>(33)</t>
  </si>
  <si>
    <t>(35)</t>
  </si>
  <si>
    <t>(34)</t>
  </si>
  <si>
    <t>OTHER BONDS, NOTES AND LOANS - Page 1</t>
  </si>
  <si>
    <t>OTHER BONDS, NOTES AND LOANS  - Page 2</t>
  </si>
  <si>
    <t>(b)  Bonds Authorized but not Issued</t>
  </si>
  <si>
    <t>OTHER BONDS, NOTES AND LOANS - Page 3a</t>
  </si>
  <si>
    <t>OTHER BONDS, NOTES AND LOANS - Page 3b</t>
  </si>
  <si>
    <t>(b)  Authorized but not issued (Continued)</t>
  </si>
  <si>
    <t>OTHER BONDS, NOTES AND LOANS - Page 4</t>
  </si>
  <si>
    <t>Bonds authorized/issued by another Public Body to be guaranteed by the municipality</t>
  </si>
  <si>
    <t>Total Bonds and Notes authorized/issued by another Public Body to be guaranteed by the municipality</t>
  </si>
  <si>
    <t>bnaiant</t>
  </si>
  <si>
    <t>bant</t>
  </si>
  <si>
    <t>banania</t>
  </si>
  <si>
    <t>bananiat</t>
  </si>
  <si>
    <t>bsat</t>
  </si>
  <si>
    <t>bnst</t>
  </si>
  <si>
    <t>bnssat</t>
  </si>
  <si>
    <t>bntt</t>
  </si>
  <si>
    <t>obnat</t>
  </si>
  <si>
    <t>obnit</t>
  </si>
  <si>
    <t>obnatt</t>
  </si>
  <si>
    <t>obnattt</t>
  </si>
  <si>
    <t>dbntt</t>
  </si>
  <si>
    <t>gic</t>
  </si>
  <si>
    <t>gict</t>
  </si>
  <si>
    <t>gnic</t>
  </si>
  <si>
    <t>gnict</t>
  </si>
  <si>
    <t>Sinking funds on hand for term bonds</t>
  </si>
  <si>
    <t>Funds on hand (including proceeds of bonds and notes held to pay other bonds and notes), in those cases where such funds cannot be diverted to purposes other than the payment of bonds and notes</t>
  </si>
  <si>
    <t>Estimated proceeds of bonds and notes authorized but not issued where such proceeds will be used for the sole purpose of paying bonds and notes</t>
  </si>
  <si>
    <t>Balance of debt incurring capacity December 31, 2012 (NJSA 40:1-16(d))</t>
  </si>
  <si>
    <t>NJSA 40A:2-7, paragraph (d)</t>
  </si>
  <si>
    <t>NJSA 40A:2-7, paragraph (f)</t>
  </si>
  <si>
    <t>NJSA 40A:2-7, paragraph (g)</t>
  </si>
  <si>
    <t>AVAILABLE UNDER NJSA 40A:2-7(f)</t>
  </si>
  <si>
    <t>BONDS AND NOTES FOR REGIONAL SCHOOL PURPOSES 2</t>
  </si>
  <si>
    <t>BONDS AND NOTES FOR REGIONAL SCHOOL PURPOSES 1</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</si>
  <si>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</si>
  <si>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</si>
  <si>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</si>
  <si>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</si>
  <si>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</si>
  <si>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</si>
  <si>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</si>
  <si>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</si>
  <si>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</si>
  <si>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</si>
  <si>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</si>
  <si>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</si>
  <si>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</si>
  <si>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</si>
  <si>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</si>
  <si>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</si>
  <si>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</si>
  <si>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</si>
  <si>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</si>
  <si>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</si>
  <si>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</si>
  <si>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</si>
  <si>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</si>
  <si>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</si>
  <si>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</si>
  <si>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</si>
  <si>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</si>
  <si>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</si>
  <si>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</si>
  <si>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(f)</t>
  </si>
  <si>
    <t>NonDeductible Combined GO Debt</t>
  </si>
  <si>
    <t xml:space="preserve">       APPORTIONMENT OF DEBT - Dec. 31 2013</t>
  </si>
  <si>
    <t>Obligations heretofore authorized during 2013 in</t>
  </si>
  <si>
    <t>Less 2012 authorizations repealed during 2013</t>
  </si>
  <si>
    <t>Net authorizations during 2013</t>
  </si>
  <si>
    <t>Balance of debt incurring capacity December 31, 2013 (NJSA 40:1-16(d))</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</si>
</sst>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d\-mmm\-yyyy;@"/>
    <numFmt numFmtId="166" formatCode="[$-409]dddd\,\ mmmm\ dd\,\ yyyy"/>
    <numFmt numFmtId="167" formatCode="[$-409]h:mm:ss\ AM/PM"/>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s>
  <fonts count="64">
    <font>
      <sz val="12"/>
      <name val="Times New Roman"/>
      <family val="0"/>
    </font>
    <font>
      <sz val="11"/>
      <color indexed="8"/>
      <name val="Calibri"/>
      <family val="2"/>
    </font>
    <font>
      <sz val="10"/>
      <name val="Arial"/>
      <family val="2"/>
    </font>
    <font>
      <b/>
      <sz val="14"/>
      <name val="Times New Roman"/>
      <family val="1"/>
    </font>
    <font>
      <u val="single"/>
      <sz val="12"/>
      <name val="Times New Roman"/>
      <family val="1"/>
    </font>
    <font>
      <b/>
      <sz val="12"/>
      <name val="Times New Roman"/>
      <family val="1"/>
    </font>
    <font>
      <sz val="22"/>
      <name val="Times New Roman"/>
      <family val="1"/>
    </font>
    <font>
      <b/>
      <sz val="22"/>
      <name val="Times New Roman"/>
      <family val="1"/>
    </font>
    <font>
      <b/>
      <u val="single"/>
      <sz val="12"/>
      <name val="Times New Roman"/>
      <family val="1"/>
    </font>
    <font>
      <sz val="10"/>
      <name val="Times New Roman"/>
      <family val="1"/>
    </font>
    <font>
      <sz val="8"/>
      <name val="Times New Roman"/>
      <family val="1"/>
    </font>
    <font>
      <b/>
      <sz val="10"/>
      <name val="Times New Roman"/>
      <family val="1"/>
    </font>
    <font>
      <b/>
      <sz val="16"/>
      <name val="Times New Roman"/>
      <family val="1"/>
    </font>
    <font>
      <i/>
      <sz val="12"/>
      <name val="Times New Roman"/>
      <family val="1"/>
    </font>
    <font>
      <b/>
      <sz val="8"/>
      <name val="Tahoma"/>
      <family val="2"/>
    </font>
    <font>
      <sz val="14"/>
      <name val="Times New Roman"/>
      <family val="1"/>
    </font>
    <font>
      <b/>
      <u val="single"/>
      <sz val="10"/>
      <name val="Times New Roman"/>
      <family val="1"/>
    </font>
    <font>
      <sz val="14"/>
      <name val="Arial"/>
      <family val="2"/>
    </font>
    <font>
      <i/>
      <sz val="10"/>
      <name val="Times New Roman"/>
      <family val="1"/>
    </font>
    <font>
      <sz val="8"/>
      <name val="Tahoma"/>
      <family val="2"/>
    </font>
    <font>
      <sz val="16"/>
      <name val="Times New Roman"/>
      <family val="1"/>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56"/>
      <name val="Calibri"/>
      <family val="2"/>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1F497D"/>
      <name val="Calibri"/>
      <family val="2"/>
    </font>
    <font>
      <sz val="12"/>
      <color theme="0"/>
      <name val="Times New Roman"/>
      <family val="1"/>
    </font>
    <font>
      <b/>
      <sz val="8"/>
      <name val="Times New Roman"/>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0"/>
        <bgColor indexed="64"/>
      </patternFill>
    </fill>
    <fill>
      <patternFill patternType="solid">
        <fgColor theme="0" tint="-0.149990007281303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style="thin">
        <color indexed="8"/>
      </right>
      <top/>
      <bottom/>
    </border>
    <border>
      <left/>
      <right style="thin">
        <color indexed="8"/>
      </right>
      <top style="thin">
        <color indexed="8"/>
      </top>
      <bottom style="thin">
        <color indexed="8"/>
      </bottom>
    </border>
    <border>
      <left/>
      <right/>
      <top style="thin">
        <color indexed="8"/>
      </top>
      <bottom style="thin">
        <color indexed="8"/>
      </bottom>
    </border>
    <border>
      <left/>
      <right/>
      <top/>
      <bottom style="thin">
        <color indexed="8"/>
      </bottom>
    </border>
    <border>
      <left style="thin">
        <color indexed="8"/>
      </left>
      <right style="thin">
        <color indexed="8"/>
      </right>
      <top style="thin">
        <color indexed="8"/>
      </top>
      <bottom/>
    </border>
    <border>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style="thin">
        <color indexed="8"/>
      </right>
      <top style="double">
        <color indexed="8"/>
      </top>
      <bottom style="double">
        <color indexed="8"/>
      </bottom>
    </border>
    <border>
      <left/>
      <right/>
      <top/>
      <bottom style="thin">
        <color theme="1"/>
      </bottom>
    </border>
    <border>
      <left/>
      <right/>
      <top/>
      <bottom style="double">
        <color indexed="8"/>
      </bottom>
    </border>
    <border>
      <left/>
      <right/>
      <top/>
      <bottom style="double"/>
    </border>
    <border>
      <left/>
      <right/>
      <top style="thin">
        <color indexed="8"/>
      </top>
      <bottom/>
    </border>
    <border>
      <left style="thin">
        <color indexed="8"/>
      </left>
      <right style="thin">
        <color indexed="8"/>
      </right>
      <top style="thin">
        <color indexed="8"/>
      </top>
      <bottom style="double">
        <color indexed="8"/>
      </bottom>
    </border>
    <border>
      <left/>
      <right style="thin">
        <color indexed="8"/>
      </right>
      <top style="double">
        <color indexed="8"/>
      </top>
      <bottom style="double">
        <color indexed="8"/>
      </bottom>
    </border>
    <border>
      <left style="thin">
        <color indexed="8"/>
      </left>
      <right>
        <color indexed="63"/>
      </right>
      <top/>
      <bottom style="thin">
        <color indexed="8"/>
      </bottom>
    </border>
    <border>
      <left style="thin">
        <color indexed="8"/>
      </left>
      <right>
        <color indexed="63"/>
      </right>
      <top style="thin">
        <color indexed="8"/>
      </top>
      <bottom style="double">
        <color indexed="8"/>
      </bottom>
    </border>
    <border>
      <left style="thin">
        <color indexed="8"/>
      </left>
      <right style="thin">
        <color indexed="8"/>
      </right>
      <top>
        <color indexed="63"/>
      </top>
      <bottom style="double">
        <color indexed="8"/>
      </bottom>
    </border>
    <border>
      <left>
        <color indexed="63"/>
      </left>
      <right style="thin">
        <color indexed="8"/>
      </right>
      <top/>
      <bottom style="thin">
        <color indexed="8"/>
      </bottom>
    </border>
    <border>
      <left style="thin">
        <color indexed="8"/>
      </left>
      <right style="thin">
        <color indexed="8"/>
      </right>
      <top style="thin">
        <color indexed="8"/>
      </top>
      <bottom style="thin">
        <color indexed="8"/>
      </bottom>
    </border>
    <border>
      <left/>
      <right/>
      <top style="thin">
        <color theme="1"/>
      </top>
      <bottom style="thin">
        <color theme="1"/>
      </bottom>
    </border>
    <border>
      <left/>
      <right style="thin">
        <color theme="1"/>
      </right>
      <top/>
      <bottom/>
    </border>
    <border>
      <left style="thin">
        <color indexed="8"/>
      </left>
      <right/>
      <top style="thin">
        <color indexed="8"/>
      </top>
      <bottom style="thin">
        <color indexed="8"/>
      </bottom>
    </border>
  </borders>
  <cellStyleXfs count="82">
    <xf numFmtId="16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4" fontId="2"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165"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165"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2" fillId="0" borderId="0">
      <alignment/>
      <protection/>
    </xf>
    <xf numFmtId="165" fontId="0" fillId="0" borderId="0">
      <alignment/>
      <protection/>
    </xf>
    <xf numFmtId="165" fontId="0" fillId="0" borderId="0">
      <alignment/>
      <protection/>
    </xf>
    <xf numFmtId="165" fontId="2" fillId="0" borderId="0">
      <alignment/>
      <protection/>
    </xf>
    <xf numFmtId="165" fontId="2" fillId="0" borderId="0">
      <alignment/>
      <protection/>
    </xf>
    <xf numFmtId="165" fontId="42" fillId="0" borderId="0">
      <alignment/>
      <protection/>
    </xf>
    <xf numFmtId="165" fontId="42" fillId="0" borderId="0">
      <alignment/>
      <protection/>
    </xf>
    <xf numFmtId="165" fontId="42" fillId="0" borderId="0">
      <alignment/>
      <protection/>
    </xf>
    <xf numFmtId="165" fontId="42" fillId="0" borderId="0">
      <alignment/>
      <protection/>
    </xf>
    <xf numFmtId="165" fontId="1"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7" fillId="27" borderId="8" applyNumberFormat="0" applyAlignment="0" applyProtection="0"/>
    <xf numFmtId="9" fontId="2"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42">
    <xf numFmtId="165" fontId="0" fillId="0" borderId="0" xfId="0" applyAlignment="1">
      <alignment/>
    </xf>
    <xf numFmtId="37" fontId="0" fillId="0" borderId="0" xfId="0" applyNumberFormat="1" applyAlignment="1" applyProtection="1">
      <alignment/>
      <protection/>
    </xf>
    <xf numFmtId="165" fontId="5" fillId="0" borderId="0" xfId="0" applyFont="1" applyAlignment="1">
      <alignment/>
    </xf>
    <xf numFmtId="37" fontId="0" fillId="0" borderId="0" xfId="0" applyNumberFormat="1" applyAlignment="1" applyProtection="1">
      <alignment horizontal="right"/>
      <protection/>
    </xf>
    <xf numFmtId="165" fontId="6" fillId="0" borderId="0" xfId="0" applyFont="1" applyAlignment="1">
      <alignment/>
    </xf>
    <xf numFmtId="165" fontId="5" fillId="0" borderId="0" xfId="0" applyFont="1" applyAlignment="1">
      <alignment horizontal="center"/>
    </xf>
    <xf numFmtId="49" fontId="0" fillId="0" borderId="0" xfId="0" applyNumberFormat="1" applyAlignment="1">
      <alignment horizontal="center"/>
    </xf>
    <xf numFmtId="165" fontId="8" fillId="0" borderId="0" xfId="0" applyFont="1" applyAlignment="1">
      <alignment horizontal="center"/>
    </xf>
    <xf numFmtId="165" fontId="9" fillId="0" borderId="0" xfId="0" applyFont="1" applyAlignment="1">
      <alignment/>
    </xf>
    <xf numFmtId="165" fontId="10" fillId="0" borderId="0" xfId="0" applyFont="1" applyAlignment="1">
      <alignment/>
    </xf>
    <xf numFmtId="49" fontId="0" fillId="0" borderId="0" xfId="0" applyNumberFormat="1" applyAlignment="1">
      <alignment/>
    </xf>
    <xf numFmtId="165" fontId="0" fillId="0" borderId="0" xfId="0" applyFont="1" applyAlignment="1">
      <alignment/>
    </xf>
    <xf numFmtId="165" fontId="9" fillId="0" borderId="0" xfId="0" applyFont="1" applyBorder="1" applyAlignment="1" applyProtection="1">
      <alignment horizontal="right"/>
      <protection locked="0"/>
    </xf>
    <xf numFmtId="37" fontId="0" fillId="0" borderId="0" xfId="0" applyNumberFormat="1" applyFont="1" applyAlignment="1" applyProtection="1">
      <alignment horizontal="right"/>
      <protection/>
    </xf>
    <xf numFmtId="165" fontId="8" fillId="0" borderId="0" xfId="0" applyFont="1" applyAlignment="1" quotePrefix="1">
      <alignment horizontal="right"/>
    </xf>
    <xf numFmtId="165" fontId="4" fillId="0" borderId="0" xfId="0" applyFont="1" applyAlignment="1" quotePrefix="1">
      <alignment/>
    </xf>
    <xf numFmtId="164" fontId="2" fillId="0" borderId="0" xfId="42" applyNumberFormat="1" applyFont="1" applyAlignment="1">
      <alignment/>
    </xf>
    <xf numFmtId="164" fontId="2" fillId="0" borderId="10" xfId="42" applyNumberFormat="1" applyFont="1" applyBorder="1" applyAlignment="1">
      <alignment/>
    </xf>
    <xf numFmtId="165" fontId="13" fillId="0" borderId="0" xfId="0" applyFont="1" applyAlignment="1">
      <alignment/>
    </xf>
    <xf numFmtId="165" fontId="13" fillId="0" borderId="0" xfId="0" applyFont="1" applyBorder="1" applyAlignment="1">
      <alignment/>
    </xf>
    <xf numFmtId="165" fontId="0" fillId="0" borderId="0" xfId="0" applyFont="1" applyAlignment="1">
      <alignment/>
    </xf>
    <xf numFmtId="165" fontId="0" fillId="0" borderId="0" xfId="0" applyFont="1" applyAlignment="1">
      <alignment horizontal="right"/>
    </xf>
    <xf numFmtId="165" fontId="10" fillId="0" borderId="0" xfId="0" applyNumberFormat="1" applyFont="1" applyAlignment="1">
      <alignment/>
    </xf>
    <xf numFmtId="165" fontId="0" fillId="0" borderId="0" xfId="60">
      <alignment/>
      <protection/>
    </xf>
    <xf numFmtId="37" fontId="0" fillId="0" borderId="0" xfId="60" applyNumberFormat="1" applyProtection="1">
      <alignment/>
      <protection/>
    </xf>
    <xf numFmtId="37" fontId="0" fillId="0" borderId="0" xfId="60" applyNumberFormat="1" applyAlignment="1" applyProtection="1">
      <alignment horizontal="right"/>
      <protection/>
    </xf>
    <xf numFmtId="37" fontId="0" fillId="0" borderId="11" xfId="60" applyNumberFormat="1" applyBorder="1" applyAlignment="1" applyProtection="1">
      <alignment horizontal="center"/>
      <protection/>
    </xf>
    <xf numFmtId="37" fontId="0" fillId="0" borderId="11" xfId="60" applyNumberFormat="1" applyBorder="1" applyProtection="1">
      <alignment/>
      <protection/>
    </xf>
    <xf numFmtId="165" fontId="0" fillId="0" borderId="11" xfId="60" applyBorder="1" applyAlignment="1">
      <alignment horizontal="center"/>
      <protection/>
    </xf>
    <xf numFmtId="37" fontId="0" fillId="0" borderId="12" xfId="60" applyNumberFormat="1" applyBorder="1" applyProtection="1">
      <alignment/>
      <protection/>
    </xf>
    <xf numFmtId="165" fontId="0" fillId="0" borderId="13" xfId="60" applyBorder="1">
      <alignment/>
      <protection/>
    </xf>
    <xf numFmtId="37" fontId="3" fillId="0" borderId="0" xfId="60" applyNumberFormat="1" applyFont="1" applyAlignment="1" applyProtection="1">
      <alignment horizontal="center"/>
      <protection/>
    </xf>
    <xf numFmtId="165" fontId="2" fillId="0" borderId="0" xfId="60" applyFont="1">
      <alignment/>
      <protection/>
    </xf>
    <xf numFmtId="165" fontId="13" fillId="0" borderId="0" xfId="60" applyFont="1">
      <alignment/>
      <protection/>
    </xf>
    <xf numFmtId="165" fontId="0" fillId="0" borderId="0" xfId="60" applyFont="1">
      <alignment/>
      <protection/>
    </xf>
    <xf numFmtId="165" fontId="0" fillId="0" borderId="0" xfId="60" applyAlignment="1">
      <alignment horizontal="center"/>
      <protection/>
    </xf>
    <xf numFmtId="165" fontId="0" fillId="0" borderId="0" xfId="60" applyAlignment="1">
      <alignment horizontal="right"/>
      <protection/>
    </xf>
    <xf numFmtId="165" fontId="3" fillId="0" borderId="0" xfId="60" applyFont="1">
      <alignment/>
      <protection/>
    </xf>
    <xf numFmtId="165" fontId="9" fillId="0" borderId="0" xfId="60" applyFont="1">
      <alignment/>
      <protection/>
    </xf>
    <xf numFmtId="37" fontId="0" fillId="0" borderId="0" xfId="60" applyNumberFormat="1" applyBorder="1" applyProtection="1">
      <alignment/>
      <protection/>
    </xf>
    <xf numFmtId="165" fontId="9" fillId="0" borderId="0" xfId="60" applyFont="1" quotePrefix="1">
      <alignment/>
      <protection/>
    </xf>
    <xf numFmtId="165" fontId="9" fillId="0" borderId="0" xfId="60" applyFont="1" applyAlignment="1">
      <alignment horizontal="center"/>
      <protection/>
    </xf>
    <xf numFmtId="165" fontId="15" fillId="0" borderId="0" xfId="60" applyFont="1">
      <alignment/>
      <protection/>
    </xf>
    <xf numFmtId="5" fontId="0" fillId="0" borderId="0" xfId="60" applyNumberFormat="1" applyProtection="1">
      <alignment/>
      <protection/>
    </xf>
    <xf numFmtId="37" fontId="9" fillId="0" borderId="0" xfId="60" applyNumberFormat="1" applyFont="1" applyAlignment="1" applyProtection="1">
      <alignment horizontal="right"/>
      <protection/>
    </xf>
    <xf numFmtId="165" fontId="0" fillId="0" borderId="0" xfId="60" applyBorder="1">
      <alignment/>
      <protection/>
    </xf>
    <xf numFmtId="165" fontId="0" fillId="0" borderId="0" xfId="60" applyFill="1" applyBorder="1">
      <alignment/>
      <protection/>
    </xf>
    <xf numFmtId="165" fontId="0" fillId="0" borderId="0" xfId="60" applyProtection="1">
      <alignment/>
      <protection/>
    </xf>
    <xf numFmtId="165" fontId="0" fillId="0" borderId="0" xfId="60" applyAlignment="1" applyProtection="1" quotePrefix="1">
      <alignment horizontal="left"/>
      <protection/>
    </xf>
    <xf numFmtId="37" fontId="10" fillId="0" borderId="0" xfId="60" applyNumberFormat="1" applyFont="1" applyAlignment="1" applyProtection="1">
      <alignment horizontal="right"/>
      <protection/>
    </xf>
    <xf numFmtId="165" fontId="5" fillId="0" borderId="0" xfId="60" applyFont="1">
      <alignment/>
      <protection/>
    </xf>
    <xf numFmtId="165" fontId="10" fillId="0" borderId="0" xfId="60" applyFont="1">
      <alignment/>
      <protection/>
    </xf>
    <xf numFmtId="44" fontId="9" fillId="0" borderId="14" xfId="46" applyFont="1" applyBorder="1" applyAlignment="1" applyProtection="1">
      <alignment/>
      <protection/>
    </xf>
    <xf numFmtId="44" fontId="9" fillId="0" borderId="0" xfId="46" applyFont="1" applyAlignment="1" applyProtection="1">
      <alignment/>
      <protection/>
    </xf>
    <xf numFmtId="37" fontId="9" fillId="0" borderId="0" xfId="60" applyNumberFormat="1" applyFont="1" applyAlignment="1" applyProtection="1">
      <alignment horizontal="center"/>
      <protection/>
    </xf>
    <xf numFmtId="37" fontId="9" fillId="0" borderId="0" xfId="60" applyNumberFormat="1" applyFont="1" applyProtection="1">
      <alignment/>
      <protection/>
    </xf>
    <xf numFmtId="165" fontId="61" fillId="0" borderId="0" xfId="0" applyFont="1" applyAlignment="1">
      <alignment vertical="center"/>
    </xf>
    <xf numFmtId="165" fontId="61" fillId="0" borderId="0" xfId="0" applyFont="1" applyAlignment="1">
      <alignment/>
    </xf>
    <xf numFmtId="165" fontId="16" fillId="0" borderId="0" xfId="60" applyFont="1" applyFill="1">
      <alignment/>
      <protection/>
    </xf>
    <xf numFmtId="165" fontId="0" fillId="0" borderId="10" xfId="60" applyFont="1" applyBorder="1">
      <alignment/>
      <protection/>
    </xf>
    <xf numFmtId="165" fontId="0" fillId="0" borderId="10" xfId="60" applyBorder="1">
      <alignment/>
      <protection/>
    </xf>
    <xf numFmtId="37" fontId="0" fillId="0" borderId="10" xfId="60" applyNumberFormat="1" applyBorder="1" applyAlignment="1" applyProtection="1">
      <alignment horizontal="center"/>
      <protection/>
    </xf>
    <xf numFmtId="44" fontId="0" fillId="0" borderId="10" xfId="46" applyFont="1" applyBorder="1" applyAlignment="1" applyProtection="1">
      <alignment/>
      <protection/>
    </xf>
    <xf numFmtId="165" fontId="0" fillId="0" borderId="10" xfId="0" applyBorder="1" applyAlignment="1">
      <alignment/>
    </xf>
    <xf numFmtId="165" fontId="0" fillId="0" borderId="0" xfId="60" applyFont="1" applyAlignment="1">
      <alignment wrapText="1"/>
      <protection/>
    </xf>
    <xf numFmtId="165" fontId="0" fillId="0" borderId="0" xfId="60" applyFont="1" applyAlignment="1">
      <alignment horizontal="left"/>
      <protection/>
    </xf>
    <xf numFmtId="165" fontId="0" fillId="0" borderId="0" xfId="60" applyFont="1" applyAlignment="1">
      <alignment horizontal="left" indent="2"/>
      <protection/>
    </xf>
    <xf numFmtId="44" fontId="5" fillId="0" borderId="0" xfId="46" applyFont="1" applyBorder="1" applyAlignment="1" applyProtection="1">
      <alignment/>
      <protection/>
    </xf>
    <xf numFmtId="37" fontId="0" fillId="0" borderId="15" xfId="60" applyNumberFormat="1" applyBorder="1" applyAlignment="1" applyProtection="1">
      <alignment horizontal="center"/>
      <protection/>
    </xf>
    <xf numFmtId="37" fontId="0" fillId="0" borderId="16" xfId="60" applyNumberFormat="1" applyBorder="1" applyAlignment="1" applyProtection="1">
      <alignment horizontal="center"/>
      <protection/>
    </xf>
    <xf numFmtId="37" fontId="0" fillId="0" borderId="17" xfId="60" applyNumberFormat="1" applyBorder="1" applyAlignment="1" applyProtection="1">
      <alignment horizontal="center"/>
      <protection/>
    </xf>
    <xf numFmtId="44" fontId="9" fillId="0" borderId="18" xfId="46" applyFont="1" applyBorder="1" applyAlignment="1" applyProtection="1">
      <alignment/>
      <protection/>
    </xf>
    <xf numFmtId="165" fontId="0" fillId="0" borderId="15" xfId="60" applyBorder="1" applyAlignment="1">
      <alignment horizontal="center"/>
      <protection/>
    </xf>
    <xf numFmtId="165" fontId="0" fillId="0" borderId="17" xfId="60" applyBorder="1">
      <alignment/>
      <protection/>
    </xf>
    <xf numFmtId="44" fontId="9" fillId="0" borderId="0" xfId="46" applyFont="1" applyBorder="1" applyAlignment="1" applyProtection="1">
      <alignment/>
      <protection/>
    </xf>
    <xf numFmtId="10" fontId="0" fillId="0" borderId="0" xfId="0" applyNumberFormat="1" applyFont="1" applyAlignment="1">
      <alignment/>
    </xf>
    <xf numFmtId="10" fontId="0" fillId="0" borderId="0" xfId="0" applyNumberFormat="1" applyAlignment="1">
      <alignment/>
    </xf>
    <xf numFmtId="44" fontId="11" fillId="0" borderId="14" xfId="46" applyFont="1" applyBorder="1" applyAlignment="1" applyProtection="1">
      <alignment/>
      <protection/>
    </xf>
    <xf numFmtId="44" fontId="9" fillId="0" borderId="14" xfId="78" applyNumberFormat="1" applyFont="1" applyBorder="1" applyAlignment="1">
      <alignment/>
    </xf>
    <xf numFmtId="44" fontId="9" fillId="0" borderId="17" xfId="46" applyFont="1" applyBorder="1" applyAlignment="1" applyProtection="1">
      <alignment/>
      <protection/>
    </xf>
    <xf numFmtId="165" fontId="9" fillId="0" borderId="19" xfId="60" applyFont="1" applyBorder="1">
      <alignment/>
      <protection/>
    </xf>
    <xf numFmtId="5" fontId="9" fillId="0" borderId="0" xfId="60" applyNumberFormat="1" applyFont="1" applyProtection="1">
      <alignment/>
      <protection/>
    </xf>
    <xf numFmtId="165" fontId="11" fillId="0" borderId="0" xfId="60" applyFont="1">
      <alignment/>
      <protection/>
    </xf>
    <xf numFmtId="165" fontId="8" fillId="0" borderId="0" xfId="0" applyFont="1" applyAlignment="1">
      <alignment/>
    </xf>
    <xf numFmtId="165" fontId="8" fillId="33" borderId="20" xfId="0" applyNumberFormat="1" applyFont="1" applyFill="1" applyBorder="1" applyAlignment="1" applyProtection="1" quotePrefix="1">
      <alignment horizontal="right"/>
      <protection locked="0"/>
    </xf>
    <xf numFmtId="165" fontId="5" fillId="33" borderId="20" xfId="0" applyNumberFormat="1" applyFont="1" applyFill="1" applyBorder="1" applyAlignment="1" applyProtection="1">
      <alignment horizontal="left"/>
      <protection locked="0"/>
    </xf>
    <xf numFmtId="44" fontId="9" fillId="0" borderId="14" xfId="46" applyFont="1" applyFill="1" applyBorder="1" applyAlignment="1" applyProtection="1">
      <alignment/>
      <protection/>
    </xf>
    <xf numFmtId="44" fontId="11" fillId="0" borderId="21" xfId="46" applyFont="1" applyBorder="1" applyAlignment="1" applyProtection="1">
      <alignment/>
      <protection/>
    </xf>
    <xf numFmtId="165" fontId="9" fillId="0" borderId="14" xfId="60" applyFont="1" applyBorder="1">
      <alignment/>
      <protection/>
    </xf>
    <xf numFmtId="44" fontId="0" fillId="0" borderId="0" xfId="46" applyFont="1" applyAlignment="1" applyProtection="1">
      <alignment/>
      <protection/>
    </xf>
    <xf numFmtId="44" fontId="9" fillId="0" borderId="21" xfId="46" applyFont="1" applyBorder="1" applyAlignment="1" applyProtection="1">
      <alignment/>
      <protection/>
    </xf>
    <xf numFmtId="44" fontId="0" fillId="0" borderId="0" xfId="46" applyFont="1" applyAlignment="1">
      <alignment/>
    </xf>
    <xf numFmtId="44" fontId="9" fillId="0" borderId="0" xfId="46" applyFont="1" applyAlignment="1" applyProtection="1">
      <alignment horizontal="right"/>
      <protection/>
    </xf>
    <xf numFmtId="44" fontId="9" fillId="0" borderId="0" xfId="46" applyFont="1" applyAlignment="1">
      <alignment/>
    </xf>
    <xf numFmtId="165" fontId="9" fillId="0" borderId="0" xfId="60" applyFont="1" applyAlignment="1">
      <alignment horizontal="right"/>
      <protection/>
    </xf>
    <xf numFmtId="3" fontId="9" fillId="0" borderId="0" xfId="60" applyNumberFormat="1" applyFont="1">
      <alignment/>
      <protection/>
    </xf>
    <xf numFmtId="44" fontId="9" fillId="0" borderId="21" xfId="46" applyFont="1" applyBorder="1" applyAlignment="1">
      <alignment/>
    </xf>
    <xf numFmtId="165" fontId="11" fillId="0" borderId="0" xfId="60" applyFont="1" applyBorder="1" applyAlignment="1">
      <alignment horizontal="right"/>
      <protection/>
    </xf>
    <xf numFmtId="44" fontId="9" fillId="0" borderId="22" xfId="46" applyFont="1" applyBorder="1" applyAlignment="1">
      <alignment/>
    </xf>
    <xf numFmtId="44" fontId="9" fillId="0" borderId="23" xfId="46" applyFont="1" applyBorder="1" applyAlignment="1" applyProtection="1">
      <alignment/>
      <protection/>
    </xf>
    <xf numFmtId="164" fontId="2" fillId="0" borderId="0" xfId="42" applyNumberFormat="1" applyFont="1" applyFill="1" applyBorder="1" applyAlignment="1">
      <alignment/>
    </xf>
    <xf numFmtId="49" fontId="0" fillId="0" borderId="0" xfId="0" applyNumberFormat="1" applyFont="1" applyAlignment="1">
      <alignment/>
    </xf>
    <xf numFmtId="49" fontId="0" fillId="0" borderId="0" xfId="0" applyNumberFormat="1" applyFont="1" applyAlignment="1">
      <alignment/>
    </xf>
    <xf numFmtId="44" fontId="9" fillId="0" borderId="0" xfId="46" applyFont="1" applyAlignment="1" applyProtection="1">
      <alignment horizontal="center"/>
      <protection/>
    </xf>
    <xf numFmtId="165" fontId="9" fillId="0" borderId="0" xfId="60" applyFont="1" applyBorder="1">
      <alignment/>
      <protection/>
    </xf>
    <xf numFmtId="37" fontId="9" fillId="0" borderId="0" xfId="60" applyNumberFormat="1" applyFont="1" applyBorder="1" applyProtection="1">
      <alignment/>
      <protection/>
    </xf>
    <xf numFmtId="165" fontId="15" fillId="0" borderId="0" xfId="0" applyFont="1" applyAlignment="1">
      <alignment/>
    </xf>
    <xf numFmtId="165" fontId="17" fillId="0" borderId="0" xfId="60" applyFont="1" applyProtection="1">
      <alignment/>
      <protection/>
    </xf>
    <xf numFmtId="165" fontId="15" fillId="0" borderId="0" xfId="60" applyFont="1" applyProtection="1">
      <alignment/>
      <protection/>
    </xf>
    <xf numFmtId="0" fontId="10" fillId="0" borderId="0" xfId="0" applyNumberFormat="1" applyFont="1" applyAlignment="1">
      <alignment/>
    </xf>
    <xf numFmtId="0" fontId="0" fillId="0" borderId="0" xfId="60" applyNumberFormat="1">
      <alignment/>
      <protection/>
    </xf>
    <xf numFmtId="0" fontId="10" fillId="0" borderId="0" xfId="60" applyNumberFormat="1" applyFont="1">
      <alignment/>
      <protection/>
    </xf>
    <xf numFmtId="0" fontId="6" fillId="0" borderId="0" xfId="0" applyNumberFormat="1" applyFont="1" applyAlignment="1">
      <alignment/>
    </xf>
    <xf numFmtId="0" fontId="0" fillId="0" borderId="0" xfId="0" applyNumberFormat="1" applyAlignment="1">
      <alignment/>
    </xf>
    <xf numFmtId="0" fontId="0" fillId="0" borderId="14" xfId="0" applyNumberFormat="1" applyBorder="1" applyAlignment="1">
      <alignment horizontal="center"/>
    </xf>
    <xf numFmtId="0" fontId="0" fillId="0" borderId="0" xfId="60" applyNumberFormat="1" applyAlignment="1">
      <alignment horizontal="center"/>
      <protection/>
    </xf>
    <xf numFmtId="0" fontId="3" fillId="0" borderId="0" xfId="60" applyNumberFormat="1" applyFont="1" applyAlignment="1">
      <alignment horizontal="center"/>
      <protection/>
    </xf>
    <xf numFmtId="0" fontId="9" fillId="0" borderId="0" xfId="60" applyNumberFormat="1" applyFont="1" applyAlignment="1">
      <alignment horizontal="center"/>
      <protection/>
    </xf>
    <xf numFmtId="0" fontId="2" fillId="0" borderId="0" xfId="60" applyNumberFormat="1" applyFont="1" applyAlignment="1">
      <alignment horizontal="center"/>
      <protection/>
    </xf>
    <xf numFmtId="0" fontId="9" fillId="0" borderId="0" xfId="60" applyNumberFormat="1" applyFont="1" applyAlignment="1" quotePrefix="1">
      <alignment horizontal="center"/>
      <protection/>
    </xf>
    <xf numFmtId="0" fontId="9" fillId="0" borderId="10" xfId="60" applyNumberFormat="1" applyFont="1" applyBorder="1" applyAlignment="1" quotePrefix="1">
      <alignment horizontal="center"/>
      <protection/>
    </xf>
    <xf numFmtId="0" fontId="0" fillId="0" borderId="0" xfId="0" applyNumberFormat="1" applyAlignment="1">
      <alignment horizontal="center"/>
    </xf>
    <xf numFmtId="0" fontId="9" fillId="0" borderId="0" xfId="0" applyNumberFormat="1" applyFont="1" applyAlignment="1">
      <alignment horizontal="center"/>
    </xf>
    <xf numFmtId="165" fontId="18" fillId="0" borderId="0" xfId="0" applyFont="1" applyAlignment="1">
      <alignment horizontal="right"/>
    </xf>
    <xf numFmtId="165" fontId="18" fillId="0" borderId="0" xfId="0" applyFont="1" applyAlignment="1">
      <alignment/>
    </xf>
    <xf numFmtId="0" fontId="18" fillId="0" borderId="0" xfId="0" applyNumberFormat="1" applyFont="1" applyAlignment="1">
      <alignment/>
    </xf>
    <xf numFmtId="14" fontId="5" fillId="0" borderId="20" xfId="0" applyNumberFormat="1" applyFont="1" applyFill="1" applyBorder="1" applyAlignment="1" applyProtection="1">
      <alignment horizontal="right"/>
      <protection locked="0"/>
    </xf>
    <xf numFmtId="165" fontId="0" fillId="0" borderId="14" xfId="0" applyNumberFormat="1" applyBorder="1" applyAlignment="1">
      <alignment horizontal="center"/>
    </xf>
    <xf numFmtId="14" fontId="0" fillId="0" borderId="14" xfId="0" applyNumberFormat="1" applyBorder="1" applyAlignment="1">
      <alignment horizontal="center"/>
    </xf>
    <xf numFmtId="165" fontId="3" fillId="0" borderId="0" xfId="60" applyFont="1" applyAlignment="1" applyProtection="1">
      <alignment horizontal="center"/>
      <protection/>
    </xf>
    <xf numFmtId="37" fontId="11" fillId="0" borderId="0" xfId="60" applyNumberFormat="1" applyFont="1">
      <alignment/>
      <protection/>
    </xf>
    <xf numFmtId="5" fontId="9" fillId="0" borderId="0" xfId="60" applyNumberFormat="1" applyFont="1" applyFill="1" applyProtection="1">
      <alignment/>
      <protection/>
    </xf>
    <xf numFmtId="165" fontId="0" fillId="0" borderId="0" xfId="0" applyFill="1" applyAlignment="1">
      <alignment/>
    </xf>
    <xf numFmtId="37" fontId="9" fillId="0" borderId="0" xfId="60" applyNumberFormat="1" applyFont="1">
      <alignment/>
      <protection/>
    </xf>
    <xf numFmtId="37" fontId="9" fillId="0" borderId="0" xfId="60" applyNumberFormat="1" applyFont="1" applyAlignment="1">
      <alignment horizontal="left"/>
      <protection/>
    </xf>
    <xf numFmtId="165" fontId="9" fillId="0" borderId="0" xfId="60" applyFont="1" applyAlignment="1">
      <alignment vertical="center"/>
      <protection/>
    </xf>
    <xf numFmtId="165" fontId="0" fillId="0" borderId="0" xfId="0" applyAlignment="1">
      <alignment horizontal="center"/>
    </xf>
    <xf numFmtId="165" fontId="20" fillId="0" borderId="0" xfId="0" applyFont="1" applyAlignment="1">
      <alignment/>
    </xf>
    <xf numFmtId="165" fontId="20" fillId="0" borderId="0" xfId="60" applyFont="1" applyProtection="1">
      <alignment/>
      <protection/>
    </xf>
    <xf numFmtId="165" fontId="20" fillId="0" borderId="0" xfId="60" applyFont="1">
      <alignment/>
      <protection/>
    </xf>
    <xf numFmtId="37" fontId="0" fillId="0" borderId="0" xfId="60" applyNumberFormat="1" applyAlignment="1">
      <alignment horizontal="center"/>
      <protection/>
    </xf>
    <xf numFmtId="37" fontId="0" fillId="0" borderId="0" xfId="0" applyNumberFormat="1" applyAlignment="1">
      <alignment/>
    </xf>
    <xf numFmtId="0" fontId="5" fillId="0" borderId="0" xfId="60" applyNumberFormat="1" applyFont="1">
      <alignment/>
      <protection/>
    </xf>
    <xf numFmtId="165" fontId="11" fillId="0" borderId="0" xfId="60" applyFont="1" applyAlignment="1">
      <alignment wrapText="1"/>
      <protection/>
    </xf>
    <xf numFmtId="165" fontId="11" fillId="0" borderId="0" xfId="60" applyFont="1" applyAlignment="1">
      <alignment/>
      <protection/>
    </xf>
    <xf numFmtId="165" fontId="9" fillId="0" borderId="0" xfId="60" applyFont="1" applyFill="1">
      <alignment/>
      <protection/>
    </xf>
    <xf numFmtId="0" fontId="0" fillId="0" borderId="0" xfId="60" applyNumberFormat="1" applyFont="1" applyAlignment="1">
      <alignment horizontal="center"/>
      <protection/>
    </xf>
    <xf numFmtId="165" fontId="0" fillId="0" borderId="0" xfId="60" applyAlignment="1">
      <alignment wrapText="1"/>
      <protection/>
    </xf>
    <xf numFmtId="165" fontId="0" fillId="0" borderId="0" xfId="60" applyAlignment="1">
      <alignment/>
      <protection/>
    </xf>
    <xf numFmtId="165" fontId="9" fillId="0" borderId="13" xfId="60" applyFont="1" applyBorder="1">
      <alignment/>
      <protection/>
    </xf>
    <xf numFmtId="0" fontId="10" fillId="0" borderId="0" xfId="0" applyNumberFormat="1" applyFont="1" applyAlignment="1">
      <alignment horizontal="center"/>
    </xf>
    <xf numFmtId="165" fontId="62" fillId="34" borderId="0" xfId="0" applyFont="1" applyFill="1" applyAlignment="1">
      <alignment horizontal="center"/>
    </xf>
    <xf numFmtId="0" fontId="6" fillId="0" borderId="0" xfId="0" applyNumberFormat="1" applyFont="1" applyAlignment="1">
      <alignment horizontal="center"/>
    </xf>
    <xf numFmtId="0" fontId="0" fillId="0" borderId="0" xfId="0" applyNumberFormat="1" applyFont="1" applyAlignment="1">
      <alignment horizontal="center" vertical="center"/>
    </xf>
    <xf numFmtId="0" fontId="0" fillId="0" borderId="0" xfId="0" applyNumberFormat="1" applyAlignment="1">
      <alignment horizontal="center" vertical="center"/>
    </xf>
    <xf numFmtId="0" fontId="11" fillId="0" borderId="14" xfId="60" applyNumberFormat="1" applyFont="1" applyBorder="1" applyAlignment="1">
      <alignment/>
      <protection/>
    </xf>
    <xf numFmtId="0" fontId="9" fillId="0" borderId="0" xfId="0" applyNumberFormat="1" applyFont="1" applyAlignment="1">
      <alignment/>
    </xf>
    <xf numFmtId="0" fontId="9" fillId="0" borderId="0" xfId="60" applyNumberFormat="1" applyFont="1">
      <alignment/>
      <protection/>
    </xf>
    <xf numFmtId="14" fontId="9" fillId="0" borderId="0" xfId="0" applyNumberFormat="1" applyFont="1" applyAlignment="1">
      <alignment/>
    </xf>
    <xf numFmtId="165" fontId="5" fillId="33" borderId="20" xfId="60" applyFont="1" applyFill="1" applyBorder="1" applyAlignment="1" applyProtection="1">
      <alignment horizontal="center"/>
      <protection locked="0"/>
    </xf>
    <xf numFmtId="44" fontId="9" fillId="33" borderId="14" xfId="46" applyFont="1" applyFill="1" applyBorder="1" applyAlignment="1" applyProtection="1">
      <alignment/>
      <protection locked="0"/>
    </xf>
    <xf numFmtId="10" fontId="9" fillId="33" borderId="14" xfId="78" applyNumberFormat="1" applyFont="1" applyFill="1" applyBorder="1" applyAlignment="1" applyProtection="1">
      <alignment horizontal="center"/>
      <protection locked="0"/>
    </xf>
    <xf numFmtId="44" fontId="9" fillId="33" borderId="0" xfId="46" applyFont="1" applyFill="1" applyBorder="1" applyAlignment="1" applyProtection="1">
      <alignment/>
      <protection locked="0"/>
    </xf>
    <xf numFmtId="3" fontId="9" fillId="0" borderId="0" xfId="60" applyNumberFormat="1" applyFont="1" applyProtection="1">
      <alignment/>
      <protection locked="0"/>
    </xf>
    <xf numFmtId="44" fontId="9" fillId="0" borderId="0" xfId="46" applyFont="1" applyAlignment="1" applyProtection="1">
      <alignment/>
      <protection locked="0"/>
    </xf>
    <xf numFmtId="165" fontId="9" fillId="33" borderId="14" xfId="60" applyFont="1" applyFill="1" applyBorder="1" applyProtection="1">
      <alignment/>
      <protection locked="0"/>
    </xf>
    <xf numFmtId="165" fontId="9" fillId="33" borderId="18" xfId="60" applyFont="1" applyFill="1" applyBorder="1" applyAlignment="1" applyProtection="1">
      <alignment wrapText="1"/>
      <protection locked="0"/>
    </xf>
    <xf numFmtId="165" fontId="9" fillId="33" borderId="24" xfId="60" applyFont="1" applyFill="1" applyBorder="1" applyAlignment="1" applyProtection="1">
      <alignment wrapText="1"/>
      <protection locked="0"/>
    </xf>
    <xf numFmtId="44" fontId="9" fillId="33" borderId="19" xfId="46" applyFont="1" applyFill="1" applyBorder="1" applyAlignment="1" applyProtection="1">
      <alignment/>
      <protection locked="0"/>
    </xf>
    <xf numFmtId="44" fontId="9" fillId="33" borderId="25" xfId="46" applyFont="1" applyFill="1" applyBorder="1" applyAlignment="1" applyProtection="1">
      <alignment/>
      <protection locked="0"/>
    </xf>
    <xf numFmtId="0" fontId="0" fillId="0" borderId="0" xfId="0" applyNumberFormat="1" applyAlignment="1" applyProtection="1">
      <alignment/>
      <protection locked="0"/>
    </xf>
    <xf numFmtId="44" fontId="9" fillId="0" borderId="21" xfId="46" applyFont="1" applyFill="1" applyBorder="1" applyAlignment="1" applyProtection="1">
      <alignment/>
      <protection/>
    </xf>
    <xf numFmtId="44" fontId="0" fillId="0" borderId="0" xfId="46" applyFont="1" applyBorder="1" applyAlignment="1" applyProtection="1">
      <alignment/>
      <protection/>
    </xf>
    <xf numFmtId="44" fontId="11" fillId="0" borderId="0" xfId="46" applyFont="1" applyAlignment="1">
      <alignment wrapText="1"/>
    </xf>
    <xf numFmtId="37" fontId="2" fillId="0" borderId="0" xfId="0" applyNumberFormat="1" applyFont="1" applyAlignment="1" applyProtection="1" quotePrefix="1">
      <alignment horizontal="left"/>
      <protection/>
    </xf>
    <xf numFmtId="37" fontId="2" fillId="0" borderId="0" xfId="0" applyNumberFormat="1" applyFont="1" applyAlignment="1" applyProtection="1">
      <alignment horizontal="left"/>
      <protection/>
    </xf>
    <xf numFmtId="37" fontId="2" fillId="0" borderId="0" xfId="0" applyNumberFormat="1" applyFont="1" applyAlignment="1" applyProtection="1">
      <alignment/>
      <protection/>
    </xf>
    <xf numFmtId="37" fontId="2" fillId="0" borderId="10" xfId="0" applyNumberFormat="1" applyFont="1" applyBorder="1" applyAlignment="1" applyProtection="1">
      <alignment horizontal="left"/>
      <protection/>
    </xf>
    <xf numFmtId="37" fontId="2" fillId="0" borderId="0" xfId="0" applyNumberFormat="1" applyFont="1" applyBorder="1" applyAlignment="1" applyProtection="1">
      <alignment horizontal="left"/>
      <protection/>
    </xf>
    <xf numFmtId="164" fontId="2" fillId="0" borderId="0" xfId="42" applyNumberFormat="1" applyFont="1" applyBorder="1" applyAlignment="1">
      <alignment/>
    </xf>
    <xf numFmtId="0" fontId="20" fillId="0" borderId="0" xfId="0" applyNumberFormat="1" applyFont="1" applyAlignment="1">
      <alignment/>
    </xf>
    <xf numFmtId="0" fontId="15" fillId="0" borderId="0" xfId="0" applyNumberFormat="1" applyFont="1" applyAlignment="1">
      <alignment/>
    </xf>
    <xf numFmtId="44" fontId="21" fillId="0" borderId="14" xfId="46" applyFont="1" applyBorder="1" applyAlignment="1">
      <alignment/>
    </xf>
    <xf numFmtId="165" fontId="21" fillId="0" borderId="0" xfId="0" applyFont="1" applyAlignment="1">
      <alignment/>
    </xf>
    <xf numFmtId="44" fontId="21" fillId="0" borderId="13" xfId="46" applyFont="1" applyBorder="1" applyAlignment="1">
      <alignment/>
    </xf>
    <xf numFmtId="44" fontId="21" fillId="0" borderId="21" xfId="46" applyFont="1" applyBorder="1" applyAlignment="1">
      <alignment/>
    </xf>
    <xf numFmtId="169" fontId="0" fillId="0" borderId="14" xfId="78" applyNumberFormat="1" applyFont="1" applyBorder="1" applyAlignment="1">
      <alignment/>
    </xf>
    <xf numFmtId="5" fontId="9" fillId="33" borderId="14" xfId="60" applyNumberFormat="1" applyFont="1" applyFill="1" applyBorder="1" applyAlignment="1" applyProtection="1">
      <alignment wrapText="1"/>
      <protection locked="0"/>
    </xf>
    <xf numFmtId="5" fontId="9" fillId="0" borderId="0" xfId="60" applyNumberFormat="1" applyFont="1" applyAlignment="1" applyProtection="1">
      <alignment wrapText="1"/>
      <protection/>
    </xf>
    <xf numFmtId="0" fontId="11" fillId="0" borderId="0" xfId="60" applyNumberFormat="1" applyFont="1">
      <alignment/>
      <protection/>
    </xf>
    <xf numFmtId="49" fontId="9" fillId="0" borderId="0" xfId="60" applyNumberFormat="1" applyFont="1">
      <alignment/>
      <protection/>
    </xf>
    <xf numFmtId="165" fontId="0" fillId="0" borderId="0" xfId="60" applyAlignment="1" applyProtection="1">
      <alignment horizontal="center"/>
      <protection/>
    </xf>
    <xf numFmtId="49" fontId="2" fillId="0" borderId="0" xfId="60" applyNumberFormat="1" applyFont="1">
      <alignment/>
      <protection/>
    </xf>
    <xf numFmtId="49" fontId="9" fillId="33" borderId="26" xfId="60" applyNumberFormat="1" applyFont="1" applyFill="1" applyBorder="1" applyAlignment="1" applyProtection="1">
      <alignment wrapText="1"/>
      <protection locked="0"/>
    </xf>
    <xf numFmtId="49" fontId="9" fillId="33" borderId="27" xfId="60" applyNumberFormat="1" applyFont="1" applyFill="1" applyBorder="1" applyAlignment="1" applyProtection="1">
      <alignment wrapText="1"/>
      <protection locked="0"/>
    </xf>
    <xf numFmtId="44" fontId="9" fillId="0" borderId="28" xfId="46" applyFont="1" applyBorder="1" applyAlignment="1">
      <alignment/>
    </xf>
    <xf numFmtId="44" fontId="9" fillId="0" borderId="29" xfId="46" applyFont="1" applyBorder="1" applyAlignment="1" applyProtection="1">
      <alignment/>
      <protection/>
    </xf>
    <xf numFmtId="44" fontId="9" fillId="0" borderId="11" xfId="46" applyFont="1" applyBorder="1" applyAlignment="1" applyProtection="1">
      <alignment/>
      <protection/>
    </xf>
    <xf numFmtId="10" fontId="9" fillId="0" borderId="28" xfId="78" applyNumberFormat="1" applyFont="1" applyBorder="1" applyAlignment="1" applyProtection="1">
      <alignment/>
      <protection/>
    </xf>
    <xf numFmtId="44" fontId="9" fillId="0" borderId="30" xfId="46" applyFont="1" applyFill="1" applyBorder="1" applyAlignment="1">
      <alignment/>
    </xf>
    <xf numFmtId="9" fontId="9" fillId="0" borderId="30" xfId="78" applyFont="1" applyFill="1" applyBorder="1" applyAlignment="1">
      <alignment/>
    </xf>
    <xf numFmtId="49" fontId="9" fillId="33" borderId="14" xfId="60" applyNumberFormat="1" applyFont="1" applyFill="1" applyBorder="1" applyAlignment="1" applyProtection="1">
      <alignment wrapText="1"/>
      <protection locked="0"/>
    </xf>
    <xf numFmtId="37" fontId="2" fillId="0" borderId="10" xfId="0" applyNumberFormat="1" applyFont="1" applyBorder="1" applyAlignment="1" applyProtection="1">
      <alignment/>
      <protection/>
    </xf>
    <xf numFmtId="37" fontId="2" fillId="0" borderId="0" xfId="0" applyNumberFormat="1" applyFont="1" applyBorder="1" applyAlignment="1" applyProtection="1">
      <alignment/>
      <protection/>
    </xf>
    <xf numFmtId="165" fontId="0" fillId="0" borderId="0" xfId="0" applyFont="1" applyAlignment="1">
      <alignment horizontal="left" wrapText="1"/>
    </xf>
    <xf numFmtId="49" fontId="0" fillId="0" borderId="0" xfId="0" applyNumberFormat="1" applyFont="1" applyAlignment="1">
      <alignment horizontal="left"/>
    </xf>
    <xf numFmtId="165" fontId="5" fillId="0" borderId="0" xfId="0" applyFont="1" applyAlignment="1">
      <alignment horizontal="left" wrapText="1"/>
    </xf>
    <xf numFmtId="49" fontId="0" fillId="0" borderId="0" xfId="0" applyNumberFormat="1" applyAlignment="1">
      <alignment horizontal="left"/>
    </xf>
    <xf numFmtId="0" fontId="5" fillId="0" borderId="0" xfId="0" applyNumberFormat="1" applyFont="1" applyBorder="1" applyAlignment="1" applyProtection="1">
      <alignment horizontal="left" wrapText="1"/>
      <protection locked="0"/>
    </xf>
    <xf numFmtId="165" fontId="0" fillId="0" borderId="0" xfId="0" applyFont="1" applyAlignment="1">
      <alignment horizontal="left" vertical="center" wrapText="1"/>
    </xf>
    <xf numFmtId="165" fontId="0" fillId="0" borderId="0" xfId="0" applyAlignment="1">
      <alignment horizontal="left" vertical="center" wrapText="1"/>
    </xf>
    <xf numFmtId="0" fontId="0" fillId="33" borderId="13" xfId="0" applyNumberFormat="1" applyFill="1" applyBorder="1" applyAlignment="1" applyProtection="1">
      <alignment/>
      <protection locked="0"/>
    </xf>
    <xf numFmtId="165" fontId="0" fillId="33" borderId="20" xfId="0" applyFont="1" applyFill="1" applyBorder="1" applyAlignment="1" applyProtection="1">
      <alignment horizontal="left"/>
      <protection locked="0"/>
    </xf>
    <xf numFmtId="165" fontId="0" fillId="33" borderId="20" xfId="0" applyFill="1" applyBorder="1" applyAlignment="1" applyProtection="1">
      <alignment horizontal="left"/>
      <protection locked="0"/>
    </xf>
    <xf numFmtId="37" fontId="0" fillId="33" borderId="31" xfId="0" applyNumberFormat="1" applyFont="1" applyFill="1" applyBorder="1" applyAlignment="1" applyProtection="1">
      <alignment horizontal="left"/>
      <protection locked="0"/>
    </xf>
    <xf numFmtId="37" fontId="0" fillId="33" borderId="31" xfId="0" applyNumberFormat="1" applyFill="1" applyBorder="1" applyAlignment="1" applyProtection="1">
      <alignment horizontal="left"/>
      <protection locked="0"/>
    </xf>
    <xf numFmtId="0" fontId="0" fillId="33" borderId="20" xfId="0" applyNumberFormat="1" applyFont="1" applyFill="1" applyBorder="1" applyAlignment="1" applyProtection="1">
      <alignment horizontal="left"/>
      <protection locked="0"/>
    </xf>
    <xf numFmtId="0" fontId="53" fillId="35" borderId="0" xfId="55" applyNumberFormat="1" applyFill="1" applyBorder="1" applyAlignment="1">
      <alignment horizontal="center"/>
    </xf>
    <xf numFmtId="0" fontId="53" fillId="35" borderId="32" xfId="55" applyNumberFormat="1" applyFill="1" applyBorder="1" applyAlignment="1">
      <alignment horizontal="center"/>
    </xf>
    <xf numFmtId="165" fontId="6" fillId="0" borderId="0" xfId="0" applyFont="1" applyAlignment="1">
      <alignment horizontal="center"/>
    </xf>
    <xf numFmtId="165" fontId="7" fillId="0" borderId="0" xfId="0" applyFont="1" applyAlignment="1">
      <alignment horizontal="center"/>
    </xf>
    <xf numFmtId="0" fontId="3" fillId="33" borderId="10" xfId="0" applyNumberFormat="1" applyFont="1" applyFill="1" applyBorder="1" applyAlignment="1" applyProtection="1">
      <alignment/>
      <protection locked="0"/>
    </xf>
    <xf numFmtId="0" fontId="0" fillId="33" borderId="14" xfId="0" applyNumberFormat="1" applyFill="1" applyBorder="1" applyAlignment="1" applyProtection="1">
      <alignment horizontal="left"/>
      <protection locked="0"/>
    </xf>
    <xf numFmtId="0" fontId="0" fillId="33" borderId="13" xfId="0" applyNumberFormat="1" applyFill="1" applyBorder="1" applyAlignment="1" applyProtection="1">
      <alignment horizontal="left"/>
      <protection locked="0"/>
    </xf>
    <xf numFmtId="165" fontId="0" fillId="0" borderId="0" xfId="60" applyFont="1" applyAlignment="1">
      <alignment horizontal="left" wrapText="1"/>
      <protection/>
    </xf>
    <xf numFmtId="165" fontId="5" fillId="0" borderId="0" xfId="60" applyFont="1" applyAlignment="1">
      <alignment horizontal="center"/>
      <protection/>
    </xf>
    <xf numFmtId="165" fontId="12" fillId="0" borderId="0" xfId="60" applyFont="1" applyAlignment="1">
      <alignment horizontal="center"/>
      <protection/>
    </xf>
    <xf numFmtId="165" fontId="0" fillId="0" borderId="0" xfId="60" applyFont="1" applyAlignment="1">
      <alignment horizontal="center"/>
      <protection/>
    </xf>
    <xf numFmtId="165" fontId="2" fillId="0" borderId="0" xfId="60" applyFont="1" applyAlignment="1">
      <alignment horizontal="left" vertical="center" wrapText="1"/>
      <protection/>
    </xf>
    <xf numFmtId="37" fontId="9" fillId="0" borderId="33" xfId="60" applyNumberFormat="1" applyFont="1" applyBorder="1" applyAlignment="1" applyProtection="1" quotePrefix="1">
      <alignment horizontal="center"/>
      <protection/>
    </xf>
    <xf numFmtId="37" fontId="9" fillId="0" borderId="13" xfId="60" applyNumberFormat="1" applyFont="1" applyBorder="1" applyAlignment="1" applyProtection="1">
      <alignment horizontal="center"/>
      <protection/>
    </xf>
    <xf numFmtId="44" fontId="11" fillId="0" borderId="14" xfId="46" applyFont="1" applyBorder="1" applyAlignment="1">
      <alignment horizontal="right"/>
    </xf>
    <xf numFmtId="165" fontId="3" fillId="0" borderId="0" xfId="60" applyFont="1" applyAlignment="1">
      <alignment horizontal="center"/>
      <protection/>
    </xf>
    <xf numFmtId="165" fontId="5" fillId="33" borderId="14" xfId="60" applyFont="1" applyFill="1" applyBorder="1" applyAlignment="1" applyProtection="1">
      <alignment horizontal="left"/>
      <protection locked="0"/>
    </xf>
    <xf numFmtId="165" fontId="8" fillId="0" borderId="0" xfId="60" applyFont="1" applyAlignment="1">
      <alignment horizontal="center"/>
      <protection/>
    </xf>
    <xf numFmtId="0" fontId="5" fillId="33" borderId="14" xfId="60" applyNumberFormat="1" applyFont="1" applyFill="1" applyBorder="1" applyAlignment="1" applyProtection="1">
      <alignment horizontal="left"/>
      <protection locked="0"/>
    </xf>
    <xf numFmtId="165" fontId="12" fillId="0" borderId="0" xfId="60" applyFont="1" applyAlignment="1" applyProtection="1">
      <alignment horizontal="center"/>
      <protection locked="0"/>
    </xf>
    <xf numFmtId="165" fontId="9" fillId="0" borderId="0" xfId="60" applyFont="1" applyAlignment="1">
      <alignment horizontal="left" vertical="center" wrapText="1"/>
      <protection/>
    </xf>
    <xf numFmtId="165" fontId="3" fillId="0" borderId="0" xfId="60" applyFont="1" applyAlignment="1" applyProtection="1">
      <alignment horizontal="center"/>
      <protection locked="0"/>
    </xf>
    <xf numFmtId="165" fontId="12" fillId="0" borderId="0" xfId="60" applyFont="1" applyAlignment="1" applyProtection="1">
      <alignment horizontal="center"/>
      <protection/>
    </xf>
    <xf numFmtId="165" fontId="0" fillId="0" borderId="0" xfId="60" applyAlignment="1" applyProtection="1" quotePrefix="1">
      <alignment horizontal="left" vertical="center" wrapText="1"/>
      <protection/>
    </xf>
    <xf numFmtId="37" fontId="0" fillId="0" borderId="0" xfId="0" applyNumberFormat="1" applyBorder="1" applyAlignment="1">
      <alignment horizontal="right"/>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 xfId="59"/>
    <cellStyle name="Normal 2" xfId="60"/>
    <cellStyle name="Normal 2 2" xfId="61"/>
    <cellStyle name="Normal 3" xfId="62"/>
    <cellStyle name="Normal 3 2" xfId="63"/>
    <cellStyle name="Normal 4" xfId="64"/>
    <cellStyle name="Normal 4 2" xfId="65"/>
    <cellStyle name="Normal 4 2 2" xfId="66"/>
    <cellStyle name="Normal 4 3" xfId="67"/>
    <cellStyle name="Normal 4_regional school" xfId="68"/>
    <cellStyle name="Normal 5" xfId="69"/>
    <cellStyle name="Normal 6" xfId="70"/>
    <cellStyle name="Normal 6 2" xfId="71"/>
    <cellStyle name="Normal 7" xfId="72"/>
    <cellStyle name="Normal 7 2" xfId="73"/>
    <cellStyle name="Normal 8" xfId="74"/>
    <cellStyle name="Normal 9" xfId="75"/>
    <cellStyle name="Note" xfId="76"/>
    <cellStyle name="Output" xfId="77"/>
    <cellStyle name="Percent" xfId="78"/>
    <cellStyle name="Title" xfId="79"/>
    <cellStyle name="Total" xfId="80"/>
    <cellStyle name="Warning Text"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V33"/>
  <sheetViews>
    <sheetView showGridLines="0" showZeros="0" tabSelected="1" defaultGridColor="0" zoomScale="85" zoomScaleNormal="85" zoomScalePageLayoutView="0" colorId="22" workbookViewId="0" topLeftCell="I1">
      <selection activeCell="I4" sqref="I4:T4"/>
    </sheetView>
  </sheetViews>
  <sheetFormatPr defaultColWidth="9.625" defaultRowHeight="15.75"/>
  <cols>
    <col min="1" max="1" width="5.875" style="109" hidden="1" customWidth="1"/>
    <col min="2" max="2" width="2.625" style="109" hidden="1" customWidth="1"/>
    <col min="3" max="5" width="4.125" style="109" hidden="1" customWidth="1"/>
    <col min="6" max="6" width="5.75390625" style="109" hidden="1" customWidth="1"/>
    <col min="7" max="7" width="6.50390625" style="109" hidden="1" customWidth="1"/>
    <col min="8" max="8" width="8.25390625" style="9" hidden="1" customWidth="1"/>
    <col min="9" max="9" width="3.375" style="121" customWidth="1"/>
    <col min="10" max="10" width="7.00390625" style="0" customWidth="1"/>
    <col min="11" max="11" width="7.75390625" style="0" customWidth="1"/>
    <col min="12" max="12" width="10.625" style="0" customWidth="1"/>
    <col min="13" max="13" width="7.125" style="0" customWidth="1"/>
    <col min="14" max="15" width="15.75390625" style="0" customWidth="1"/>
    <col min="16" max="16" width="1.00390625" style="0" customWidth="1"/>
    <col min="17" max="17" width="15.75390625" style="0" customWidth="1"/>
    <col min="18" max="18" width="0.875" style="0" customWidth="1"/>
    <col min="19" max="19" width="19.625" style="0" customWidth="1"/>
    <col min="20" max="20" width="0.875" style="0" customWidth="1"/>
    <col min="21" max="21" width="9.625" style="0" customWidth="1"/>
    <col min="22" max="22" width="16.75390625" style="0" bestFit="1" customWidth="1"/>
    <col min="23" max="24" width="9.625" style="0" customWidth="1"/>
    <col min="25" max="25" width="23.25390625" style="0" bestFit="1" customWidth="1"/>
  </cols>
  <sheetData>
    <row r="1" spans="8:19" ht="15.75">
      <c r="H1" s="109" t="str">
        <f>"Attached is the Annual Debt Statement. 
I, "&amp;summary!K9&amp;" -Chief Financial Officer of "&amp;summary!K6&amp;", Certify that all information included in this email is accurate."</f>
        <v>Attached is the Annual Debt Statement. 
I,   -Chief Financial Officer of 0408 Camden City - County of Camden, Certify that all information included in this email is accurate.</v>
      </c>
      <c r="I1" s="150"/>
      <c r="N1" s="11"/>
      <c r="O1" s="124"/>
      <c r="P1" s="124"/>
      <c r="Q1" s="124"/>
      <c r="R1" s="123" t="s">
        <v>283</v>
      </c>
      <c r="S1" s="125" t="str">
        <f>J6&amp;"_ads_"&amp;TEXT(N8,"yyyy")&amp;".xls "</f>
        <v>0408_ads_2015.xls </v>
      </c>
    </row>
    <row r="2" spans="8:19" ht="15.75">
      <c r="H2" s="109" t="str">
        <f>"mailto:ads.lgs@dca.state.nj.us?subject="&amp;S1&amp;"&amp;body= "&amp;K9&amp;" - Chief Financial Officer, Certify that all information in this email is accurate.%0A%0AI have saved and attached file"&amp;S1&amp;" to this email."</f>
        <v>mailto:ads.lgs@dca.state.nj.us?subject=0408_ads_2015.xls &amp;body=   - Chief Financial Officer, Certify that all information in this email is accurate.%0A%0AI have saved and attached file0408_ads_2015.xls  to this email.</v>
      </c>
      <c r="I2" s="217" t="str">
        <f>HYPERLINK(H2,"Press here to Email the ADS if not using Microsoft outlook when completed.")</f>
        <v>Press here to Email the ADS if not using Microsoft outlook when completed.</v>
      </c>
      <c r="J2" s="217"/>
      <c r="K2" s="217"/>
      <c r="L2" s="217"/>
      <c r="M2" s="217"/>
      <c r="N2" s="217"/>
      <c r="O2" s="218"/>
      <c r="P2" s="124"/>
      <c r="Q2" s="124"/>
      <c r="R2" s="123"/>
      <c r="S2" s="125"/>
    </row>
    <row r="3" spans="1:22" s="4" customFormat="1" ht="27.75">
      <c r="A3" s="109" t="str">
        <f ca="1">MID(CELL("filename",A3),FIND("]",CELL("filename",A3))+1,256)</f>
        <v>summary</v>
      </c>
      <c r="B3" s="109">
        <f>ROW()</f>
        <v>3</v>
      </c>
      <c r="C3" s="109" t="str">
        <f>+J6</f>
        <v>0408</v>
      </c>
      <c r="D3" s="109" t="str">
        <f>Q8</f>
        <v>2015</v>
      </c>
      <c r="E3" s="109" t="s">
        <v>68</v>
      </c>
      <c r="F3" s="109" t="s">
        <v>18</v>
      </c>
      <c r="G3" s="109" t="s">
        <v>18</v>
      </c>
      <c r="H3" s="22">
        <f>S6</f>
        <v>0</v>
      </c>
      <c r="I3" s="219" t="s">
        <v>12</v>
      </c>
      <c r="J3" s="219"/>
      <c r="K3" s="219"/>
      <c r="L3" s="219"/>
      <c r="M3" s="219"/>
      <c r="N3" s="219"/>
      <c r="O3" s="219"/>
      <c r="P3" s="219"/>
      <c r="Q3" s="219"/>
      <c r="R3" s="219"/>
      <c r="S3" s="219"/>
      <c r="T3" s="219"/>
      <c r="V3" s="112"/>
    </row>
    <row r="4" spans="1:22" s="4" customFormat="1" ht="27.75">
      <c r="A4" s="109" t="str">
        <f aca="true" ca="1" t="shared" si="0" ref="A4:A33">MID(CELL("filename",A4),FIND("]",CELL("filename",A4))+1,256)</f>
        <v>summary</v>
      </c>
      <c r="B4" s="109">
        <f>ROW()</f>
        <v>4</v>
      </c>
      <c r="C4" s="109" t="str">
        <f>+J6</f>
        <v>0408</v>
      </c>
      <c r="D4" s="109" t="str">
        <f>Q8</f>
        <v>2015</v>
      </c>
      <c r="E4" s="109" t="s">
        <v>68</v>
      </c>
      <c r="F4" s="109"/>
      <c r="G4" s="109" t="s">
        <v>18</v>
      </c>
      <c r="H4" s="22">
        <f>S6</f>
        <v>0</v>
      </c>
      <c r="I4" s="219" t="s">
        <v>13</v>
      </c>
      <c r="J4" s="219"/>
      <c r="K4" s="219"/>
      <c r="L4" s="219"/>
      <c r="M4" s="219"/>
      <c r="N4" s="219"/>
      <c r="O4" s="219"/>
      <c r="P4" s="219"/>
      <c r="Q4" s="219"/>
      <c r="R4" s="219"/>
      <c r="S4" s="219"/>
      <c r="T4" s="219"/>
      <c r="V4" s="112"/>
    </row>
    <row r="5" spans="1:19" s="4" customFormat="1" ht="25.5" customHeight="1">
      <c r="A5" s="109" t="str">
        <f ca="1" t="shared" si="0"/>
        <v>summary</v>
      </c>
      <c r="B5" s="109">
        <f>ROW()</f>
        <v>5</v>
      </c>
      <c r="C5" s="109" t="str">
        <f>+J6</f>
        <v>0408</v>
      </c>
      <c r="D5" s="109" t="str">
        <f>Q8</f>
        <v>2015</v>
      </c>
      <c r="E5" s="109" t="s">
        <v>68</v>
      </c>
      <c r="F5" s="109"/>
      <c r="G5" s="109" t="s">
        <v>18</v>
      </c>
      <c r="H5" s="22">
        <f>S6</f>
        <v>0</v>
      </c>
      <c r="I5" s="220" t="s">
        <v>10</v>
      </c>
      <c r="J5" s="220"/>
      <c r="K5" s="220"/>
      <c r="L5" s="220"/>
      <c r="M5" s="220"/>
      <c r="N5" s="220"/>
      <c r="O5" s="220"/>
      <c r="P5" s="220"/>
      <c r="Q5" s="220"/>
      <c r="R5" s="220"/>
      <c r="S5" s="220"/>
    </row>
    <row r="6" spans="1:20" ht="19.5" customHeight="1">
      <c r="A6" s="109" t="str">
        <f ca="1" t="shared" si="0"/>
        <v>summary</v>
      </c>
      <c r="B6" s="109">
        <f>ROW()</f>
        <v>6</v>
      </c>
      <c r="C6" s="109" t="str">
        <f>+J6</f>
        <v>0408</v>
      </c>
      <c r="D6" s="109" t="str">
        <f>Q8</f>
        <v>2015</v>
      </c>
      <c r="E6" s="109" t="s">
        <v>68</v>
      </c>
      <c r="F6" s="109" t="s">
        <v>61</v>
      </c>
      <c r="G6" s="109" t="s">
        <v>62</v>
      </c>
      <c r="H6" s="22">
        <f>S6</f>
        <v>0</v>
      </c>
      <c r="I6" s="151" t="e">
        <f>"Attached is the financial disclosure documents. 
I also made sure to attach my bond ordinance to the email. 
I, "&amp;summary!#REF!&amp;" -Chief Financial Officer of "&amp;summary!#REF!&amp;", Certify that all information included in this email is accurate."</f>
        <v>#REF!</v>
      </c>
      <c r="J6" s="113" t="str">
        <f>LOOKUP(K6,Muni!B1:B52)</f>
        <v>0408</v>
      </c>
      <c r="K6" s="221" t="s">
        <v>49</v>
      </c>
      <c r="L6" s="221"/>
      <c r="M6" s="221"/>
      <c r="N6" s="221"/>
      <c r="O6" s="221"/>
      <c r="Q6" s="15" t="s">
        <v>304</v>
      </c>
      <c r="R6" s="14"/>
      <c r="S6" s="84"/>
      <c r="T6" s="14"/>
    </row>
    <row r="7" spans="1:7" ht="15.75" customHeight="1">
      <c r="A7" s="109" t="str">
        <f ca="1" t="shared" si="0"/>
        <v>summary</v>
      </c>
      <c r="B7" s="109">
        <f>ROW()</f>
        <v>7</v>
      </c>
      <c r="C7" s="109" t="str">
        <f>+J6</f>
        <v>0408</v>
      </c>
      <c r="D7" s="109" t="str">
        <f>Q8</f>
        <v>2015</v>
      </c>
      <c r="E7" s="109" t="s">
        <v>68</v>
      </c>
      <c r="F7" s="109" t="s">
        <v>18</v>
      </c>
      <c r="G7" s="109" t="s">
        <v>18</v>
      </c>
    </row>
    <row r="8" spans="1:22" ht="18" customHeight="1">
      <c r="A8" s="109" t="str">
        <f ca="1" t="shared" si="0"/>
        <v>summary</v>
      </c>
      <c r="B8" s="109">
        <f>ROW()</f>
        <v>8</v>
      </c>
      <c r="C8" s="109" t="str">
        <f>+J6</f>
        <v>0408</v>
      </c>
      <c r="D8" s="109" t="str">
        <f>Q8</f>
        <v>2015</v>
      </c>
      <c r="E8" s="109" t="s">
        <v>68</v>
      </c>
      <c r="F8" s="109" t="s">
        <v>63</v>
      </c>
      <c r="G8" s="109" t="s">
        <v>69</v>
      </c>
      <c r="H8" s="22">
        <f>S6</f>
        <v>0</v>
      </c>
      <c r="K8" s="20"/>
      <c r="L8" s="20"/>
      <c r="M8" s="21" t="s">
        <v>78</v>
      </c>
      <c r="N8" s="85">
        <v>42185</v>
      </c>
      <c r="O8" s="18" t="s">
        <v>80</v>
      </c>
      <c r="Q8" s="126" t="str">
        <f>TEXT(N8,"yyyy")</f>
        <v>2015</v>
      </c>
      <c r="R8" s="19" t="s">
        <v>79</v>
      </c>
      <c r="V8" s="11" t="s">
        <v>18</v>
      </c>
    </row>
    <row r="9" spans="1:20" s="4" customFormat="1" ht="25.5" customHeight="1">
      <c r="A9" s="109" t="str">
        <f ca="1" t="shared" si="0"/>
        <v>summary</v>
      </c>
      <c r="B9" s="109">
        <f>ROW()</f>
        <v>9</v>
      </c>
      <c r="C9" s="109" t="str">
        <f>+J6</f>
        <v>0408</v>
      </c>
      <c r="D9" s="109" t="str">
        <f>Q8</f>
        <v>2015</v>
      </c>
      <c r="E9" s="109" t="s">
        <v>68</v>
      </c>
      <c r="F9" s="109" t="s">
        <v>70</v>
      </c>
      <c r="G9" s="109" t="s">
        <v>71</v>
      </c>
      <c r="H9" s="22">
        <f>S6</f>
        <v>0</v>
      </c>
      <c r="I9" s="152"/>
      <c r="J9" s="3" t="s">
        <v>4</v>
      </c>
      <c r="K9" s="216" t="s">
        <v>18</v>
      </c>
      <c r="L9" s="216"/>
      <c r="M9" s="216"/>
      <c r="N9" s="216"/>
      <c r="O9" s="3" t="s">
        <v>7</v>
      </c>
      <c r="P9" s="1"/>
      <c r="Q9" s="222"/>
      <c r="R9" s="222"/>
      <c r="S9" s="222"/>
      <c r="T9" s="222"/>
    </row>
    <row r="10" spans="1:20" ht="15.75">
      <c r="A10" s="109" t="str">
        <f ca="1" t="shared" si="0"/>
        <v>summary</v>
      </c>
      <c r="B10" s="109">
        <f>ROW()</f>
        <v>10</v>
      </c>
      <c r="C10" s="109" t="str">
        <f>+J6</f>
        <v>0408</v>
      </c>
      <c r="D10" s="109" t="str">
        <f>Q8</f>
        <v>2015</v>
      </c>
      <c r="E10" s="109" t="s">
        <v>68</v>
      </c>
      <c r="F10" s="109" t="s">
        <v>70</v>
      </c>
      <c r="G10" s="109" t="s">
        <v>72</v>
      </c>
      <c r="H10" s="22">
        <f>S6</f>
        <v>0</v>
      </c>
      <c r="J10" s="3" t="s">
        <v>5</v>
      </c>
      <c r="K10" s="214"/>
      <c r="L10" s="215"/>
      <c r="M10" s="215"/>
      <c r="N10" s="215"/>
      <c r="O10" s="3" t="s">
        <v>8</v>
      </c>
      <c r="P10" s="1"/>
      <c r="Q10" s="223"/>
      <c r="R10" s="223"/>
      <c r="S10" s="223"/>
      <c r="T10" s="223"/>
    </row>
    <row r="11" spans="1:20" ht="18" customHeight="1">
      <c r="A11" s="109" t="str">
        <f ca="1">MID(CELL("filename",A11),FIND("]",CELL("filename",A11))+1,256)</f>
        <v>summary</v>
      </c>
      <c r="B11" s="109">
        <f>ROW()</f>
        <v>11</v>
      </c>
      <c r="C11" s="109" t="str">
        <f>+J6</f>
        <v>0408</v>
      </c>
      <c r="D11" s="109" t="str">
        <f>Q8</f>
        <v>2015</v>
      </c>
      <c r="E11" s="109" t="s">
        <v>68</v>
      </c>
      <c r="F11" s="109" t="s">
        <v>70</v>
      </c>
      <c r="G11" s="109" t="s">
        <v>73</v>
      </c>
      <c r="H11" s="22">
        <f>S6</f>
        <v>0</v>
      </c>
      <c r="J11" s="3" t="s">
        <v>6</v>
      </c>
      <c r="K11" s="214"/>
      <c r="L11" s="215"/>
      <c r="M11" s="215"/>
      <c r="N11" s="215"/>
      <c r="O11" s="12" t="s">
        <v>60</v>
      </c>
      <c r="Q11" s="211"/>
      <c r="R11" s="211"/>
      <c r="S11" s="211"/>
      <c r="T11" s="211"/>
    </row>
    <row r="12" spans="1:20" ht="18" customHeight="1">
      <c r="A12" s="109" t="str">
        <f ca="1">MID(CELL("filename",A12),FIND("]",CELL("filename",A12))+1,256)</f>
        <v>summary</v>
      </c>
      <c r="B12" s="109">
        <f>ROW()</f>
        <v>12</v>
      </c>
      <c r="C12" s="109" t="str">
        <f>+J6</f>
        <v>0408</v>
      </c>
      <c r="D12" s="109" t="str">
        <f>Q8</f>
        <v>2015</v>
      </c>
      <c r="E12" s="109" t="s">
        <v>68</v>
      </c>
      <c r="F12" s="109" t="s">
        <v>70</v>
      </c>
      <c r="G12" s="109" t="s">
        <v>74</v>
      </c>
      <c r="H12" s="22">
        <f>S6</f>
        <v>0</v>
      </c>
      <c r="J12" s="1"/>
      <c r="K12" s="214"/>
      <c r="L12" s="215"/>
      <c r="M12" s="215"/>
      <c r="N12" s="215"/>
      <c r="O12" s="13" t="s">
        <v>67</v>
      </c>
      <c r="Q12" s="211"/>
      <c r="R12" s="211"/>
      <c r="S12" s="211"/>
      <c r="T12" s="211"/>
    </row>
    <row r="13" spans="1:22" ht="18" customHeight="1">
      <c r="A13" s="109" t="str">
        <f ca="1">MID(CELL("filename",A13),FIND("]",CELL("filename",A13))+1,256)</f>
        <v>summary</v>
      </c>
      <c r="B13" s="109">
        <f>ROW()</f>
        <v>13</v>
      </c>
      <c r="C13" s="109" t="str">
        <f>+J6</f>
        <v>0408</v>
      </c>
      <c r="D13" s="109" t="str">
        <f>Q8</f>
        <v>2015</v>
      </c>
      <c r="E13" s="109" t="s">
        <v>68</v>
      </c>
      <c r="F13" s="109" t="s">
        <v>70</v>
      </c>
      <c r="G13" s="109" t="s">
        <v>305</v>
      </c>
      <c r="H13" s="22">
        <f>S6</f>
        <v>0</v>
      </c>
      <c r="K13" s="212"/>
      <c r="L13" s="213"/>
      <c r="M13" s="213"/>
      <c r="N13" s="213"/>
      <c r="V13" s="11" t="s">
        <v>18</v>
      </c>
    </row>
    <row r="14" spans="1:20" ht="72" customHeight="1">
      <c r="A14" s="109" t="str">
        <f ca="1">MID(CELL("filename",A14),FIND("]",CELL("filename",A14))+1,256)</f>
        <v>summary</v>
      </c>
      <c r="B14" s="109">
        <f>ROW()</f>
        <v>14</v>
      </c>
      <c r="C14" s="109" t="str">
        <f>+J6</f>
        <v>0408</v>
      </c>
      <c r="D14" s="109" t="str">
        <f>Q8</f>
        <v>2015</v>
      </c>
      <c r="E14" s="109" t="s">
        <v>178</v>
      </c>
      <c r="H14" s="22">
        <f>S6</f>
        <v>0</v>
      </c>
      <c r="I14" s="153">
        <v>1</v>
      </c>
      <c r="J14" s="208" t="str">
        <f>K9&amp;", being duly sworn, deposes and says:  Deponent is the Chief Financial Officer of "&amp;K6&amp;Muni!J1</f>
        <v> , being duly sworn, deposes and says:  Deponent is the Chief Financial Officer of 0408 Camden City - County of Camden here and in the statement hereinafter mentioned called the local unit.  This Annual Debt Statement is a true statement of the debt condition of the local unit as of the date therein stated above and is computed as provided by the Local Bond Law of New Jersey.</v>
      </c>
      <c r="K14" s="208"/>
      <c r="L14" s="208"/>
      <c r="M14" s="208"/>
      <c r="N14" s="208"/>
      <c r="O14" s="208"/>
      <c r="P14" s="208"/>
      <c r="Q14" s="208"/>
      <c r="R14" s="208"/>
      <c r="S14" s="208"/>
      <c r="T14" s="208"/>
    </row>
    <row r="15" spans="1:19" ht="31.5" customHeight="1">
      <c r="A15" s="109" t="str">
        <f ca="1" t="shared" si="0"/>
        <v>summary</v>
      </c>
      <c r="B15" s="109">
        <f>ROW()</f>
        <v>15</v>
      </c>
      <c r="C15" s="109" t="str">
        <f>+J6</f>
        <v>0408</v>
      </c>
      <c r="D15" s="109" t="str">
        <f>Q8</f>
        <v>2015</v>
      </c>
      <c r="E15" s="109" t="s">
        <v>178</v>
      </c>
      <c r="H15" s="22">
        <f>S6</f>
        <v>0</v>
      </c>
      <c r="J15" s="170" t="b">
        <v>0</v>
      </c>
      <c r="N15" s="5"/>
      <c r="O15" s="5" t="s">
        <v>259</v>
      </c>
      <c r="P15" s="5"/>
      <c r="Q15" s="5" t="s">
        <v>0</v>
      </c>
      <c r="R15" s="2"/>
      <c r="S15" s="5" t="s">
        <v>17</v>
      </c>
    </row>
    <row r="16" spans="1:19" ht="34.5" customHeight="1">
      <c r="A16" s="109" t="str">
        <f ca="1" t="shared" si="0"/>
        <v>summary</v>
      </c>
      <c r="B16" s="109">
        <f>ROW()</f>
        <v>16</v>
      </c>
      <c r="C16" s="109" t="str">
        <f>+J6</f>
        <v>0408</v>
      </c>
      <c r="D16" s="109">
        <f>Q7</f>
        <v>0</v>
      </c>
      <c r="E16" s="109" t="s">
        <v>178</v>
      </c>
      <c r="F16" s="109" t="s">
        <v>63</v>
      </c>
      <c r="G16" s="109" t="s">
        <v>75</v>
      </c>
      <c r="H16" s="22">
        <f>S5</f>
        <v>0</v>
      </c>
      <c r="J16" s="206" t="s">
        <v>225</v>
      </c>
      <c r="K16" s="206"/>
      <c r="L16" s="206"/>
      <c r="M16" s="206"/>
      <c r="N16" s="206"/>
      <c r="O16" s="182">
        <f>'local school'!M11</f>
        <v>0</v>
      </c>
      <c r="P16" s="183"/>
      <c r="Q16" s="182">
        <f>'local school'!M31</f>
        <v>0</v>
      </c>
      <c r="R16" s="183"/>
      <c r="S16" s="182">
        <f aca="true" t="shared" si="1" ref="S16:S22">O16-Q16</f>
        <v>0</v>
      </c>
    </row>
    <row r="17" spans="1:19" ht="34.5" customHeight="1">
      <c r="A17" s="109" t="str">
        <f ca="1" t="shared" si="0"/>
        <v>summary</v>
      </c>
      <c r="B17" s="109">
        <f>ROW()</f>
        <v>17</v>
      </c>
      <c r="C17" s="109" t="str">
        <f>+J6</f>
        <v>0408</v>
      </c>
      <c r="D17" s="109" t="str">
        <f>Q8</f>
        <v>2015</v>
      </c>
      <c r="E17" s="109" t="s">
        <v>178</v>
      </c>
      <c r="F17" s="109" t="s">
        <v>63</v>
      </c>
      <c r="G17" s="109" t="s">
        <v>75</v>
      </c>
      <c r="H17" s="22">
        <f>S6</f>
        <v>0</v>
      </c>
      <c r="J17" s="206" t="s">
        <v>226</v>
      </c>
      <c r="K17" s="206"/>
      <c r="L17" s="206"/>
      <c r="M17" s="206"/>
      <c r="N17" s="206"/>
      <c r="O17" s="182">
        <f>'regional school 2'!N10+'regional school 1'!N10</f>
        <v>0</v>
      </c>
      <c r="P17" s="183"/>
      <c r="Q17" s="182">
        <f>O17</f>
        <v>0</v>
      </c>
      <c r="R17" s="183"/>
      <c r="S17" s="182">
        <f t="shared" si="1"/>
        <v>0</v>
      </c>
    </row>
    <row r="18" spans="1:19" ht="34.5" customHeight="1">
      <c r="A18" s="109" t="str">
        <f ca="1" t="shared" si="0"/>
        <v>summary</v>
      </c>
      <c r="B18" s="109">
        <f>ROW()</f>
        <v>18</v>
      </c>
      <c r="C18" s="109" t="str">
        <f>+J6</f>
        <v>0408</v>
      </c>
      <c r="D18" s="109" t="str">
        <f>Q6</f>
        <v> Date Prepared:</v>
      </c>
      <c r="E18" s="109" t="s">
        <v>178</v>
      </c>
      <c r="F18" s="109" t="s">
        <v>63</v>
      </c>
      <c r="G18" s="109" t="s">
        <v>227</v>
      </c>
      <c r="H18" s="22">
        <f>S4</f>
        <v>0</v>
      </c>
      <c r="J18" s="206" t="str">
        <f>IF('utility I'!J2:L2="None"," ","Total Bonds and Notes for the "&amp;'utility I'!J2&amp;" Utility ")</f>
        <v> </v>
      </c>
      <c r="K18" s="206"/>
      <c r="L18" s="206"/>
      <c r="M18" s="206"/>
      <c r="N18" s="206"/>
      <c r="O18" s="182">
        <f>'utility I'!P16</f>
        <v>0</v>
      </c>
      <c r="P18" s="183"/>
      <c r="Q18" s="182">
        <f>'utility I'!P47</f>
        <v>0</v>
      </c>
      <c r="R18" s="183"/>
      <c r="S18" s="182">
        <f t="shared" si="1"/>
        <v>0</v>
      </c>
    </row>
    <row r="19" spans="1:19" ht="34.5" customHeight="1">
      <c r="A19" s="109" t="str">
        <f ca="1" t="shared" si="0"/>
        <v>summary</v>
      </c>
      <c r="B19" s="109">
        <f>ROW()</f>
        <v>19</v>
      </c>
      <c r="C19" s="109" t="str">
        <f>+J6</f>
        <v>0408</v>
      </c>
      <c r="D19" s="109">
        <f>Q7</f>
        <v>0</v>
      </c>
      <c r="E19" s="109" t="s">
        <v>178</v>
      </c>
      <c r="F19" s="109" t="s">
        <v>63</v>
      </c>
      <c r="G19" s="109" t="s">
        <v>228</v>
      </c>
      <c r="H19" s="22">
        <f>S5</f>
        <v>0</v>
      </c>
      <c r="J19" s="206" t="str">
        <f>IF('utility II'!J2:L2="None"," ","Total Bonds and Notes for the "&amp;'utility II'!J2&amp;" Utility ")</f>
        <v> </v>
      </c>
      <c r="K19" s="206"/>
      <c r="L19" s="206"/>
      <c r="M19" s="206"/>
      <c r="N19" s="206"/>
      <c r="O19" s="182">
        <f>'utility II'!P16</f>
        <v>0</v>
      </c>
      <c r="P19" s="183"/>
      <c r="Q19" s="182">
        <f>'utility II'!P47</f>
        <v>0</v>
      </c>
      <c r="R19" s="183"/>
      <c r="S19" s="182">
        <f t="shared" si="1"/>
        <v>0</v>
      </c>
    </row>
    <row r="20" spans="1:19" ht="34.5" customHeight="1">
      <c r="A20" s="109" t="str">
        <f ca="1" t="shared" si="0"/>
        <v>summary</v>
      </c>
      <c r="B20" s="109">
        <f>ROW()</f>
        <v>20</v>
      </c>
      <c r="C20" s="109" t="str">
        <f>+J6</f>
        <v>0408</v>
      </c>
      <c r="D20" s="109">
        <f>Q7</f>
        <v>0</v>
      </c>
      <c r="E20" s="109" t="s">
        <v>178</v>
      </c>
      <c r="F20" s="109" t="s">
        <v>63</v>
      </c>
      <c r="G20" s="109" t="s">
        <v>229</v>
      </c>
      <c r="H20" s="22">
        <f>S5</f>
        <v>0</v>
      </c>
      <c r="J20" s="206" t="str">
        <f>IF('utility III'!J2:L2="None"," ","Total Bonds and Notes for the "&amp;'utility III'!J2&amp;" Utility ")</f>
        <v> </v>
      </c>
      <c r="K20" s="206"/>
      <c r="L20" s="206"/>
      <c r="M20" s="206"/>
      <c r="N20" s="206"/>
      <c r="O20" s="182">
        <f>'utility III'!P16</f>
        <v>0</v>
      </c>
      <c r="P20" s="183"/>
      <c r="Q20" s="182">
        <f>'utility III'!P47</f>
        <v>0</v>
      </c>
      <c r="R20" s="183"/>
      <c r="S20" s="182">
        <f t="shared" si="1"/>
        <v>0</v>
      </c>
    </row>
    <row r="21" spans="1:19" ht="34.5" customHeight="1">
      <c r="A21" s="109" t="str">
        <f ca="1" t="shared" si="0"/>
        <v>summary</v>
      </c>
      <c r="B21" s="109">
        <f>ROW()</f>
        <v>21</v>
      </c>
      <c r="C21" s="109" t="str">
        <f>+J6</f>
        <v>0408</v>
      </c>
      <c r="D21" s="109" t="str">
        <f>Q8</f>
        <v>2015</v>
      </c>
      <c r="E21" s="109" t="s">
        <v>178</v>
      </c>
      <c r="F21" s="109" t="s">
        <v>63</v>
      </c>
      <c r="G21" s="109" t="s">
        <v>230</v>
      </c>
      <c r="H21" s="22">
        <f>S6</f>
        <v>0</v>
      </c>
      <c r="J21" s="206" t="str">
        <f>IF('utility IV'!J2:L2="None"," ","Total Bonds and Notes for the "&amp;'utility IV'!J2&amp;" Utility ")</f>
        <v> </v>
      </c>
      <c r="K21" s="206"/>
      <c r="L21" s="206"/>
      <c r="M21" s="206"/>
      <c r="N21" s="206"/>
      <c r="O21" s="182">
        <f>'utility IV'!P16</f>
        <v>0</v>
      </c>
      <c r="P21" s="183"/>
      <c r="Q21" s="182">
        <f>'utility IV'!P47</f>
        <v>0</v>
      </c>
      <c r="R21" s="183"/>
      <c r="S21" s="182">
        <f t="shared" si="1"/>
        <v>0</v>
      </c>
    </row>
    <row r="22" spans="1:19" ht="34.5" customHeight="1">
      <c r="A22" s="109" t="str">
        <f ca="1" t="shared" si="0"/>
        <v>summary</v>
      </c>
      <c r="B22" s="109">
        <f>ROW()</f>
        <v>22</v>
      </c>
      <c r="C22" s="109" t="str">
        <f>+J6</f>
        <v>0408</v>
      </c>
      <c r="D22" s="109" t="str">
        <f>Q8</f>
        <v>2015</v>
      </c>
      <c r="E22" s="109" t="s">
        <v>178</v>
      </c>
      <c r="F22" s="109" t="s">
        <v>63</v>
      </c>
      <c r="G22" s="109" t="s">
        <v>76</v>
      </c>
      <c r="H22" s="22">
        <f>S6</f>
        <v>0</v>
      </c>
      <c r="J22" s="206" t="s">
        <v>217</v>
      </c>
      <c r="K22" s="206"/>
      <c r="L22" s="206"/>
      <c r="M22" s="206"/>
      <c r="N22" s="206"/>
      <c r="O22" s="184">
        <f>'muni other'!O22</f>
        <v>0</v>
      </c>
      <c r="P22" s="183"/>
      <c r="Q22" s="184">
        <f>'muni deduction'!O33</f>
        <v>0</v>
      </c>
      <c r="R22" s="183"/>
      <c r="S22" s="182">
        <f t="shared" si="1"/>
        <v>0</v>
      </c>
    </row>
    <row r="23" spans="1:19" ht="34.5" customHeight="1" thickBot="1">
      <c r="A23" s="109" t="str">
        <f ca="1" t="shared" si="0"/>
        <v>summary</v>
      </c>
      <c r="B23" s="109">
        <f>ROW()</f>
        <v>23</v>
      </c>
      <c r="C23" s="109" t="str">
        <f>+J6</f>
        <v>0408</v>
      </c>
      <c r="D23" s="109" t="str">
        <f>Q8</f>
        <v>2015</v>
      </c>
      <c r="E23" s="109" t="s">
        <v>178</v>
      </c>
      <c r="F23" s="109" t="s">
        <v>63</v>
      </c>
      <c r="G23" s="109" t="s">
        <v>77</v>
      </c>
      <c r="H23" s="22">
        <f>S6</f>
        <v>0</v>
      </c>
      <c r="I23" s="121">
        <v>2</v>
      </c>
      <c r="J23" s="83" t="s">
        <v>19</v>
      </c>
      <c r="K23" s="2"/>
      <c r="L23" s="2"/>
      <c r="O23" s="185">
        <f>SUM(O16:O22)</f>
        <v>0</v>
      </c>
      <c r="P23" s="183"/>
      <c r="Q23" s="185">
        <f>SUM(Q16:Q22)</f>
        <v>0</v>
      </c>
      <c r="R23" s="183"/>
      <c r="S23" s="185">
        <f>SUM(S16:S22)</f>
        <v>0</v>
      </c>
    </row>
    <row r="24" spans="1:8" ht="16.5" thickTop="1">
      <c r="A24" s="109" t="str">
        <f ca="1" t="shared" si="0"/>
        <v>summary</v>
      </c>
      <c r="B24" s="109">
        <f>ROW()</f>
        <v>24</v>
      </c>
      <c r="C24" s="109" t="str">
        <f>+J6</f>
        <v>0408</v>
      </c>
      <c r="D24" s="109" t="str">
        <f>Q8</f>
        <v>2015</v>
      </c>
      <c r="E24" s="109" t="s">
        <v>178</v>
      </c>
      <c r="H24" s="22">
        <f>S6</f>
        <v>0</v>
      </c>
    </row>
    <row r="25" spans="1:20" ht="34.5" customHeight="1">
      <c r="A25" s="109" t="str">
        <f ca="1" t="shared" si="0"/>
        <v>summary</v>
      </c>
      <c r="B25" s="109">
        <f>ROW()</f>
        <v>25</v>
      </c>
      <c r="C25" s="109" t="str">
        <f>+J6</f>
        <v>0408</v>
      </c>
      <c r="D25" s="109" t="str">
        <f>Q8</f>
        <v>2015</v>
      </c>
      <c r="E25" s="109" t="s">
        <v>178</v>
      </c>
      <c r="H25" s="22">
        <f>S6</f>
        <v>0</v>
      </c>
      <c r="I25" s="154">
        <v>3</v>
      </c>
      <c r="J25" s="209" t="s">
        <v>258</v>
      </c>
      <c r="K25" s="210"/>
      <c r="L25" s="210"/>
      <c r="M25" s="210"/>
      <c r="N25" s="210"/>
      <c r="O25" s="210"/>
      <c r="P25" s="210"/>
      <c r="Q25" s="210"/>
      <c r="R25" s="210"/>
      <c r="S25" s="210"/>
      <c r="T25" s="210"/>
    </row>
    <row r="26" spans="1:10" ht="30" customHeight="1">
      <c r="A26" s="109" t="str">
        <f ca="1" t="shared" si="0"/>
        <v>summary</v>
      </c>
      <c r="B26" s="109">
        <f>ROW()</f>
        <v>26</v>
      </c>
      <c r="C26" s="109" t="str">
        <f>+J6</f>
        <v>0408</v>
      </c>
      <c r="D26" s="109" t="str">
        <f>Q8</f>
        <v>2015</v>
      </c>
      <c r="E26" s="109" t="s">
        <v>178</v>
      </c>
      <c r="H26" s="22">
        <f>S6</f>
        <v>0</v>
      </c>
      <c r="I26" s="136"/>
      <c r="J26" s="7" t="s">
        <v>14</v>
      </c>
    </row>
    <row r="27" spans="1:19" ht="34.5" customHeight="1">
      <c r="A27" s="109" t="str">
        <f ca="1" t="shared" si="0"/>
        <v>summary</v>
      </c>
      <c r="B27" s="109">
        <f>ROW()</f>
        <v>27</v>
      </c>
      <c r="C27" s="109" t="str">
        <f>+J6</f>
        <v>0408</v>
      </c>
      <c r="D27" s="109" t="str">
        <f>Q8</f>
        <v>2015</v>
      </c>
      <c r="E27" s="109" t="s">
        <v>178</v>
      </c>
      <c r="F27" s="109" t="s">
        <v>64</v>
      </c>
      <c r="G27" s="109">
        <v>1</v>
      </c>
      <c r="H27" s="22">
        <f>S6</f>
        <v>0</v>
      </c>
      <c r="I27" s="6"/>
      <c r="J27" s="127" t="str">
        <f>TEXT(N8-1096,"yyyy")</f>
        <v>2012</v>
      </c>
      <c r="K27" s="204" t="s">
        <v>15</v>
      </c>
      <c r="L27" s="204"/>
      <c r="M27" s="204"/>
      <c r="N27" s="204"/>
      <c r="O27" s="204"/>
      <c r="P27" s="204"/>
      <c r="Q27" s="204"/>
      <c r="R27" s="204"/>
      <c r="S27" s="182">
        <f>LOOKUP(K6,Muni!B1:B11,Muni!F1:F11)</f>
        <v>1645065137</v>
      </c>
    </row>
    <row r="28" spans="1:19" ht="34.5" customHeight="1">
      <c r="A28" s="109" t="str">
        <f ca="1" t="shared" si="0"/>
        <v>summary</v>
      </c>
      <c r="B28" s="109">
        <f>ROW()</f>
        <v>28</v>
      </c>
      <c r="C28" s="109" t="str">
        <f>+J6</f>
        <v>0408</v>
      </c>
      <c r="D28" s="109" t="str">
        <f>Q8</f>
        <v>2015</v>
      </c>
      <c r="E28" s="109" t="s">
        <v>178</v>
      </c>
      <c r="F28" s="109" t="s">
        <v>64</v>
      </c>
      <c r="G28" s="109">
        <v>2</v>
      </c>
      <c r="H28" s="22">
        <f>S6</f>
        <v>0</v>
      </c>
      <c r="I28" s="6"/>
      <c r="J28" s="128" t="str">
        <f>TEXT(N8-731,"yyyy")</f>
        <v>2013</v>
      </c>
      <c r="K28" s="204" t="s">
        <v>15</v>
      </c>
      <c r="L28" s="204"/>
      <c r="M28" s="204"/>
      <c r="N28" s="204"/>
      <c r="O28" s="204"/>
      <c r="P28" s="204"/>
      <c r="Q28" s="204"/>
      <c r="R28" s="204"/>
      <c r="S28" s="182">
        <f>LOOKUP(K6,Muni!B1:B11,Muni!G1:G11)</f>
        <v>1545382119</v>
      </c>
    </row>
    <row r="29" spans="1:19" ht="34.5" customHeight="1">
      <c r="A29" s="109" t="str">
        <f ca="1" t="shared" si="0"/>
        <v>summary</v>
      </c>
      <c r="B29" s="109">
        <f>ROW()</f>
        <v>29</v>
      </c>
      <c r="C29" s="109" t="str">
        <f>+J6</f>
        <v>0408</v>
      </c>
      <c r="D29" s="109" t="str">
        <f>Q8</f>
        <v>2015</v>
      </c>
      <c r="E29" s="109" t="s">
        <v>178</v>
      </c>
      <c r="F29" s="109" t="s">
        <v>64</v>
      </c>
      <c r="G29" s="109">
        <v>3</v>
      </c>
      <c r="H29" s="22">
        <f>S6</f>
        <v>0</v>
      </c>
      <c r="I29" s="6"/>
      <c r="J29" s="114" t="str">
        <f>TEXT(N8-366,"yyyy")</f>
        <v>2014</v>
      </c>
      <c r="K29" s="204" t="s">
        <v>15</v>
      </c>
      <c r="L29" s="204"/>
      <c r="M29" s="204"/>
      <c r="N29" s="204"/>
      <c r="O29" s="204"/>
      <c r="P29" s="204"/>
      <c r="Q29" s="204"/>
      <c r="R29" s="204"/>
      <c r="S29" s="182">
        <f>LOOKUP(K6,Muni!B1:B11,Muni!H1:H11)</f>
        <v>1547691745</v>
      </c>
    </row>
    <row r="30" spans="1:19" ht="34.5" customHeight="1">
      <c r="A30" s="109" t="str">
        <f ca="1" t="shared" si="0"/>
        <v>summary</v>
      </c>
      <c r="B30" s="109">
        <f>ROW()</f>
        <v>30</v>
      </c>
      <c r="C30" s="109" t="str">
        <f>+J6</f>
        <v>0408</v>
      </c>
      <c r="D30" s="109" t="str">
        <f>Q8</f>
        <v>2015</v>
      </c>
      <c r="E30" s="109" t="s">
        <v>178</v>
      </c>
      <c r="F30" s="109" t="s">
        <v>64</v>
      </c>
      <c r="G30" s="109" t="s">
        <v>65</v>
      </c>
      <c r="H30" s="22">
        <f>S6</f>
        <v>0</v>
      </c>
      <c r="I30" s="121">
        <v>4</v>
      </c>
      <c r="J30" s="207" t="s">
        <v>16</v>
      </c>
      <c r="K30" s="207"/>
      <c r="L30" s="207"/>
      <c r="M30" s="207"/>
      <c r="N30" s="207"/>
      <c r="O30" s="207"/>
      <c r="P30" s="207"/>
      <c r="Q30" s="207"/>
      <c r="S30" s="182">
        <f>LOOKUP(K6,Muni!B1:B11,Muni!I1:I11)</f>
        <v>1579379667</v>
      </c>
    </row>
    <row r="31" spans="1:8" ht="18" customHeight="1">
      <c r="A31" s="109" t="str">
        <f ca="1" t="shared" si="0"/>
        <v>summary</v>
      </c>
      <c r="B31" s="109">
        <f>ROW()</f>
        <v>31</v>
      </c>
      <c r="C31" s="109" t="str">
        <f>+J6</f>
        <v>0408</v>
      </c>
      <c r="D31" s="109" t="str">
        <f>Q8</f>
        <v>2015</v>
      </c>
      <c r="E31" s="109" t="s">
        <v>178</v>
      </c>
      <c r="H31" s="22">
        <f>S6</f>
        <v>0</v>
      </c>
    </row>
    <row r="32" spans="1:19" ht="18" customHeight="1">
      <c r="A32" s="109" t="str">
        <f ca="1" t="shared" si="0"/>
        <v>summary</v>
      </c>
      <c r="B32" s="109">
        <f>ROW()</f>
        <v>32</v>
      </c>
      <c r="C32" s="109" t="str">
        <f>+J6</f>
        <v>0408</v>
      </c>
      <c r="D32" s="109" t="str">
        <f>Q8</f>
        <v>2015</v>
      </c>
      <c r="E32" s="109" t="s">
        <v>178</v>
      </c>
      <c r="F32" s="109" t="s">
        <v>64</v>
      </c>
      <c r="G32" s="109" t="s">
        <v>66</v>
      </c>
      <c r="H32" s="22">
        <f>S6</f>
        <v>0</v>
      </c>
      <c r="I32" s="121">
        <v>5</v>
      </c>
      <c r="J32" s="205" t="s">
        <v>302</v>
      </c>
      <c r="K32" s="205"/>
      <c r="L32" s="205"/>
      <c r="M32" s="205"/>
      <c r="N32" s="205"/>
      <c r="O32" s="205"/>
      <c r="P32" s="205"/>
      <c r="Q32" s="205"/>
      <c r="R32" s="11"/>
      <c r="S32" s="186">
        <f>+S23/S30</f>
        <v>0</v>
      </c>
    </row>
    <row r="33" spans="1:8" ht="14.25" customHeight="1">
      <c r="A33" s="109" t="str">
        <f ca="1" t="shared" si="0"/>
        <v>summary</v>
      </c>
      <c r="B33" s="109">
        <f>ROW()</f>
        <v>33</v>
      </c>
      <c r="C33" s="109" t="str">
        <f>+J6</f>
        <v>0408</v>
      </c>
      <c r="D33" s="109" t="str">
        <f>Q8</f>
        <v>2015</v>
      </c>
      <c r="E33" s="109" t="s">
        <v>178</v>
      </c>
      <c r="H33" s="22">
        <f>S6</f>
        <v>0</v>
      </c>
    </row>
  </sheetData>
  <sheetProtection password="C7B6" sheet="1"/>
  <mergeCells count="28">
    <mergeCell ref="K10:N10"/>
    <mergeCell ref="K9:N9"/>
    <mergeCell ref="I2:O2"/>
    <mergeCell ref="I3:T3"/>
    <mergeCell ref="I4:T4"/>
    <mergeCell ref="I5:S5"/>
    <mergeCell ref="K6:O6"/>
    <mergeCell ref="Q9:T9"/>
    <mergeCell ref="Q10:T10"/>
    <mergeCell ref="J18:N18"/>
    <mergeCell ref="J14:T14"/>
    <mergeCell ref="J25:T25"/>
    <mergeCell ref="Q11:T11"/>
    <mergeCell ref="Q12:T12"/>
    <mergeCell ref="J16:N16"/>
    <mergeCell ref="K13:N13"/>
    <mergeCell ref="K12:N12"/>
    <mergeCell ref="K11:N11"/>
    <mergeCell ref="K27:R27"/>
    <mergeCell ref="K28:R28"/>
    <mergeCell ref="J32:Q32"/>
    <mergeCell ref="K29:R29"/>
    <mergeCell ref="J17:N17"/>
    <mergeCell ref="J30:Q30"/>
    <mergeCell ref="J21:N21"/>
    <mergeCell ref="J22:N22"/>
    <mergeCell ref="J19:N19"/>
    <mergeCell ref="J20:N20"/>
  </mergeCells>
  <dataValidations count="1">
    <dataValidation type="list" allowBlank="1" showInputMessage="1" showErrorMessage="1" sqref="K6:O6">
      <formula1>muni_names</formula1>
    </dataValidation>
  </dataValidations>
  <printOptions horizontalCentered="1"/>
  <pageMargins left="0.5" right="0.5" top="0.5" bottom="0.5" header="0.5" footer="0.25"/>
  <pageSetup fitToHeight="1" fitToWidth="1" horizontalDpi="600" verticalDpi="600" orientation="portrait" paperSize="5" scale="84" r:id="rId3"/>
  <headerFooter alignWithMargins="0">
    <oddFooter>&amp;C&amp;A&amp;RPage &amp;P</oddFooter>
  </headerFooter>
  <legacyDrawing r:id="rId2"/>
</worksheet>
</file>

<file path=xl/worksheets/sheet10.xml><?xml version="1.0" encoding="utf-8"?>
<worksheet xmlns="http://schemas.openxmlformats.org/spreadsheetml/2006/main" xmlns:r="http://schemas.openxmlformats.org/officeDocument/2006/relationships">
  <sheetPr codeName="Sheet10">
    <pageSetUpPr fitToPage="1"/>
  </sheetPr>
  <dimension ref="A1:P64"/>
  <sheetViews>
    <sheetView showGridLines="0" zoomScalePageLayoutView="0" workbookViewId="0" topLeftCell="I1">
      <selection activeCell="S22" sqref="S22"/>
    </sheetView>
  </sheetViews>
  <sheetFormatPr defaultColWidth="9.00390625" defaultRowHeight="15.75"/>
  <cols>
    <col min="1" max="1" width="5.625" style="0" hidden="1" customWidth="1"/>
    <col min="2" max="2" width="5.625" style="113" hidden="1" customWidth="1"/>
    <col min="3" max="8" width="5.625" style="0" hidden="1" customWidth="1"/>
    <col min="9" max="9" width="2.375" style="113" customWidth="1"/>
    <col min="10" max="10" width="2.875" style="0" customWidth="1"/>
    <col min="11" max="11" width="4.875" style="0" customWidth="1"/>
    <col min="12" max="12" width="36.75390625" style="0" customWidth="1"/>
    <col min="13" max="13" width="2.50390625" style="0" customWidth="1"/>
    <col min="14" max="14" width="16.375" style="0" customWidth="1"/>
    <col min="15" max="15" width="16.875" style="0" customWidth="1"/>
    <col min="16" max="16" width="16.375" style="0" customWidth="1"/>
  </cols>
  <sheetData>
    <row r="1" spans="1:16" s="137" customFormat="1" ht="20.25">
      <c r="A1" s="137" t="str">
        <f aca="true" ca="1" t="shared" si="0" ref="A1:A23">MID(CELL("filename",A1),FIND("]",CELL("filename",A1))+1,256)</f>
        <v>muni notes issued</v>
      </c>
      <c r="B1" s="180">
        <f>ROW()</f>
        <v>1</v>
      </c>
      <c r="C1" s="137" t="str">
        <f>summary!J6</f>
        <v>0408</v>
      </c>
      <c r="D1" s="137" t="str">
        <f>summary!Q8</f>
        <v>2015</v>
      </c>
      <c r="E1" s="137" t="s">
        <v>178</v>
      </c>
      <c r="F1" s="137" t="s">
        <v>247</v>
      </c>
      <c r="G1" s="137" t="str">
        <f>F1&amp;ROW()</f>
        <v>bnai1</v>
      </c>
      <c r="H1" s="139"/>
      <c r="I1" s="236" t="s">
        <v>313</v>
      </c>
      <c r="J1" s="236"/>
      <c r="K1" s="236"/>
      <c r="L1" s="236"/>
      <c r="M1" s="236"/>
      <c r="N1" s="236"/>
      <c r="O1" s="236"/>
      <c r="P1" s="139"/>
    </row>
    <row r="2" spans="1:16" ht="20.25" customHeight="1">
      <c r="A2" s="9" t="str">
        <f ca="1" t="shared" si="0"/>
        <v>muni notes issued</v>
      </c>
      <c r="B2" s="109">
        <f>ROW()</f>
        <v>2</v>
      </c>
      <c r="C2" s="9" t="str">
        <f>summary!J6</f>
        <v>0408</v>
      </c>
      <c r="D2" s="9" t="str">
        <f>summary!Q8</f>
        <v>2015</v>
      </c>
      <c r="E2" s="9" t="s">
        <v>178</v>
      </c>
      <c r="F2" s="9" t="s">
        <v>76</v>
      </c>
      <c r="G2" s="9" t="str">
        <f aca="true" t="shared" si="1" ref="G2:G62">F2&amp;ROW()</f>
        <v>ban2</v>
      </c>
      <c r="H2" s="23"/>
      <c r="I2" s="142">
        <v>4</v>
      </c>
      <c r="J2" s="37" t="s">
        <v>155</v>
      </c>
      <c r="K2" s="23"/>
      <c r="L2" s="23"/>
      <c r="M2" s="23"/>
      <c r="N2" s="23"/>
      <c r="O2" s="23"/>
      <c r="P2" s="23"/>
    </row>
    <row r="3" spans="1:16" ht="14.25" customHeight="1">
      <c r="A3" s="9" t="str">
        <f ca="1" t="shared" si="0"/>
        <v>muni notes issued</v>
      </c>
      <c r="B3" s="109">
        <f>ROW()</f>
        <v>3</v>
      </c>
      <c r="C3" s="9" t="str">
        <f>summary!J6</f>
        <v>0408</v>
      </c>
      <c r="D3" s="9" t="str">
        <f>summary!Q8</f>
        <v>2015</v>
      </c>
      <c r="E3" s="9" t="s">
        <v>178</v>
      </c>
      <c r="F3" s="9" t="s">
        <v>76</v>
      </c>
      <c r="G3" s="9" t="str">
        <f t="shared" si="1"/>
        <v>ban3</v>
      </c>
      <c r="H3" s="23"/>
      <c r="I3" s="110"/>
      <c r="J3" s="50" t="s">
        <v>138</v>
      </c>
      <c r="K3" s="23"/>
      <c r="L3" s="23"/>
      <c r="M3" s="23"/>
      <c r="N3" s="24"/>
      <c r="O3" s="24"/>
      <c r="P3" s="24"/>
    </row>
    <row r="4" spans="1:16" ht="14.25" customHeight="1">
      <c r="A4" s="9" t="str">
        <f ca="1" t="shared" si="0"/>
        <v>muni notes issued</v>
      </c>
      <c r="B4" s="109">
        <f>ROW()</f>
        <v>4</v>
      </c>
      <c r="C4" s="9" t="str">
        <f>summary!J6</f>
        <v>0408</v>
      </c>
      <c r="D4" s="9" t="str">
        <f>summary!Q8</f>
        <v>2015</v>
      </c>
      <c r="E4" s="9" t="s">
        <v>178</v>
      </c>
      <c r="F4" s="9" t="s">
        <v>76</v>
      </c>
      <c r="G4" s="9" t="str">
        <f t="shared" si="1"/>
        <v>ban4</v>
      </c>
      <c r="H4" s="23"/>
      <c r="I4" s="110"/>
      <c r="J4" s="23"/>
      <c r="K4" s="140">
        <v>-1</v>
      </c>
      <c r="L4" s="187"/>
      <c r="M4" s="43"/>
      <c r="N4" s="160"/>
      <c r="O4" s="39"/>
      <c r="P4" s="24"/>
    </row>
    <row r="5" spans="1:16" ht="14.25" customHeight="1">
      <c r="A5" s="9" t="str">
        <f ca="1" t="shared" si="0"/>
        <v>muni notes issued</v>
      </c>
      <c r="B5" s="109">
        <f>ROW()</f>
        <v>5</v>
      </c>
      <c r="C5" s="9" t="str">
        <f>summary!J6</f>
        <v>0408</v>
      </c>
      <c r="D5" s="9" t="str">
        <f>summary!Q8</f>
        <v>2015</v>
      </c>
      <c r="E5" s="9" t="s">
        <v>178</v>
      </c>
      <c r="F5" s="9" t="s">
        <v>76</v>
      </c>
      <c r="G5" s="9" t="str">
        <f t="shared" si="1"/>
        <v>ban5</v>
      </c>
      <c r="H5" s="23"/>
      <c r="I5" s="110"/>
      <c r="J5" s="23"/>
      <c r="K5" s="140">
        <v>-2</v>
      </c>
      <c r="L5" s="187"/>
      <c r="M5" s="43"/>
      <c r="N5" s="160"/>
      <c r="O5" s="39"/>
      <c r="P5" s="24"/>
    </row>
    <row r="6" spans="1:16" ht="14.25" customHeight="1">
      <c r="A6" s="9" t="str">
        <f ca="1" t="shared" si="0"/>
        <v>muni notes issued</v>
      </c>
      <c r="B6" s="109">
        <f>ROW()</f>
        <v>6</v>
      </c>
      <c r="C6" s="9" t="str">
        <f>summary!J6</f>
        <v>0408</v>
      </c>
      <c r="D6" s="9" t="str">
        <f>summary!Q8</f>
        <v>2015</v>
      </c>
      <c r="E6" s="9" t="s">
        <v>178</v>
      </c>
      <c r="F6" s="9" t="s">
        <v>76</v>
      </c>
      <c r="G6" s="9" t="str">
        <f t="shared" si="1"/>
        <v>ban6</v>
      </c>
      <c r="H6" s="23"/>
      <c r="I6" s="110"/>
      <c r="J6" s="23"/>
      <c r="K6" s="140">
        <v>-3</v>
      </c>
      <c r="L6" s="187"/>
      <c r="M6" s="43"/>
      <c r="N6" s="160"/>
      <c r="O6" s="39"/>
      <c r="P6" s="24"/>
    </row>
    <row r="7" spans="1:16" ht="14.25" customHeight="1">
      <c r="A7" s="9" t="str">
        <f ca="1" t="shared" si="0"/>
        <v>muni notes issued</v>
      </c>
      <c r="B7" s="109">
        <f>ROW()</f>
        <v>7</v>
      </c>
      <c r="C7" s="9" t="str">
        <f>summary!J6</f>
        <v>0408</v>
      </c>
      <c r="D7" s="9" t="str">
        <f>summary!Q8</f>
        <v>2015</v>
      </c>
      <c r="E7" s="9" t="s">
        <v>178</v>
      </c>
      <c r="F7" s="9" t="s">
        <v>76</v>
      </c>
      <c r="G7" s="9" t="str">
        <f t="shared" si="1"/>
        <v>ban7</v>
      </c>
      <c r="H7" s="23"/>
      <c r="I7" s="110"/>
      <c r="J7" s="23"/>
      <c r="K7" s="140">
        <v>-4</v>
      </c>
      <c r="L7" s="187"/>
      <c r="M7" s="43"/>
      <c r="N7" s="160"/>
      <c r="O7" s="39"/>
      <c r="P7" s="24"/>
    </row>
    <row r="8" spans="1:16" ht="14.25" customHeight="1">
      <c r="A8" s="9" t="str">
        <f ca="1" t="shared" si="0"/>
        <v>muni notes issued</v>
      </c>
      <c r="B8" s="109">
        <f>ROW()</f>
        <v>8</v>
      </c>
      <c r="C8" s="9" t="str">
        <f>summary!J6</f>
        <v>0408</v>
      </c>
      <c r="D8" s="9" t="str">
        <f>summary!Q8</f>
        <v>2015</v>
      </c>
      <c r="E8" s="9" t="s">
        <v>178</v>
      </c>
      <c r="F8" s="9" t="s">
        <v>76</v>
      </c>
      <c r="G8" s="9" t="str">
        <f t="shared" si="1"/>
        <v>ban8</v>
      </c>
      <c r="H8" s="23"/>
      <c r="I8" s="110"/>
      <c r="J8" s="23"/>
      <c r="K8" s="140">
        <v>-5</v>
      </c>
      <c r="L8" s="187"/>
      <c r="M8" s="43"/>
      <c r="N8" s="160"/>
      <c r="O8" s="39"/>
      <c r="P8" s="24"/>
    </row>
    <row r="9" spans="1:16" ht="14.25" customHeight="1">
      <c r="A9" s="9" t="str">
        <f ca="1" t="shared" si="0"/>
        <v>muni notes issued</v>
      </c>
      <c r="B9" s="109">
        <f>ROW()</f>
        <v>9</v>
      </c>
      <c r="C9" s="9" t="str">
        <f>summary!J6</f>
        <v>0408</v>
      </c>
      <c r="D9" s="9" t="str">
        <f>summary!Q8</f>
        <v>2015</v>
      </c>
      <c r="E9" s="9" t="s">
        <v>178</v>
      </c>
      <c r="F9" s="9" t="s">
        <v>76</v>
      </c>
      <c r="G9" s="9" t="str">
        <f t="shared" si="1"/>
        <v>ban9</v>
      </c>
      <c r="H9" s="23"/>
      <c r="I9" s="110"/>
      <c r="J9" s="23"/>
      <c r="K9" s="140">
        <v>-6</v>
      </c>
      <c r="L9" s="187"/>
      <c r="M9" s="43"/>
      <c r="N9" s="160"/>
      <c r="O9" s="39"/>
      <c r="P9" s="24"/>
    </row>
    <row r="10" spans="1:16" ht="14.25" customHeight="1">
      <c r="A10" s="9" t="str">
        <f ca="1" t="shared" si="0"/>
        <v>muni notes issued</v>
      </c>
      <c r="B10" s="109">
        <f>ROW()</f>
        <v>10</v>
      </c>
      <c r="C10" s="9" t="str">
        <f>summary!J6</f>
        <v>0408</v>
      </c>
      <c r="D10" s="9" t="str">
        <f>summary!Q8</f>
        <v>2015</v>
      </c>
      <c r="E10" s="9" t="s">
        <v>178</v>
      </c>
      <c r="F10" s="9" t="s">
        <v>76</v>
      </c>
      <c r="G10" s="9" t="str">
        <f t="shared" si="1"/>
        <v>ban10</v>
      </c>
      <c r="H10" s="23"/>
      <c r="I10" s="110"/>
      <c r="J10" s="23"/>
      <c r="K10" s="140">
        <v>-7</v>
      </c>
      <c r="L10" s="187"/>
      <c r="M10" s="43"/>
      <c r="N10" s="160"/>
      <c r="O10" s="39"/>
      <c r="P10" s="24"/>
    </row>
    <row r="11" spans="1:16" ht="14.25" customHeight="1">
      <c r="A11" s="9" t="str">
        <f ca="1" t="shared" si="0"/>
        <v>muni notes issued</v>
      </c>
      <c r="B11" s="109">
        <f>ROW()</f>
        <v>11</v>
      </c>
      <c r="C11" s="9" t="str">
        <f>summary!J6</f>
        <v>0408</v>
      </c>
      <c r="D11" s="9" t="str">
        <f>summary!Q8</f>
        <v>2015</v>
      </c>
      <c r="E11" s="9" t="s">
        <v>178</v>
      </c>
      <c r="F11" s="9" t="s">
        <v>76</v>
      </c>
      <c r="G11" s="9" t="str">
        <f t="shared" si="1"/>
        <v>ban11</v>
      </c>
      <c r="H11" s="23"/>
      <c r="I11" s="110"/>
      <c r="J11" s="23"/>
      <c r="K11" s="140">
        <v>-8</v>
      </c>
      <c r="L11" s="187"/>
      <c r="M11" s="43"/>
      <c r="N11" s="160"/>
      <c r="O11" s="39"/>
      <c r="P11" s="24"/>
    </row>
    <row r="12" spans="1:16" ht="14.25" customHeight="1">
      <c r="A12" s="9" t="str">
        <f ca="1" t="shared" si="0"/>
        <v>muni notes issued</v>
      </c>
      <c r="B12" s="109">
        <f>ROW()</f>
        <v>12</v>
      </c>
      <c r="C12" s="9" t="str">
        <f>summary!J6</f>
        <v>0408</v>
      </c>
      <c r="D12" s="9" t="str">
        <f>summary!Q8</f>
        <v>2015</v>
      </c>
      <c r="E12" s="9" t="s">
        <v>178</v>
      </c>
      <c r="F12" s="9" t="s">
        <v>76</v>
      </c>
      <c r="G12" s="9" t="str">
        <f t="shared" si="1"/>
        <v>ban12</v>
      </c>
      <c r="H12" s="23"/>
      <c r="I12" s="110"/>
      <c r="J12" s="23"/>
      <c r="K12" s="140">
        <v>-9</v>
      </c>
      <c r="L12" s="187"/>
      <c r="M12" s="43"/>
      <c r="N12" s="160"/>
      <c r="O12" s="39"/>
      <c r="P12" s="24"/>
    </row>
    <row r="13" spans="1:16" ht="14.25" customHeight="1">
      <c r="A13" s="9" t="str">
        <f ca="1" t="shared" si="0"/>
        <v>muni notes issued</v>
      </c>
      <c r="B13" s="109">
        <f>ROW()</f>
        <v>13</v>
      </c>
      <c r="C13" s="9" t="str">
        <f>summary!J6</f>
        <v>0408</v>
      </c>
      <c r="D13" s="9" t="str">
        <f>summary!Q8</f>
        <v>2015</v>
      </c>
      <c r="E13" s="9" t="s">
        <v>178</v>
      </c>
      <c r="F13" s="9" t="s">
        <v>76</v>
      </c>
      <c r="G13" s="9" t="str">
        <f aca="true" t="shared" si="2" ref="G13:G23">F13&amp;ROW()</f>
        <v>ban13</v>
      </c>
      <c r="H13" s="23"/>
      <c r="I13" s="110"/>
      <c r="J13" s="23"/>
      <c r="K13" s="140">
        <v>-10</v>
      </c>
      <c r="L13" s="187"/>
      <c r="M13" s="43"/>
      <c r="N13" s="160"/>
      <c r="O13" s="39"/>
      <c r="P13" s="24"/>
    </row>
    <row r="14" spans="1:16" ht="14.25" customHeight="1">
      <c r="A14" s="9" t="str">
        <f ca="1" t="shared" si="0"/>
        <v>muni notes issued</v>
      </c>
      <c r="B14" s="109">
        <f>ROW()</f>
        <v>14</v>
      </c>
      <c r="C14" s="9" t="str">
        <f>summary!J6</f>
        <v>0408</v>
      </c>
      <c r="D14" s="9" t="str">
        <f>summary!Q8</f>
        <v>2015</v>
      </c>
      <c r="E14" s="9" t="s">
        <v>178</v>
      </c>
      <c r="F14" s="9" t="s">
        <v>76</v>
      </c>
      <c r="G14" s="9" t="str">
        <f t="shared" si="2"/>
        <v>ban14</v>
      </c>
      <c r="H14" s="23"/>
      <c r="I14" s="110"/>
      <c r="J14" s="23"/>
      <c r="K14" s="140">
        <v>-11</v>
      </c>
      <c r="L14" s="187"/>
      <c r="M14" s="43"/>
      <c r="N14" s="160"/>
      <c r="O14" s="39"/>
      <c r="P14" s="24"/>
    </row>
    <row r="15" spans="1:16" ht="14.25" customHeight="1">
      <c r="A15" s="9" t="str">
        <f ca="1" t="shared" si="0"/>
        <v>muni notes issued</v>
      </c>
      <c r="B15" s="109">
        <f>ROW()</f>
        <v>15</v>
      </c>
      <c r="C15" s="9" t="str">
        <f>summary!J6</f>
        <v>0408</v>
      </c>
      <c r="D15" s="9" t="str">
        <f>summary!Q8</f>
        <v>2015</v>
      </c>
      <c r="E15" s="9" t="s">
        <v>178</v>
      </c>
      <c r="F15" s="9" t="s">
        <v>76</v>
      </c>
      <c r="G15" s="9" t="str">
        <f t="shared" si="2"/>
        <v>ban15</v>
      </c>
      <c r="H15" s="23"/>
      <c r="I15" s="110"/>
      <c r="J15" s="23"/>
      <c r="K15" s="140">
        <v>-12</v>
      </c>
      <c r="L15" s="187"/>
      <c r="M15" s="43"/>
      <c r="N15" s="160"/>
      <c r="O15" s="39"/>
      <c r="P15" s="24"/>
    </row>
    <row r="16" spans="1:16" ht="14.25" customHeight="1">
      <c r="A16" s="9" t="str">
        <f ca="1" t="shared" si="0"/>
        <v>muni notes issued</v>
      </c>
      <c r="B16" s="109">
        <f>ROW()</f>
        <v>16</v>
      </c>
      <c r="C16" s="9" t="str">
        <f>summary!J6</f>
        <v>0408</v>
      </c>
      <c r="D16" s="9" t="str">
        <f>summary!Q8</f>
        <v>2015</v>
      </c>
      <c r="E16" s="9" t="s">
        <v>178</v>
      </c>
      <c r="F16" s="9" t="s">
        <v>76</v>
      </c>
      <c r="G16" s="9" t="str">
        <f t="shared" si="2"/>
        <v>ban16</v>
      </c>
      <c r="H16" s="23"/>
      <c r="I16" s="110"/>
      <c r="J16" s="23"/>
      <c r="K16" s="140">
        <v>-13</v>
      </c>
      <c r="L16" s="187"/>
      <c r="M16" s="43"/>
      <c r="N16" s="160"/>
      <c r="O16" s="39"/>
      <c r="P16" s="24"/>
    </row>
    <row r="17" spans="1:16" ht="14.25" customHeight="1">
      <c r="A17" s="9" t="str">
        <f ca="1" t="shared" si="0"/>
        <v>muni notes issued</v>
      </c>
      <c r="B17" s="109">
        <f>ROW()</f>
        <v>17</v>
      </c>
      <c r="C17" s="9" t="str">
        <f>summary!J6</f>
        <v>0408</v>
      </c>
      <c r="D17" s="9" t="str">
        <f>summary!Q8</f>
        <v>2015</v>
      </c>
      <c r="E17" s="9" t="s">
        <v>178</v>
      </c>
      <c r="F17" s="9" t="s">
        <v>76</v>
      </c>
      <c r="G17" s="9" t="str">
        <f t="shared" si="2"/>
        <v>ban17</v>
      </c>
      <c r="H17" s="23"/>
      <c r="I17" s="110"/>
      <c r="J17" s="23"/>
      <c r="K17" s="140">
        <v>-14</v>
      </c>
      <c r="L17" s="187"/>
      <c r="M17" s="43"/>
      <c r="N17" s="160"/>
      <c r="O17" s="39"/>
      <c r="P17" s="24"/>
    </row>
    <row r="18" spans="1:16" ht="14.25" customHeight="1">
      <c r="A18" s="9" t="str">
        <f ca="1" t="shared" si="0"/>
        <v>muni notes issued</v>
      </c>
      <c r="B18" s="109">
        <f>ROW()</f>
        <v>18</v>
      </c>
      <c r="C18" s="9" t="str">
        <f>summary!J6</f>
        <v>0408</v>
      </c>
      <c r="D18" s="9" t="str">
        <f>summary!Q8</f>
        <v>2015</v>
      </c>
      <c r="E18" s="9" t="s">
        <v>178</v>
      </c>
      <c r="F18" s="9" t="s">
        <v>76</v>
      </c>
      <c r="G18" s="9" t="str">
        <f t="shared" si="2"/>
        <v>ban18</v>
      </c>
      <c r="H18" s="23"/>
      <c r="I18" s="110"/>
      <c r="J18" s="23"/>
      <c r="K18" s="140">
        <v>-15</v>
      </c>
      <c r="L18" s="187"/>
      <c r="M18" s="43"/>
      <c r="N18" s="160"/>
      <c r="O18" s="39"/>
      <c r="P18" s="24"/>
    </row>
    <row r="19" spans="1:16" ht="14.25" customHeight="1">
      <c r="A19" s="9" t="str">
        <f ca="1" t="shared" si="0"/>
        <v>muni notes issued</v>
      </c>
      <c r="B19" s="109">
        <f>ROW()</f>
        <v>19</v>
      </c>
      <c r="C19" s="9" t="str">
        <f>summary!J6</f>
        <v>0408</v>
      </c>
      <c r="D19" s="9" t="str">
        <f>summary!Q8</f>
        <v>2015</v>
      </c>
      <c r="E19" s="9" t="s">
        <v>178</v>
      </c>
      <c r="F19" s="9" t="s">
        <v>76</v>
      </c>
      <c r="G19" s="9" t="str">
        <f t="shared" si="2"/>
        <v>ban19</v>
      </c>
      <c r="H19" s="23"/>
      <c r="I19" s="110"/>
      <c r="J19" s="23"/>
      <c r="K19" s="140">
        <v>-16</v>
      </c>
      <c r="L19" s="187"/>
      <c r="M19" s="43"/>
      <c r="N19" s="160"/>
      <c r="O19" s="39"/>
      <c r="P19" s="24"/>
    </row>
    <row r="20" spans="1:16" ht="14.25" customHeight="1">
      <c r="A20" s="9" t="str">
        <f ca="1" t="shared" si="0"/>
        <v>muni notes issued</v>
      </c>
      <c r="B20" s="109">
        <f>ROW()</f>
        <v>20</v>
      </c>
      <c r="C20" s="9" t="str">
        <f>summary!J6</f>
        <v>0408</v>
      </c>
      <c r="D20" s="9" t="str">
        <f>summary!Q8</f>
        <v>2015</v>
      </c>
      <c r="E20" s="9" t="s">
        <v>178</v>
      </c>
      <c r="F20" s="9" t="s">
        <v>76</v>
      </c>
      <c r="G20" s="9" t="str">
        <f t="shared" si="2"/>
        <v>ban20</v>
      </c>
      <c r="H20" s="23"/>
      <c r="I20" s="110"/>
      <c r="J20" s="23"/>
      <c r="K20" s="140">
        <v>-17</v>
      </c>
      <c r="L20" s="187"/>
      <c r="M20" s="43"/>
      <c r="N20" s="160"/>
      <c r="O20" s="39"/>
      <c r="P20" s="24"/>
    </row>
    <row r="21" spans="1:16" ht="14.25" customHeight="1">
      <c r="A21" s="9" t="str">
        <f ca="1" t="shared" si="0"/>
        <v>muni notes issued</v>
      </c>
      <c r="B21" s="109">
        <f>ROW()</f>
        <v>21</v>
      </c>
      <c r="C21" s="9" t="str">
        <f>summary!J6</f>
        <v>0408</v>
      </c>
      <c r="D21" s="9" t="str">
        <f>summary!Q8</f>
        <v>2015</v>
      </c>
      <c r="E21" s="9" t="s">
        <v>178</v>
      </c>
      <c r="F21" s="9" t="s">
        <v>76</v>
      </c>
      <c r="G21" s="9" t="str">
        <f t="shared" si="2"/>
        <v>ban21</v>
      </c>
      <c r="H21" s="23"/>
      <c r="I21" s="110"/>
      <c r="J21" s="23"/>
      <c r="K21" s="140">
        <v>-18</v>
      </c>
      <c r="L21" s="187"/>
      <c r="M21" s="43"/>
      <c r="N21" s="160"/>
      <c r="O21" s="39"/>
      <c r="P21" s="24"/>
    </row>
    <row r="22" spans="1:16" ht="14.25" customHeight="1">
      <c r="A22" s="9" t="str">
        <f ca="1" t="shared" si="0"/>
        <v>muni notes issued</v>
      </c>
      <c r="B22" s="109">
        <f>ROW()</f>
        <v>22</v>
      </c>
      <c r="C22" s="9" t="str">
        <f>summary!J6</f>
        <v>0408</v>
      </c>
      <c r="D22" s="9" t="str">
        <f>summary!Q8</f>
        <v>2015</v>
      </c>
      <c r="E22" s="9" t="s">
        <v>178</v>
      </c>
      <c r="F22" s="9" t="s">
        <v>76</v>
      </c>
      <c r="G22" s="9" t="str">
        <f t="shared" si="2"/>
        <v>ban22</v>
      </c>
      <c r="H22" s="23"/>
      <c r="I22" s="110"/>
      <c r="J22" s="23"/>
      <c r="K22" s="140">
        <v>-19</v>
      </c>
      <c r="L22" s="187"/>
      <c r="M22" s="43"/>
      <c r="N22" s="160"/>
      <c r="O22" s="39"/>
      <c r="P22" s="24"/>
    </row>
    <row r="23" spans="1:16" ht="14.25" customHeight="1">
      <c r="A23" s="9" t="str">
        <f ca="1" t="shared" si="0"/>
        <v>muni notes issued</v>
      </c>
      <c r="B23" s="109">
        <f>ROW()</f>
        <v>23</v>
      </c>
      <c r="C23" s="9" t="str">
        <f>summary!J6</f>
        <v>0408</v>
      </c>
      <c r="D23" s="9" t="str">
        <f>summary!Q8</f>
        <v>2015</v>
      </c>
      <c r="E23" s="9" t="s">
        <v>178</v>
      </c>
      <c r="F23" s="9" t="s">
        <v>76</v>
      </c>
      <c r="G23" s="9" t="str">
        <f t="shared" si="2"/>
        <v>ban23</v>
      </c>
      <c r="H23" s="23"/>
      <c r="I23" s="110"/>
      <c r="J23" s="23"/>
      <c r="K23" s="140">
        <v>-20</v>
      </c>
      <c r="L23" s="187"/>
      <c r="M23" s="43"/>
      <c r="N23" s="160"/>
      <c r="O23" s="39"/>
      <c r="P23" s="24"/>
    </row>
    <row r="24" spans="1:16" ht="14.25" customHeight="1">
      <c r="A24" s="9" t="str">
        <f aca="true" ca="1" t="shared" si="3" ref="A24:A58">MID(CELL("filename",A24),FIND("]",CELL("filename",A24))+1,256)</f>
        <v>muni notes issued</v>
      </c>
      <c r="B24" s="109">
        <f>ROW()</f>
        <v>24</v>
      </c>
      <c r="C24" s="9" t="str">
        <f>summary!J6</f>
        <v>0408</v>
      </c>
      <c r="D24" s="9" t="str">
        <f>summary!Q8</f>
        <v>2015</v>
      </c>
      <c r="E24" s="9" t="s">
        <v>178</v>
      </c>
      <c r="F24" s="9" t="s">
        <v>76</v>
      </c>
      <c r="G24" s="9" t="str">
        <f t="shared" si="1"/>
        <v>ban24</v>
      </c>
      <c r="H24" s="23"/>
      <c r="I24" s="110"/>
      <c r="J24" s="23"/>
      <c r="K24" s="140">
        <v>-21</v>
      </c>
      <c r="L24" s="187"/>
      <c r="M24" s="43"/>
      <c r="N24" s="160"/>
      <c r="O24" s="39"/>
      <c r="P24" s="24"/>
    </row>
    <row r="25" spans="1:16" ht="14.25" customHeight="1">
      <c r="A25" s="9" t="str">
        <f ca="1" t="shared" si="3"/>
        <v>muni notes issued</v>
      </c>
      <c r="B25" s="109">
        <f>ROW()</f>
        <v>25</v>
      </c>
      <c r="C25" s="9" t="str">
        <f>summary!J6</f>
        <v>0408</v>
      </c>
      <c r="D25" s="9" t="str">
        <f>summary!Q8</f>
        <v>2015</v>
      </c>
      <c r="E25" s="9" t="s">
        <v>178</v>
      </c>
      <c r="F25" s="9" t="s">
        <v>76</v>
      </c>
      <c r="G25" s="9" t="str">
        <f t="shared" si="1"/>
        <v>ban25</v>
      </c>
      <c r="H25" s="23"/>
      <c r="I25" s="110"/>
      <c r="J25" s="23"/>
      <c r="K25" s="140">
        <v>-22</v>
      </c>
      <c r="L25" s="187"/>
      <c r="M25" s="43"/>
      <c r="N25" s="160"/>
      <c r="O25" s="39"/>
      <c r="P25" s="24"/>
    </row>
    <row r="26" spans="1:16" ht="14.25" customHeight="1">
      <c r="A26" s="9" t="str">
        <f ca="1" t="shared" si="3"/>
        <v>muni notes issued</v>
      </c>
      <c r="B26" s="109">
        <f>ROW()</f>
        <v>26</v>
      </c>
      <c r="C26" s="9" t="str">
        <f>summary!J6</f>
        <v>0408</v>
      </c>
      <c r="D26" s="9" t="str">
        <f>summary!Q8</f>
        <v>2015</v>
      </c>
      <c r="E26" s="9" t="s">
        <v>178</v>
      </c>
      <c r="F26" s="9" t="s">
        <v>76</v>
      </c>
      <c r="G26" s="9" t="str">
        <f t="shared" si="1"/>
        <v>ban26</v>
      </c>
      <c r="H26" s="23"/>
      <c r="I26" s="110"/>
      <c r="J26" s="23"/>
      <c r="K26" s="140">
        <v>-23</v>
      </c>
      <c r="L26" s="187"/>
      <c r="M26" s="43"/>
      <c r="N26" s="160"/>
      <c r="O26" s="39"/>
      <c r="P26" s="24"/>
    </row>
    <row r="27" spans="1:16" ht="14.25" customHeight="1">
      <c r="A27" s="9" t="str">
        <f ca="1" t="shared" si="3"/>
        <v>muni notes issued</v>
      </c>
      <c r="B27" s="109">
        <f>ROW()</f>
        <v>27</v>
      </c>
      <c r="C27" s="9" t="str">
        <f>summary!J6</f>
        <v>0408</v>
      </c>
      <c r="D27" s="9" t="str">
        <f>summary!Q8</f>
        <v>2015</v>
      </c>
      <c r="E27" s="9" t="s">
        <v>178</v>
      </c>
      <c r="F27" s="9" t="s">
        <v>76</v>
      </c>
      <c r="G27" s="9" t="str">
        <f t="shared" si="1"/>
        <v>ban27</v>
      </c>
      <c r="H27" s="23"/>
      <c r="I27" s="110"/>
      <c r="J27" s="23"/>
      <c r="K27" s="140">
        <v>-24</v>
      </c>
      <c r="L27" s="187"/>
      <c r="M27" s="43"/>
      <c r="N27" s="160"/>
      <c r="O27" s="39"/>
      <c r="P27" s="24"/>
    </row>
    <row r="28" spans="1:16" ht="14.25" customHeight="1">
      <c r="A28" s="9" t="str">
        <f ca="1" t="shared" si="3"/>
        <v>muni notes issued</v>
      </c>
      <c r="B28" s="109">
        <f>ROW()</f>
        <v>28</v>
      </c>
      <c r="C28" s="9" t="str">
        <f>summary!J6</f>
        <v>0408</v>
      </c>
      <c r="D28" s="9" t="str">
        <f>summary!Q8</f>
        <v>2015</v>
      </c>
      <c r="E28" s="9" t="s">
        <v>178</v>
      </c>
      <c r="F28" s="9" t="s">
        <v>76</v>
      </c>
      <c r="G28" s="9" t="str">
        <f t="shared" si="1"/>
        <v>ban28</v>
      </c>
      <c r="H28" s="23"/>
      <c r="I28" s="110"/>
      <c r="J28" s="23"/>
      <c r="K28" s="140">
        <v>-25</v>
      </c>
      <c r="L28" s="187"/>
      <c r="M28" s="43"/>
      <c r="N28" s="160"/>
      <c r="O28" s="39"/>
      <c r="P28" s="24"/>
    </row>
    <row r="29" spans="1:16" ht="14.25" customHeight="1">
      <c r="A29" s="9" t="str">
        <f ca="1" t="shared" si="3"/>
        <v>muni notes issued</v>
      </c>
      <c r="B29" s="109">
        <f>ROW()</f>
        <v>29</v>
      </c>
      <c r="C29" s="9" t="str">
        <f>summary!J6</f>
        <v>0408</v>
      </c>
      <c r="D29" s="9" t="str">
        <f>summary!Q8</f>
        <v>2015</v>
      </c>
      <c r="E29" s="9" t="s">
        <v>178</v>
      </c>
      <c r="F29" s="9" t="s">
        <v>76</v>
      </c>
      <c r="G29" s="9" t="str">
        <f t="shared" si="1"/>
        <v>ban29</v>
      </c>
      <c r="H29" s="23"/>
      <c r="I29" s="110"/>
      <c r="J29" s="23"/>
      <c r="K29" s="140">
        <v>-26</v>
      </c>
      <c r="L29" s="187"/>
      <c r="M29" s="43"/>
      <c r="N29" s="160"/>
      <c r="O29" s="39"/>
      <c r="P29" s="39"/>
    </row>
    <row r="30" spans="1:16" ht="14.25" customHeight="1">
      <c r="A30" s="9" t="str">
        <f ca="1" t="shared" si="3"/>
        <v>muni notes issued</v>
      </c>
      <c r="B30" s="109">
        <f>ROW()</f>
        <v>30</v>
      </c>
      <c r="C30" s="9" t="str">
        <f>summary!J6</f>
        <v>0408</v>
      </c>
      <c r="D30" s="9" t="str">
        <f>summary!Q8</f>
        <v>2015</v>
      </c>
      <c r="E30" s="9" t="s">
        <v>178</v>
      </c>
      <c r="F30" s="9" t="s">
        <v>76</v>
      </c>
      <c r="G30" s="9" t="str">
        <f t="shared" si="1"/>
        <v>ban30</v>
      </c>
      <c r="H30" s="23"/>
      <c r="I30" s="110"/>
      <c r="J30" s="23"/>
      <c r="K30" s="140">
        <v>-27</v>
      </c>
      <c r="L30" s="187"/>
      <c r="M30" s="43"/>
      <c r="N30" s="160"/>
      <c r="O30" s="39"/>
      <c r="P30" s="39"/>
    </row>
    <row r="31" spans="1:16" ht="14.25" customHeight="1">
      <c r="A31" s="9" t="str">
        <f ca="1" t="shared" si="3"/>
        <v>muni notes issued</v>
      </c>
      <c r="B31" s="109">
        <f>ROW()</f>
        <v>31</v>
      </c>
      <c r="C31" s="9" t="str">
        <f>summary!J6</f>
        <v>0408</v>
      </c>
      <c r="D31" s="9" t="str">
        <f>summary!Q8</f>
        <v>2015</v>
      </c>
      <c r="E31" s="9" t="s">
        <v>178</v>
      </c>
      <c r="F31" s="9" t="s">
        <v>76</v>
      </c>
      <c r="G31" s="9" t="str">
        <f t="shared" si="1"/>
        <v>ban31</v>
      </c>
      <c r="H31" s="23"/>
      <c r="I31" s="110"/>
      <c r="J31" s="110"/>
      <c r="K31" s="140">
        <v>-28</v>
      </c>
      <c r="L31" s="187"/>
      <c r="M31" s="43"/>
      <c r="N31" s="160"/>
      <c r="O31" s="39"/>
      <c r="P31" s="39"/>
    </row>
    <row r="32" spans="1:16" ht="14.25" customHeight="1">
      <c r="A32" s="9" t="str">
        <f ca="1" t="shared" si="3"/>
        <v>muni notes issued</v>
      </c>
      <c r="B32" s="109">
        <f>ROW()</f>
        <v>32</v>
      </c>
      <c r="C32" s="9" t="str">
        <f>summary!J6</f>
        <v>0408</v>
      </c>
      <c r="D32" s="9" t="str">
        <f>summary!Q8</f>
        <v>2015</v>
      </c>
      <c r="E32" s="9" t="s">
        <v>178</v>
      </c>
      <c r="F32" s="9" t="s">
        <v>76</v>
      </c>
      <c r="G32" s="9" t="str">
        <f t="shared" si="1"/>
        <v>ban32</v>
      </c>
      <c r="H32" s="23"/>
      <c r="I32" s="110"/>
      <c r="J32" s="110"/>
      <c r="K32" s="140">
        <v>-29</v>
      </c>
      <c r="L32" s="187"/>
      <c r="M32" s="43"/>
      <c r="N32" s="160"/>
      <c r="O32" s="39"/>
      <c r="P32" s="39"/>
    </row>
    <row r="33" spans="1:16" ht="14.25" customHeight="1">
      <c r="A33" s="9" t="str">
        <f ca="1" t="shared" si="3"/>
        <v>muni notes issued</v>
      </c>
      <c r="B33" s="109">
        <f>ROW()</f>
        <v>33</v>
      </c>
      <c r="C33" s="9" t="str">
        <f>summary!J6</f>
        <v>0408</v>
      </c>
      <c r="D33" s="9" t="str">
        <f>summary!Q8</f>
        <v>2015</v>
      </c>
      <c r="E33" s="9" t="s">
        <v>178</v>
      </c>
      <c r="F33" s="9" t="s">
        <v>76</v>
      </c>
      <c r="G33" s="9" t="str">
        <f t="shared" si="1"/>
        <v>ban33</v>
      </c>
      <c r="H33" s="23"/>
      <c r="I33" s="110"/>
      <c r="J33" s="110"/>
      <c r="K33" s="140">
        <v>-30</v>
      </c>
      <c r="L33" s="187"/>
      <c r="M33" s="43"/>
      <c r="N33" s="160"/>
      <c r="O33" s="39"/>
      <c r="P33" s="39"/>
    </row>
    <row r="34" spans="1:16" ht="14.25" customHeight="1">
      <c r="A34" s="9" t="str">
        <f ca="1" t="shared" si="3"/>
        <v>muni notes issued</v>
      </c>
      <c r="B34" s="109">
        <f>ROW()</f>
        <v>34</v>
      </c>
      <c r="C34" s="9" t="str">
        <f>summary!J6</f>
        <v>0408</v>
      </c>
      <c r="D34" s="9" t="str">
        <f>summary!Q8</f>
        <v>2015</v>
      </c>
      <c r="E34" s="9" t="s">
        <v>178</v>
      </c>
      <c r="F34" s="9" t="s">
        <v>76</v>
      </c>
      <c r="G34" s="9" t="str">
        <f t="shared" si="1"/>
        <v>ban34</v>
      </c>
      <c r="H34" s="23"/>
      <c r="I34" s="110"/>
      <c r="J34" s="110"/>
      <c r="K34" s="140">
        <v>-31</v>
      </c>
      <c r="L34" s="187"/>
      <c r="M34" s="43"/>
      <c r="N34" s="160"/>
      <c r="O34" s="39"/>
      <c r="P34" s="39"/>
    </row>
    <row r="35" spans="1:16" ht="14.25" customHeight="1">
      <c r="A35" s="9" t="str">
        <f ca="1" t="shared" si="3"/>
        <v>muni notes issued</v>
      </c>
      <c r="B35" s="109">
        <f>ROW()</f>
        <v>35</v>
      </c>
      <c r="C35" s="9" t="str">
        <f>summary!J6</f>
        <v>0408</v>
      </c>
      <c r="D35" s="9" t="str">
        <f>summary!Q8</f>
        <v>2015</v>
      </c>
      <c r="E35" s="9" t="s">
        <v>178</v>
      </c>
      <c r="F35" s="9" t="s">
        <v>76</v>
      </c>
      <c r="G35" s="9" t="str">
        <f t="shared" si="1"/>
        <v>ban35</v>
      </c>
      <c r="H35" s="23"/>
      <c r="I35" s="110"/>
      <c r="J35" s="110"/>
      <c r="K35" s="140">
        <v>-32</v>
      </c>
      <c r="L35" s="187"/>
      <c r="M35" s="43"/>
      <c r="N35" s="160"/>
      <c r="O35" s="39"/>
      <c r="P35" s="39"/>
    </row>
    <row r="36" spans="1:16" ht="14.25" customHeight="1">
      <c r="A36" s="9" t="str">
        <f ca="1" t="shared" si="3"/>
        <v>muni notes issued</v>
      </c>
      <c r="B36" s="109">
        <f>ROW()</f>
        <v>36</v>
      </c>
      <c r="C36" s="9" t="str">
        <f>summary!J6</f>
        <v>0408</v>
      </c>
      <c r="D36" s="9" t="str">
        <f>summary!Q8</f>
        <v>2015</v>
      </c>
      <c r="E36" s="9" t="s">
        <v>178</v>
      </c>
      <c r="F36" s="9" t="s">
        <v>76</v>
      </c>
      <c r="G36" s="9" t="str">
        <f t="shared" si="1"/>
        <v>ban36</v>
      </c>
      <c r="H36" s="23"/>
      <c r="I36" s="110"/>
      <c r="J36" s="110"/>
      <c r="K36" s="140">
        <v>-33</v>
      </c>
      <c r="L36" s="187"/>
      <c r="M36" s="43"/>
      <c r="N36" s="160"/>
      <c r="O36" s="39"/>
      <c r="P36" s="39"/>
    </row>
    <row r="37" spans="1:16" ht="14.25" customHeight="1">
      <c r="A37" s="9" t="str">
        <f ca="1" t="shared" si="3"/>
        <v>muni notes issued</v>
      </c>
      <c r="B37" s="109">
        <f>ROW()</f>
        <v>37</v>
      </c>
      <c r="C37" s="9" t="str">
        <f>summary!J6</f>
        <v>0408</v>
      </c>
      <c r="D37" s="9" t="str">
        <f>summary!Q8</f>
        <v>2015</v>
      </c>
      <c r="E37" s="9" t="s">
        <v>178</v>
      </c>
      <c r="F37" s="9" t="s">
        <v>76</v>
      </c>
      <c r="G37" s="9" t="str">
        <f aca="true" t="shared" si="4" ref="G37:G49">F37&amp;ROW()</f>
        <v>ban37</v>
      </c>
      <c r="H37" s="23"/>
      <c r="I37" s="110"/>
      <c r="J37" s="110"/>
      <c r="K37" s="140">
        <v>-34</v>
      </c>
      <c r="L37" s="187"/>
      <c r="M37" s="43"/>
      <c r="N37" s="160"/>
      <c r="O37" s="39"/>
      <c r="P37" s="39"/>
    </row>
    <row r="38" spans="1:16" ht="14.25" customHeight="1">
      <c r="A38" s="9" t="str">
        <f ca="1" t="shared" si="3"/>
        <v>muni notes issued</v>
      </c>
      <c r="B38" s="109">
        <f>ROW()</f>
        <v>38</v>
      </c>
      <c r="C38" s="9" t="str">
        <f>summary!J6</f>
        <v>0408</v>
      </c>
      <c r="D38" s="9" t="str">
        <f>summary!Q8</f>
        <v>2015</v>
      </c>
      <c r="E38" s="9" t="s">
        <v>178</v>
      </c>
      <c r="F38" s="9" t="s">
        <v>76</v>
      </c>
      <c r="G38" s="9" t="str">
        <f t="shared" si="4"/>
        <v>ban38</v>
      </c>
      <c r="H38" s="23"/>
      <c r="I38" s="110"/>
      <c r="J38" s="110"/>
      <c r="K38" s="140">
        <v>-35</v>
      </c>
      <c r="L38" s="187"/>
      <c r="M38" s="43"/>
      <c r="N38" s="160"/>
      <c r="O38" s="39"/>
      <c r="P38" s="39"/>
    </row>
    <row r="39" spans="1:16" ht="14.25" customHeight="1">
      <c r="A39" s="9" t="str">
        <f ca="1" t="shared" si="3"/>
        <v>muni notes issued</v>
      </c>
      <c r="B39" s="109">
        <f>ROW()</f>
        <v>39</v>
      </c>
      <c r="C39" s="9" t="str">
        <f>summary!J6</f>
        <v>0408</v>
      </c>
      <c r="D39" s="9" t="str">
        <f>summary!Q8</f>
        <v>2015</v>
      </c>
      <c r="E39" s="9" t="s">
        <v>178</v>
      </c>
      <c r="F39" s="9" t="s">
        <v>76</v>
      </c>
      <c r="G39" s="9" t="str">
        <f t="shared" si="4"/>
        <v>ban39</v>
      </c>
      <c r="H39" s="23"/>
      <c r="I39" s="110"/>
      <c r="J39" s="110"/>
      <c r="K39" s="140">
        <v>-36</v>
      </c>
      <c r="L39" s="187"/>
      <c r="M39" s="43"/>
      <c r="N39" s="160"/>
      <c r="O39" s="39"/>
      <c r="P39" s="39"/>
    </row>
    <row r="40" spans="1:16" ht="14.25" customHeight="1">
      <c r="A40" s="9" t="str">
        <f ca="1" t="shared" si="3"/>
        <v>muni notes issued</v>
      </c>
      <c r="B40" s="109">
        <f>ROW()</f>
        <v>40</v>
      </c>
      <c r="C40" s="9" t="str">
        <f>summary!J6</f>
        <v>0408</v>
      </c>
      <c r="D40" s="9" t="str">
        <f>summary!Q8</f>
        <v>2015</v>
      </c>
      <c r="E40" s="9" t="s">
        <v>178</v>
      </c>
      <c r="F40" s="9" t="s">
        <v>76</v>
      </c>
      <c r="G40" s="9" t="str">
        <f t="shared" si="4"/>
        <v>ban40</v>
      </c>
      <c r="H40" s="23"/>
      <c r="I40" s="110"/>
      <c r="J40" s="110"/>
      <c r="K40" s="140">
        <v>-37</v>
      </c>
      <c r="L40" s="187"/>
      <c r="M40" s="43"/>
      <c r="N40" s="160"/>
      <c r="O40" s="39"/>
      <c r="P40" s="39"/>
    </row>
    <row r="41" spans="1:16" ht="14.25" customHeight="1">
      <c r="A41" s="9" t="str">
        <f ca="1" t="shared" si="3"/>
        <v>muni notes issued</v>
      </c>
      <c r="B41" s="109">
        <f>ROW()</f>
        <v>41</v>
      </c>
      <c r="C41" s="9" t="str">
        <f>summary!J6</f>
        <v>0408</v>
      </c>
      <c r="D41" s="9" t="str">
        <f>summary!Q8</f>
        <v>2015</v>
      </c>
      <c r="E41" s="9" t="s">
        <v>178</v>
      </c>
      <c r="F41" s="9" t="s">
        <v>76</v>
      </c>
      <c r="G41" s="9" t="str">
        <f t="shared" si="4"/>
        <v>ban41</v>
      </c>
      <c r="H41" s="23"/>
      <c r="I41" s="110"/>
      <c r="J41" s="110"/>
      <c r="K41" s="140">
        <v>-38</v>
      </c>
      <c r="L41" s="187"/>
      <c r="M41" s="43"/>
      <c r="N41" s="160"/>
      <c r="O41" s="39"/>
      <c r="P41" s="39"/>
    </row>
    <row r="42" spans="1:16" ht="14.25" customHeight="1">
      <c r="A42" s="9" t="str">
        <f ca="1" t="shared" si="3"/>
        <v>muni notes issued</v>
      </c>
      <c r="B42" s="109">
        <f>ROW()</f>
        <v>42</v>
      </c>
      <c r="C42" s="9" t="str">
        <f>summary!J6</f>
        <v>0408</v>
      </c>
      <c r="D42" s="9" t="str">
        <f>summary!Q8</f>
        <v>2015</v>
      </c>
      <c r="E42" s="9" t="s">
        <v>178</v>
      </c>
      <c r="F42" s="9" t="s">
        <v>76</v>
      </c>
      <c r="G42" s="9" t="str">
        <f t="shared" si="4"/>
        <v>ban42</v>
      </c>
      <c r="H42" s="23"/>
      <c r="I42" s="110"/>
      <c r="J42" s="110"/>
      <c r="K42" s="140">
        <v>-39</v>
      </c>
      <c r="L42" s="187"/>
      <c r="M42" s="43"/>
      <c r="N42" s="160"/>
      <c r="O42" s="39"/>
      <c r="P42" s="39"/>
    </row>
    <row r="43" spans="1:16" ht="14.25" customHeight="1">
      <c r="A43" s="9" t="str">
        <f ca="1" t="shared" si="3"/>
        <v>muni notes issued</v>
      </c>
      <c r="B43" s="109">
        <f>ROW()</f>
        <v>43</v>
      </c>
      <c r="C43" s="9" t="str">
        <f>summary!J6</f>
        <v>0408</v>
      </c>
      <c r="D43" s="9" t="str">
        <f>summary!Q8</f>
        <v>2015</v>
      </c>
      <c r="E43" s="9" t="s">
        <v>178</v>
      </c>
      <c r="F43" s="9" t="s">
        <v>76</v>
      </c>
      <c r="G43" s="9" t="str">
        <f t="shared" si="4"/>
        <v>ban43</v>
      </c>
      <c r="H43" s="23"/>
      <c r="I43" s="110"/>
      <c r="J43" s="110"/>
      <c r="K43" s="140">
        <v>-40</v>
      </c>
      <c r="L43" s="187"/>
      <c r="M43" s="43"/>
      <c r="N43" s="160"/>
      <c r="O43" s="39"/>
      <c r="P43" s="39"/>
    </row>
    <row r="44" spans="1:16" ht="14.25" customHeight="1">
      <c r="A44" s="9" t="str">
        <f ca="1" t="shared" si="3"/>
        <v>muni notes issued</v>
      </c>
      <c r="B44" s="109">
        <f>ROW()</f>
        <v>44</v>
      </c>
      <c r="C44" s="9" t="str">
        <f>summary!J6</f>
        <v>0408</v>
      </c>
      <c r="D44" s="9" t="str">
        <f>summary!Q8</f>
        <v>2015</v>
      </c>
      <c r="E44" s="9" t="s">
        <v>178</v>
      </c>
      <c r="F44" s="9" t="s">
        <v>76</v>
      </c>
      <c r="G44" s="9" t="str">
        <f t="shared" si="4"/>
        <v>ban44</v>
      </c>
      <c r="H44" s="23"/>
      <c r="I44" s="110"/>
      <c r="J44" s="110"/>
      <c r="K44" s="140">
        <v>-41</v>
      </c>
      <c r="L44" s="187"/>
      <c r="M44" s="43"/>
      <c r="N44" s="160"/>
      <c r="O44" s="39"/>
      <c r="P44" s="39"/>
    </row>
    <row r="45" spans="1:16" ht="14.25" customHeight="1">
      <c r="A45" s="9" t="str">
        <f ca="1" t="shared" si="3"/>
        <v>muni notes issued</v>
      </c>
      <c r="B45" s="109">
        <f>ROW()</f>
        <v>45</v>
      </c>
      <c r="C45" s="9" t="str">
        <f>summary!J6</f>
        <v>0408</v>
      </c>
      <c r="D45" s="9" t="str">
        <f>summary!Q8</f>
        <v>2015</v>
      </c>
      <c r="E45" s="9" t="s">
        <v>178</v>
      </c>
      <c r="F45" s="9" t="s">
        <v>76</v>
      </c>
      <c r="G45" s="9" t="str">
        <f t="shared" si="4"/>
        <v>ban45</v>
      </c>
      <c r="H45" s="23"/>
      <c r="I45" s="110"/>
      <c r="J45" s="110"/>
      <c r="K45" s="140">
        <v>-42</v>
      </c>
      <c r="L45" s="187"/>
      <c r="M45" s="43"/>
      <c r="N45" s="160"/>
      <c r="O45" s="39"/>
      <c r="P45" s="39"/>
    </row>
    <row r="46" spans="1:16" ht="14.25" customHeight="1">
      <c r="A46" s="9" t="str">
        <f ca="1">MID(CELL("filename",A46),FIND("]",CELL("filename",A46))+1,256)</f>
        <v>muni notes issued</v>
      </c>
      <c r="B46" s="109">
        <f>ROW()</f>
        <v>46</v>
      </c>
      <c r="C46" s="9" t="str">
        <f>summary!J6</f>
        <v>0408</v>
      </c>
      <c r="D46" s="9" t="str">
        <f>summary!Q8</f>
        <v>2015</v>
      </c>
      <c r="E46" s="9" t="s">
        <v>178</v>
      </c>
      <c r="F46" s="9" t="s">
        <v>76</v>
      </c>
      <c r="G46" s="9" t="str">
        <f t="shared" si="4"/>
        <v>ban46</v>
      </c>
      <c r="H46" s="23"/>
      <c r="I46" s="110"/>
      <c r="J46" s="110"/>
      <c r="K46" s="140">
        <v>-43</v>
      </c>
      <c r="L46" s="187"/>
      <c r="M46" s="43"/>
      <c r="N46" s="160"/>
      <c r="O46" s="39"/>
      <c r="P46" s="39"/>
    </row>
    <row r="47" spans="1:16" ht="14.25" customHeight="1">
      <c r="A47" s="9" t="str">
        <f ca="1">MID(CELL("filename",A47),FIND("]",CELL("filename",A47))+1,256)</f>
        <v>muni notes issued</v>
      </c>
      <c r="B47" s="109">
        <f>ROW()</f>
        <v>47</v>
      </c>
      <c r="C47" s="9" t="str">
        <f>summary!J6</f>
        <v>0408</v>
      </c>
      <c r="D47" s="9" t="str">
        <f>summary!Q8</f>
        <v>2015</v>
      </c>
      <c r="E47" s="9" t="s">
        <v>178</v>
      </c>
      <c r="F47" s="9" t="s">
        <v>76</v>
      </c>
      <c r="G47" s="9" t="str">
        <f t="shared" si="4"/>
        <v>ban47</v>
      </c>
      <c r="H47" s="23"/>
      <c r="I47" s="110"/>
      <c r="J47" s="110"/>
      <c r="K47" s="140">
        <v>-44</v>
      </c>
      <c r="L47" s="187"/>
      <c r="M47" s="43"/>
      <c r="N47" s="160"/>
      <c r="O47" s="39"/>
      <c r="P47" s="39"/>
    </row>
    <row r="48" spans="1:16" ht="14.25" customHeight="1">
      <c r="A48" s="9" t="str">
        <f ca="1">MID(CELL("filename",A48),FIND("]",CELL("filename",A48))+1,256)</f>
        <v>muni notes issued</v>
      </c>
      <c r="B48" s="109">
        <f>ROW()</f>
        <v>48</v>
      </c>
      <c r="C48" s="9" t="str">
        <f>summary!J6</f>
        <v>0408</v>
      </c>
      <c r="D48" s="9" t="str">
        <f>summary!Q8</f>
        <v>2015</v>
      </c>
      <c r="E48" s="9" t="s">
        <v>178</v>
      </c>
      <c r="F48" s="9" t="s">
        <v>76</v>
      </c>
      <c r="G48" s="9" t="str">
        <f t="shared" si="4"/>
        <v>ban48</v>
      </c>
      <c r="H48" s="23"/>
      <c r="I48" s="110"/>
      <c r="J48" s="110"/>
      <c r="K48" s="140">
        <v>-45</v>
      </c>
      <c r="L48" s="187"/>
      <c r="M48" s="43"/>
      <c r="N48" s="160"/>
      <c r="O48" s="39"/>
      <c r="P48" s="39"/>
    </row>
    <row r="49" spans="1:16" ht="14.25" customHeight="1">
      <c r="A49" s="9" t="str">
        <f ca="1">MID(CELL("filename",A49),FIND("]",CELL("filename",A49))+1,256)</f>
        <v>muni notes issued</v>
      </c>
      <c r="B49" s="109">
        <f>ROW()</f>
        <v>49</v>
      </c>
      <c r="C49" s="9" t="str">
        <f>summary!J6</f>
        <v>0408</v>
      </c>
      <c r="D49" s="9" t="str">
        <f>summary!Q8</f>
        <v>2015</v>
      </c>
      <c r="E49" s="9" t="s">
        <v>178</v>
      </c>
      <c r="F49" s="9" t="s">
        <v>76</v>
      </c>
      <c r="G49" s="9" t="str">
        <f t="shared" si="4"/>
        <v>ban49</v>
      </c>
      <c r="H49" s="23"/>
      <c r="I49" s="110"/>
      <c r="J49" s="110"/>
      <c r="K49" s="140">
        <v>-46</v>
      </c>
      <c r="L49" s="187"/>
      <c r="M49" s="43"/>
      <c r="N49" s="160"/>
      <c r="O49" s="39"/>
      <c r="P49" s="39"/>
    </row>
    <row r="50" spans="1:16" ht="14.25" customHeight="1">
      <c r="A50" s="9" t="str">
        <f ca="1" t="shared" si="3"/>
        <v>muni notes issued</v>
      </c>
      <c r="B50" s="109">
        <f>ROW()</f>
        <v>50</v>
      </c>
      <c r="C50" s="9" t="str">
        <f>summary!J6</f>
        <v>0408</v>
      </c>
      <c r="D50" s="9" t="str">
        <f>summary!Q8</f>
        <v>2015</v>
      </c>
      <c r="E50" s="9" t="s">
        <v>178</v>
      </c>
      <c r="F50" s="9" t="s">
        <v>76</v>
      </c>
      <c r="G50" s="9" t="str">
        <f t="shared" si="1"/>
        <v>ban50</v>
      </c>
      <c r="H50" s="23"/>
      <c r="I50" s="110"/>
      <c r="J50" s="110"/>
      <c r="K50" s="140">
        <v>-47</v>
      </c>
      <c r="L50" s="187"/>
      <c r="M50" s="43"/>
      <c r="N50" s="160"/>
      <c r="O50" s="39"/>
      <c r="P50" s="39"/>
    </row>
    <row r="51" spans="1:16" ht="14.25" customHeight="1">
      <c r="A51" s="9" t="str">
        <f ca="1" t="shared" si="3"/>
        <v>muni notes issued</v>
      </c>
      <c r="B51" s="109">
        <f>ROW()</f>
        <v>51</v>
      </c>
      <c r="C51" s="9" t="str">
        <f>summary!J6</f>
        <v>0408</v>
      </c>
      <c r="D51" s="9" t="str">
        <f>summary!Q8</f>
        <v>2015</v>
      </c>
      <c r="E51" s="9" t="s">
        <v>178</v>
      </c>
      <c r="F51" s="9" t="s">
        <v>76</v>
      </c>
      <c r="G51" s="9" t="str">
        <f t="shared" si="1"/>
        <v>ban51</v>
      </c>
      <c r="H51" s="23"/>
      <c r="I51" s="110"/>
      <c r="J51" s="110"/>
      <c r="K51" s="140">
        <v>-48</v>
      </c>
      <c r="L51" s="187"/>
      <c r="M51" s="43"/>
      <c r="N51" s="160"/>
      <c r="O51" s="39"/>
      <c r="P51" s="39"/>
    </row>
    <row r="52" spans="1:16" ht="14.25" customHeight="1">
      <c r="A52" s="9" t="str">
        <f ca="1" t="shared" si="3"/>
        <v>muni notes issued</v>
      </c>
      <c r="B52" s="109">
        <f>ROW()</f>
        <v>52</v>
      </c>
      <c r="C52" s="9" t="str">
        <f>summary!J6</f>
        <v>0408</v>
      </c>
      <c r="D52" s="9" t="str">
        <f>summary!Q8</f>
        <v>2015</v>
      </c>
      <c r="E52" s="9" t="s">
        <v>178</v>
      </c>
      <c r="F52" s="9" t="s">
        <v>76</v>
      </c>
      <c r="G52" s="9" t="str">
        <f t="shared" si="1"/>
        <v>ban52</v>
      </c>
      <c r="H52" s="23"/>
      <c r="I52" s="110"/>
      <c r="J52" s="110"/>
      <c r="K52" s="140">
        <v>-49</v>
      </c>
      <c r="L52" s="187"/>
      <c r="M52" s="43"/>
      <c r="N52" s="160"/>
      <c r="O52" s="39"/>
      <c r="P52" s="39"/>
    </row>
    <row r="53" spans="1:16" ht="14.25" customHeight="1">
      <c r="A53" s="9" t="str">
        <f ca="1" t="shared" si="3"/>
        <v>muni notes issued</v>
      </c>
      <c r="B53" s="109">
        <f>ROW()</f>
        <v>53</v>
      </c>
      <c r="C53" s="9" t="str">
        <f>summary!J6</f>
        <v>0408</v>
      </c>
      <c r="D53" s="9" t="str">
        <f>summary!Q8</f>
        <v>2015</v>
      </c>
      <c r="E53" s="9" t="s">
        <v>178</v>
      </c>
      <c r="F53" s="9" t="s">
        <v>76</v>
      </c>
      <c r="G53" s="9" t="str">
        <f aca="true" t="shared" si="5" ref="G53:G58">F53&amp;ROW()</f>
        <v>ban53</v>
      </c>
      <c r="H53" s="23"/>
      <c r="I53" s="110"/>
      <c r="J53" s="110"/>
      <c r="K53" s="140">
        <v>-50</v>
      </c>
      <c r="L53" s="187"/>
      <c r="M53" s="43"/>
      <c r="N53" s="160"/>
      <c r="O53" s="39"/>
      <c r="P53" s="39"/>
    </row>
    <row r="54" spans="1:16" ht="14.25" customHeight="1">
      <c r="A54" s="9" t="str">
        <f ca="1" t="shared" si="3"/>
        <v>muni notes issued</v>
      </c>
      <c r="B54" s="109">
        <f>ROW()</f>
        <v>54</v>
      </c>
      <c r="C54" s="9" t="str">
        <f>summary!J6</f>
        <v>0408</v>
      </c>
      <c r="D54" s="9" t="str">
        <f>summary!Q8</f>
        <v>2015</v>
      </c>
      <c r="E54" s="9" t="s">
        <v>178</v>
      </c>
      <c r="F54" s="9" t="s">
        <v>76</v>
      </c>
      <c r="G54" s="9" t="str">
        <f t="shared" si="5"/>
        <v>ban54</v>
      </c>
      <c r="H54" s="23"/>
      <c r="I54" s="110"/>
      <c r="J54" s="110"/>
      <c r="K54" s="140">
        <v>-51</v>
      </c>
      <c r="L54" s="187"/>
      <c r="M54" s="43"/>
      <c r="N54" s="160"/>
      <c r="O54" s="39"/>
      <c r="P54" s="39"/>
    </row>
    <row r="55" spans="1:16" ht="14.25" customHeight="1">
      <c r="A55" s="9" t="str">
        <f ca="1" t="shared" si="3"/>
        <v>muni notes issued</v>
      </c>
      <c r="B55" s="109">
        <f>ROW()</f>
        <v>55</v>
      </c>
      <c r="C55" s="9" t="str">
        <f>summary!J6</f>
        <v>0408</v>
      </c>
      <c r="D55" s="9" t="str">
        <f>summary!Q8</f>
        <v>2015</v>
      </c>
      <c r="E55" s="9" t="s">
        <v>178</v>
      </c>
      <c r="F55" s="9" t="s">
        <v>76</v>
      </c>
      <c r="G55" s="9" t="str">
        <f t="shared" si="5"/>
        <v>ban55</v>
      </c>
      <c r="H55" s="23"/>
      <c r="I55" s="110"/>
      <c r="J55" s="110"/>
      <c r="K55" s="140">
        <v>-52</v>
      </c>
      <c r="L55" s="187"/>
      <c r="M55" s="43"/>
      <c r="N55" s="160"/>
      <c r="O55" s="39"/>
      <c r="P55" s="39"/>
    </row>
    <row r="56" spans="1:16" ht="14.25" customHeight="1">
      <c r="A56" s="9" t="str">
        <f ca="1" t="shared" si="3"/>
        <v>muni notes issued</v>
      </c>
      <c r="B56" s="109">
        <f>ROW()</f>
        <v>56</v>
      </c>
      <c r="C56" s="9" t="str">
        <f>summary!J6</f>
        <v>0408</v>
      </c>
      <c r="D56" s="9" t="str">
        <f>summary!Q8</f>
        <v>2015</v>
      </c>
      <c r="E56" s="9" t="s">
        <v>178</v>
      </c>
      <c r="F56" s="9" t="s">
        <v>76</v>
      </c>
      <c r="G56" s="9" t="str">
        <f t="shared" si="5"/>
        <v>ban56</v>
      </c>
      <c r="H56" s="23"/>
      <c r="I56" s="110"/>
      <c r="J56" s="110"/>
      <c r="K56" s="140">
        <v>-53</v>
      </c>
      <c r="L56" s="187"/>
      <c r="M56" s="43"/>
      <c r="N56" s="160"/>
      <c r="O56" s="39"/>
      <c r="P56" s="39"/>
    </row>
    <row r="57" spans="1:16" ht="14.25" customHeight="1">
      <c r="A57" s="9" t="str">
        <f ca="1" t="shared" si="3"/>
        <v>muni notes issued</v>
      </c>
      <c r="B57" s="109">
        <f>ROW()</f>
        <v>57</v>
      </c>
      <c r="C57" s="9" t="str">
        <f>summary!J6</f>
        <v>0408</v>
      </c>
      <c r="D57" s="9" t="str">
        <f>summary!Q8</f>
        <v>2015</v>
      </c>
      <c r="E57" s="9" t="s">
        <v>178</v>
      </c>
      <c r="F57" s="9" t="s">
        <v>76</v>
      </c>
      <c r="G57" s="9" t="str">
        <f t="shared" si="5"/>
        <v>ban57</v>
      </c>
      <c r="H57" s="23"/>
      <c r="I57" s="110"/>
      <c r="J57" s="110"/>
      <c r="K57" s="140">
        <v>-54</v>
      </c>
      <c r="L57" s="187"/>
      <c r="M57" s="43"/>
      <c r="N57" s="160"/>
      <c r="O57" s="39"/>
      <c r="P57" s="39"/>
    </row>
    <row r="58" spans="1:16" ht="14.25" customHeight="1">
      <c r="A58" s="9" t="str">
        <f ca="1" t="shared" si="3"/>
        <v>muni notes issued</v>
      </c>
      <c r="B58" s="109">
        <f>ROW()</f>
        <v>58</v>
      </c>
      <c r="C58" s="9" t="str">
        <f>summary!J6</f>
        <v>0408</v>
      </c>
      <c r="D58" s="9" t="str">
        <f>summary!Q8</f>
        <v>2015</v>
      </c>
      <c r="E58" s="9" t="s">
        <v>178</v>
      </c>
      <c r="F58" s="9" t="s">
        <v>76</v>
      </c>
      <c r="G58" s="9" t="str">
        <f t="shared" si="5"/>
        <v>ban58</v>
      </c>
      <c r="H58" s="23"/>
      <c r="I58" s="110"/>
      <c r="J58" s="110"/>
      <c r="K58" s="140">
        <v>-55</v>
      </c>
      <c r="L58" s="187"/>
      <c r="M58" s="43"/>
      <c r="N58" s="160"/>
      <c r="O58" s="39"/>
      <c r="P58" s="39"/>
    </row>
    <row r="59" spans="1:16" ht="14.25" customHeight="1">
      <c r="A59" s="9" t="str">
        <f ca="1">MID(CELL("filename",A59),FIND("]",CELL("filename",A59))+1,256)</f>
        <v>muni notes issued</v>
      </c>
      <c r="B59" s="109">
        <f>ROW()</f>
        <v>59</v>
      </c>
      <c r="C59" s="9" t="str">
        <f>summary!J6</f>
        <v>0408</v>
      </c>
      <c r="D59" s="9" t="str">
        <f>summary!Q8</f>
        <v>2015</v>
      </c>
      <c r="E59" s="9" t="s">
        <v>178</v>
      </c>
      <c r="F59" s="9" t="s">
        <v>76</v>
      </c>
      <c r="G59" s="9" t="str">
        <f t="shared" si="1"/>
        <v>ban59</v>
      </c>
      <c r="H59" s="23"/>
      <c r="I59" s="110"/>
      <c r="J59" s="110"/>
      <c r="K59" s="140">
        <v>-56</v>
      </c>
      <c r="L59" s="187"/>
      <c r="M59" s="43"/>
      <c r="N59" s="160"/>
      <c r="O59" s="39"/>
      <c r="P59" s="39"/>
    </row>
    <row r="60" spans="1:16" ht="14.25" customHeight="1">
      <c r="A60" s="9" t="str">
        <f ca="1">MID(CELL("filename",A60),FIND("]",CELL("filename",A60))+1,256)</f>
        <v>muni notes issued</v>
      </c>
      <c r="B60" s="109">
        <f>ROW()</f>
        <v>60</v>
      </c>
      <c r="C60" s="9" t="str">
        <f>summary!J6</f>
        <v>0408</v>
      </c>
      <c r="D60" s="9" t="str">
        <f>summary!Q8</f>
        <v>2015</v>
      </c>
      <c r="E60" s="9" t="s">
        <v>178</v>
      </c>
      <c r="F60" s="9" t="s">
        <v>76</v>
      </c>
      <c r="G60" s="9" t="str">
        <f t="shared" si="1"/>
        <v>ban60</v>
      </c>
      <c r="H60" s="23"/>
      <c r="I60" s="110"/>
      <c r="J60" s="110"/>
      <c r="K60" s="140">
        <v>-57</v>
      </c>
      <c r="L60" s="187"/>
      <c r="M60" s="43"/>
      <c r="N60" s="160"/>
      <c r="O60" s="39"/>
      <c r="P60" s="39"/>
    </row>
    <row r="61" spans="1:16" ht="14.25" customHeight="1">
      <c r="A61" s="9" t="str">
        <f ca="1">MID(CELL("filename",A61),FIND("]",CELL("filename",A61))+1,256)</f>
        <v>muni notes issued</v>
      </c>
      <c r="B61" s="109">
        <f>ROW()</f>
        <v>61</v>
      </c>
      <c r="C61" s="9" t="str">
        <f>summary!J6</f>
        <v>0408</v>
      </c>
      <c r="D61" s="9" t="str">
        <f>summary!Q8</f>
        <v>2015</v>
      </c>
      <c r="E61" s="9" t="s">
        <v>178</v>
      </c>
      <c r="F61" s="9" t="s">
        <v>76</v>
      </c>
      <c r="G61" s="9" t="str">
        <f t="shared" si="1"/>
        <v>ban61</v>
      </c>
      <c r="H61" s="23"/>
      <c r="I61" s="110"/>
      <c r="J61" s="110"/>
      <c r="K61" s="140">
        <v>-58</v>
      </c>
      <c r="L61" s="187"/>
      <c r="M61" s="43"/>
      <c r="N61" s="160"/>
      <c r="O61" s="39"/>
      <c r="P61" s="39"/>
    </row>
    <row r="62" spans="1:16" ht="14.25" customHeight="1">
      <c r="A62" s="9" t="str">
        <f ca="1">MID(CELL("filename",A62),FIND("]",CELL("filename",A62))+1,256)</f>
        <v>muni notes issued</v>
      </c>
      <c r="B62" s="109">
        <f>ROW()</f>
        <v>62</v>
      </c>
      <c r="C62" s="9" t="str">
        <f>summary!J6</f>
        <v>0408</v>
      </c>
      <c r="D62" s="9" t="str">
        <f>summary!Q8</f>
        <v>2015</v>
      </c>
      <c r="E62" s="9" t="s">
        <v>178</v>
      </c>
      <c r="F62" s="9" t="s">
        <v>76</v>
      </c>
      <c r="G62" s="9" t="str">
        <f t="shared" si="1"/>
        <v>ban62</v>
      </c>
      <c r="H62" s="23"/>
      <c r="I62" s="110"/>
      <c r="J62" s="110"/>
      <c r="K62" s="140">
        <v>-59</v>
      </c>
      <c r="L62" s="187"/>
      <c r="M62" s="43"/>
      <c r="N62" s="160"/>
      <c r="O62" s="39"/>
      <c r="P62" s="39"/>
    </row>
    <row r="63" spans="1:15" ht="16.5" thickBot="1">
      <c r="A63" s="9" t="str">
        <f ca="1">MID(CELL("filename",A63),FIND("]",CELL("filename",A63))+1,256)</f>
        <v>muni notes issued</v>
      </c>
      <c r="B63" s="109">
        <f>ROW()</f>
        <v>63</v>
      </c>
      <c r="C63" s="9" t="str">
        <f>summary!J6</f>
        <v>0408</v>
      </c>
      <c r="D63" s="9" t="str">
        <f>summary!Q8</f>
        <v>2015</v>
      </c>
      <c r="E63" s="9" t="s">
        <v>178</v>
      </c>
      <c r="F63" s="9" t="s">
        <v>322</v>
      </c>
      <c r="G63" s="9" t="str">
        <f>F63&amp;ROW()</f>
        <v>bant63</v>
      </c>
      <c r="J63" s="110"/>
      <c r="K63" s="23" t="s">
        <v>156</v>
      </c>
      <c r="L63" s="43"/>
      <c r="M63" s="43"/>
      <c r="N63" s="25"/>
      <c r="O63" s="171">
        <f>SUM(N4:N62)</f>
        <v>0</v>
      </c>
    </row>
    <row r="64" spans="10:15" ht="16.5" thickTop="1">
      <c r="J64" s="110"/>
      <c r="K64" s="110"/>
      <c r="L64" s="110"/>
      <c r="M64" s="110"/>
      <c r="N64" s="110"/>
      <c r="O64" s="110"/>
    </row>
  </sheetData>
  <sheetProtection password="C7B6" sheet="1" formatRows="0"/>
  <mergeCells count="1">
    <mergeCell ref="I1:O1"/>
  </mergeCells>
  <printOptions horizontalCentered="1"/>
  <pageMargins left="0.5" right="0.5" top="0.5" bottom="0.5" header="0.5" footer="0.25"/>
  <pageSetup fitToHeight="1" fitToWidth="1" horizontalDpi="600" verticalDpi="600" orientation="portrait" paperSize="5" r:id="rId1"/>
  <headerFooter alignWithMargins="0">
    <oddFooter>&amp;C&amp;A&amp;RPage &amp;P</oddFooter>
  </headerFooter>
</worksheet>
</file>

<file path=xl/worksheets/sheet11.xml><?xml version="1.0" encoding="utf-8"?>
<worksheet xmlns="http://schemas.openxmlformats.org/spreadsheetml/2006/main" xmlns:r="http://schemas.openxmlformats.org/officeDocument/2006/relationships">
  <sheetPr codeName="Sheet16">
    <pageSetUpPr fitToPage="1"/>
  </sheetPr>
  <dimension ref="A1:P49"/>
  <sheetViews>
    <sheetView showGridLines="0" zoomScalePageLayoutView="0" workbookViewId="0" topLeftCell="I1">
      <selection activeCell="S22" sqref="S22"/>
    </sheetView>
  </sheetViews>
  <sheetFormatPr defaultColWidth="9.00390625" defaultRowHeight="15.75"/>
  <cols>
    <col min="1" max="1" width="5.625" style="0" hidden="1" customWidth="1"/>
    <col min="2" max="2" width="5.625" style="113" hidden="1" customWidth="1"/>
    <col min="3" max="8" width="5.625" style="0" hidden="1" customWidth="1"/>
    <col min="9" max="9" width="2.375" style="113" customWidth="1"/>
    <col min="10" max="10" width="2.875" style="0" customWidth="1"/>
    <col min="11" max="11" width="4.875" style="0" customWidth="1"/>
    <col min="12" max="12" width="36.75390625" style="0" customWidth="1"/>
    <col min="13" max="13" width="2.50390625" style="0" customWidth="1"/>
    <col min="14" max="14" width="16.375" style="0" customWidth="1"/>
    <col min="15" max="15" width="16.875" style="0" customWidth="1"/>
    <col min="16" max="16" width="16.375" style="0" customWidth="1"/>
  </cols>
  <sheetData>
    <row r="1" spans="1:16" s="137" customFormat="1" ht="20.25">
      <c r="A1" s="137" t="str">
        <f aca="true" ca="1" t="shared" si="0" ref="A1:A45">MID(CELL("filename",A1),FIND("]",CELL("filename",A1))+1,256)</f>
        <v>muni notes auth a</v>
      </c>
      <c r="B1" s="180">
        <f>ROW()</f>
        <v>1</v>
      </c>
      <c r="C1" s="137" t="str">
        <f>summary!J6</f>
        <v>0408</v>
      </c>
      <c r="D1" s="137" t="str">
        <f>summary!Q8</f>
        <v>2015</v>
      </c>
      <c r="E1" s="137" t="s">
        <v>178</v>
      </c>
      <c r="F1" s="137" t="s">
        <v>247</v>
      </c>
      <c r="G1" s="137" t="str">
        <f>F1&amp;ROW()</f>
        <v>bnai1</v>
      </c>
      <c r="H1" s="139"/>
      <c r="I1" s="236" t="s">
        <v>315</v>
      </c>
      <c r="J1" s="236"/>
      <c r="K1" s="236"/>
      <c r="L1" s="236"/>
      <c r="M1" s="236"/>
      <c r="N1" s="236"/>
      <c r="O1" s="236"/>
      <c r="P1" s="139"/>
    </row>
    <row r="2" spans="1:16" ht="20.25" customHeight="1">
      <c r="A2" s="9" t="str">
        <f ca="1" t="shared" si="0"/>
        <v>muni notes auth a</v>
      </c>
      <c r="B2" s="109">
        <f>ROW()</f>
        <v>2</v>
      </c>
      <c r="C2" s="9" t="str">
        <f>summary!J6</f>
        <v>0408</v>
      </c>
      <c r="D2" s="9" t="str">
        <f>summary!Q8</f>
        <v>2015</v>
      </c>
      <c r="E2" s="9" t="s">
        <v>178</v>
      </c>
      <c r="F2" s="9" t="s">
        <v>323</v>
      </c>
      <c r="G2" s="9" t="str">
        <f aca="true" t="shared" si="1" ref="G2:G48">F2&amp;ROW()</f>
        <v>banania2</v>
      </c>
      <c r="H2" s="23"/>
      <c r="I2" s="142">
        <v>4</v>
      </c>
      <c r="J2" s="37" t="s">
        <v>155</v>
      </c>
      <c r="K2" s="23"/>
      <c r="L2" s="23"/>
      <c r="M2" s="23"/>
      <c r="N2" s="23"/>
      <c r="O2" s="23"/>
      <c r="P2" s="23"/>
    </row>
    <row r="3" spans="1:16" ht="14.25" customHeight="1">
      <c r="A3" s="9" t="str">
        <f ca="1" t="shared" si="0"/>
        <v>muni notes auth a</v>
      </c>
      <c r="B3" s="109">
        <f>ROW()</f>
        <v>3</v>
      </c>
      <c r="C3" s="9" t="str">
        <f>summary!J6</f>
        <v>0408</v>
      </c>
      <c r="D3" s="9" t="str">
        <f>summary!Q8</f>
        <v>2015</v>
      </c>
      <c r="E3" s="9" t="s">
        <v>178</v>
      </c>
      <c r="F3" s="9" t="s">
        <v>323</v>
      </c>
      <c r="G3" s="9" t="str">
        <f t="shared" si="1"/>
        <v>banania3</v>
      </c>
      <c r="H3" s="23"/>
      <c r="I3" s="110"/>
      <c r="J3" s="50" t="s">
        <v>157</v>
      </c>
      <c r="K3" s="23"/>
      <c r="L3" s="43"/>
      <c r="M3" s="43"/>
      <c r="N3" s="24"/>
      <c r="O3" s="24"/>
      <c r="P3" s="24"/>
    </row>
    <row r="4" spans="1:16" ht="14.25" customHeight="1">
      <c r="A4" s="9" t="str">
        <f ca="1" t="shared" si="0"/>
        <v>muni notes auth a</v>
      </c>
      <c r="B4" s="109">
        <f>ROW()</f>
        <v>4</v>
      </c>
      <c r="C4" s="9" t="str">
        <f>summary!J6</f>
        <v>0408</v>
      </c>
      <c r="D4" s="9" t="str">
        <f>summary!Q8</f>
        <v>2015</v>
      </c>
      <c r="E4" s="9" t="s">
        <v>178</v>
      </c>
      <c r="F4" s="9" t="s">
        <v>323</v>
      </c>
      <c r="G4" s="9" t="str">
        <f t="shared" si="1"/>
        <v>banania4</v>
      </c>
      <c r="H4" s="23"/>
      <c r="I4" s="110"/>
      <c r="J4" s="23"/>
      <c r="K4" s="140">
        <v>-1</v>
      </c>
      <c r="L4" s="187"/>
      <c r="M4" s="43"/>
      <c r="N4" s="160"/>
      <c r="O4" s="39"/>
      <c r="P4" s="24"/>
    </row>
    <row r="5" spans="1:16" ht="14.25" customHeight="1">
      <c r="A5" s="9" t="str">
        <f ca="1" t="shared" si="0"/>
        <v>muni notes auth a</v>
      </c>
      <c r="B5" s="109">
        <f>ROW()</f>
        <v>5</v>
      </c>
      <c r="C5" s="9" t="str">
        <f>summary!J6</f>
        <v>0408</v>
      </c>
      <c r="D5" s="9" t="str">
        <f>summary!Q8</f>
        <v>2015</v>
      </c>
      <c r="E5" s="9" t="s">
        <v>178</v>
      </c>
      <c r="F5" s="9" t="s">
        <v>323</v>
      </c>
      <c r="G5" s="9" t="str">
        <f t="shared" si="1"/>
        <v>banania5</v>
      </c>
      <c r="H5" s="23"/>
      <c r="I5" s="110"/>
      <c r="J5" s="23"/>
      <c r="K5" s="140">
        <v>-2</v>
      </c>
      <c r="L5" s="187"/>
      <c r="M5" s="43"/>
      <c r="N5" s="160"/>
      <c r="O5" s="39"/>
      <c r="P5" s="24"/>
    </row>
    <row r="6" spans="1:16" ht="14.25" customHeight="1">
      <c r="A6" s="9" t="str">
        <f ca="1" t="shared" si="0"/>
        <v>muni notes auth a</v>
      </c>
      <c r="B6" s="109">
        <f>ROW()</f>
        <v>6</v>
      </c>
      <c r="C6" s="9" t="str">
        <f>summary!J6</f>
        <v>0408</v>
      </c>
      <c r="D6" s="9" t="str">
        <f>summary!Q8</f>
        <v>2015</v>
      </c>
      <c r="E6" s="9" t="s">
        <v>178</v>
      </c>
      <c r="F6" s="9" t="s">
        <v>323</v>
      </c>
      <c r="G6" s="9" t="str">
        <f t="shared" si="1"/>
        <v>banania6</v>
      </c>
      <c r="H6" s="23"/>
      <c r="I6" s="110"/>
      <c r="J6" s="23"/>
      <c r="K6" s="140">
        <v>-3</v>
      </c>
      <c r="L6" s="187"/>
      <c r="M6" s="43"/>
      <c r="N6" s="160"/>
      <c r="O6" s="39"/>
      <c r="P6" s="24"/>
    </row>
    <row r="7" spans="1:16" ht="14.25" customHeight="1">
      <c r="A7" s="9" t="str">
        <f ca="1" t="shared" si="0"/>
        <v>muni notes auth a</v>
      </c>
      <c r="B7" s="109">
        <f>ROW()</f>
        <v>7</v>
      </c>
      <c r="C7" s="9" t="str">
        <f>summary!J6</f>
        <v>0408</v>
      </c>
      <c r="D7" s="9" t="str">
        <f>summary!Q8</f>
        <v>2015</v>
      </c>
      <c r="E7" s="9" t="s">
        <v>178</v>
      </c>
      <c r="F7" s="9" t="s">
        <v>323</v>
      </c>
      <c r="G7" s="9" t="str">
        <f t="shared" si="1"/>
        <v>banania7</v>
      </c>
      <c r="H7" s="23"/>
      <c r="I7" s="110"/>
      <c r="J7" s="23"/>
      <c r="K7" s="140">
        <v>-4</v>
      </c>
      <c r="L7" s="187"/>
      <c r="M7" s="43"/>
      <c r="N7" s="160"/>
      <c r="O7" s="39"/>
      <c r="P7" s="24"/>
    </row>
    <row r="8" spans="1:16" ht="14.25" customHeight="1">
      <c r="A8" s="9" t="str">
        <f ca="1" t="shared" si="0"/>
        <v>muni notes auth a</v>
      </c>
      <c r="B8" s="109">
        <f>ROW()</f>
        <v>8</v>
      </c>
      <c r="C8" s="9" t="str">
        <f>summary!J6</f>
        <v>0408</v>
      </c>
      <c r="D8" s="9" t="str">
        <f>summary!Q8</f>
        <v>2015</v>
      </c>
      <c r="E8" s="9" t="s">
        <v>178</v>
      </c>
      <c r="F8" s="9" t="s">
        <v>323</v>
      </c>
      <c r="G8" s="9" t="str">
        <f t="shared" si="1"/>
        <v>banania8</v>
      </c>
      <c r="H8" s="23"/>
      <c r="I8" s="110"/>
      <c r="J8" s="23"/>
      <c r="K8" s="140">
        <v>-5</v>
      </c>
      <c r="L8" s="187"/>
      <c r="M8" s="43"/>
      <c r="N8" s="160"/>
      <c r="O8" s="39"/>
      <c r="P8" s="24"/>
    </row>
    <row r="9" spans="1:16" ht="14.25" customHeight="1">
      <c r="A9" s="9" t="str">
        <f ca="1" t="shared" si="0"/>
        <v>muni notes auth a</v>
      </c>
      <c r="B9" s="109">
        <f>ROW()</f>
        <v>9</v>
      </c>
      <c r="C9" s="9" t="str">
        <f>summary!J6</f>
        <v>0408</v>
      </c>
      <c r="D9" s="9" t="str">
        <f>summary!Q8</f>
        <v>2015</v>
      </c>
      <c r="E9" s="9" t="s">
        <v>178</v>
      </c>
      <c r="F9" s="9" t="s">
        <v>323</v>
      </c>
      <c r="G9" s="9" t="str">
        <f t="shared" si="1"/>
        <v>banania9</v>
      </c>
      <c r="H9" s="23"/>
      <c r="I9" s="110"/>
      <c r="J9" s="23"/>
      <c r="K9" s="140">
        <v>-6</v>
      </c>
      <c r="L9" s="187"/>
      <c r="M9" s="43"/>
      <c r="N9" s="160"/>
      <c r="O9" s="39"/>
      <c r="P9" s="24"/>
    </row>
    <row r="10" spans="1:16" ht="14.25" customHeight="1">
      <c r="A10" s="9" t="str">
        <f ca="1" t="shared" si="0"/>
        <v>muni notes auth a</v>
      </c>
      <c r="B10" s="109">
        <f>ROW()</f>
        <v>10</v>
      </c>
      <c r="C10" s="9" t="str">
        <f>summary!J6</f>
        <v>0408</v>
      </c>
      <c r="D10" s="9" t="str">
        <f>summary!Q8</f>
        <v>2015</v>
      </c>
      <c r="E10" s="9" t="s">
        <v>178</v>
      </c>
      <c r="F10" s="9" t="s">
        <v>323</v>
      </c>
      <c r="G10" s="9" t="str">
        <f t="shared" si="1"/>
        <v>banania10</v>
      </c>
      <c r="H10" s="23"/>
      <c r="I10" s="110"/>
      <c r="J10" s="23"/>
      <c r="K10" s="140">
        <v>-7</v>
      </c>
      <c r="L10" s="187"/>
      <c r="M10" s="43"/>
      <c r="N10" s="160"/>
      <c r="O10" s="39"/>
      <c r="P10" s="24"/>
    </row>
    <row r="11" spans="1:16" ht="14.25" customHeight="1">
      <c r="A11" s="9" t="str">
        <f ca="1" t="shared" si="0"/>
        <v>muni notes auth a</v>
      </c>
      <c r="B11" s="109">
        <f>ROW()</f>
        <v>11</v>
      </c>
      <c r="C11" s="9" t="str">
        <f>summary!J6</f>
        <v>0408</v>
      </c>
      <c r="D11" s="9" t="str">
        <f>summary!Q8</f>
        <v>2015</v>
      </c>
      <c r="E11" s="9" t="s">
        <v>178</v>
      </c>
      <c r="F11" s="9" t="s">
        <v>323</v>
      </c>
      <c r="G11" s="9" t="str">
        <f t="shared" si="1"/>
        <v>banania11</v>
      </c>
      <c r="H11" s="23"/>
      <c r="I11" s="110"/>
      <c r="J11" s="23"/>
      <c r="K11" s="140">
        <v>-8</v>
      </c>
      <c r="L11" s="187"/>
      <c r="M11" s="43"/>
      <c r="N11" s="160"/>
      <c r="O11" s="39"/>
      <c r="P11" s="24"/>
    </row>
    <row r="12" spans="1:16" ht="14.25" customHeight="1">
      <c r="A12" s="9" t="str">
        <f ca="1" t="shared" si="0"/>
        <v>muni notes auth a</v>
      </c>
      <c r="B12" s="109">
        <f>ROW()</f>
        <v>12</v>
      </c>
      <c r="C12" s="9" t="str">
        <f>summary!J6</f>
        <v>0408</v>
      </c>
      <c r="D12" s="9" t="str">
        <f>summary!Q8</f>
        <v>2015</v>
      </c>
      <c r="E12" s="9" t="s">
        <v>178</v>
      </c>
      <c r="F12" s="9" t="s">
        <v>323</v>
      </c>
      <c r="G12" s="9" t="str">
        <f t="shared" si="1"/>
        <v>banania12</v>
      </c>
      <c r="H12" s="23"/>
      <c r="I12" s="110"/>
      <c r="J12" s="23"/>
      <c r="K12" s="140">
        <v>-9</v>
      </c>
      <c r="L12" s="187"/>
      <c r="M12" s="43"/>
      <c r="N12" s="160"/>
      <c r="O12" s="39"/>
      <c r="P12" s="24"/>
    </row>
    <row r="13" spans="1:16" ht="14.25" customHeight="1">
      <c r="A13" s="9" t="str">
        <f ca="1" t="shared" si="0"/>
        <v>muni notes auth a</v>
      </c>
      <c r="B13" s="109">
        <f>ROW()</f>
        <v>13</v>
      </c>
      <c r="C13" s="9" t="str">
        <f>summary!J6</f>
        <v>0408</v>
      </c>
      <c r="D13" s="9" t="str">
        <f>summary!Q8</f>
        <v>2015</v>
      </c>
      <c r="E13" s="9" t="s">
        <v>178</v>
      </c>
      <c r="F13" s="9" t="s">
        <v>323</v>
      </c>
      <c r="G13" s="9" t="str">
        <f t="shared" si="1"/>
        <v>banania13</v>
      </c>
      <c r="H13" s="23"/>
      <c r="I13" s="110"/>
      <c r="J13" s="23"/>
      <c r="K13" s="140">
        <v>-10</v>
      </c>
      <c r="L13" s="187"/>
      <c r="M13" s="43"/>
      <c r="N13" s="160"/>
      <c r="O13" s="39"/>
      <c r="P13" s="24"/>
    </row>
    <row r="14" spans="1:16" ht="14.25" customHeight="1">
      <c r="A14" s="9" t="str">
        <f ca="1" t="shared" si="0"/>
        <v>muni notes auth a</v>
      </c>
      <c r="B14" s="109">
        <f>ROW()</f>
        <v>14</v>
      </c>
      <c r="C14" s="9" t="str">
        <f>summary!J6</f>
        <v>0408</v>
      </c>
      <c r="D14" s="9" t="str">
        <f>summary!Q8</f>
        <v>2015</v>
      </c>
      <c r="E14" s="9" t="s">
        <v>178</v>
      </c>
      <c r="F14" s="9" t="s">
        <v>323</v>
      </c>
      <c r="G14" s="9" t="str">
        <f t="shared" si="1"/>
        <v>banania14</v>
      </c>
      <c r="H14" s="23"/>
      <c r="I14" s="110"/>
      <c r="J14" s="23"/>
      <c r="K14" s="140">
        <v>-11</v>
      </c>
      <c r="L14" s="187"/>
      <c r="M14" s="43"/>
      <c r="N14" s="160"/>
      <c r="O14" s="39"/>
      <c r="P14" s="24"/>
    </row>
    <row r="15" spans="1:16" ht="14.25" customHeight="1">
      <c r="A15" s="9" t="str">
        <f ca="1" t="shared" si="0"/>
        <v>muni notes auth a</v>
      </c>
      <c r="B15" s="109">
        <f>ROW()</f>
        <v>15</v>
      </c>
      <c r="C15" s="9" t="str">
        <f>summary!J6</f>
        <v>0408</v>
      </c>
      <c r="D15" s="9" t="str">
        <f>summary!Q8</f>
        <v>2015</v>
      </c>
      <c r="E15" s="9" t="s">
        <v>178</v>
      </c>
      <c r="F15" s="9" t="s">
        <v>323</v>
      </c>
      <c r="G15" s="9" t="str">
        <f t="shared" si="1"/>
        <v>banania15</v>
      </c>
      <c r="H15" s="23"/>
      <c r="I15" s="110"/>
      <c r="J15" s="23"/>
      <c r="K15" s="140">
        <v>-12</v>
      </c>
      <c r="L15" s="187"/>
      <c r="M15" s="43"/>
      <c r="N15" s="160"/>
      <c r="O15" s="39"/>
      <c r="P15" s="24"/>
    </row>
    <row r="16" spans="1:16" ht="14.25" customHeight="1">
      <c r="A16" s="9" t="str">
        <f ca="1" t="shared" si="0"/>
        <v>muni notes auth a</v>
      </c>
      <c r="B16" s="109">
        <f>ROW()</f>
        <v>16</v>
      </c>
      <c r="C16" s="9" t="str">
        <f>summary!J6</f>
        <v>0408</v>
      </c>
      <c r="D16" s="9" t="str">
        <f>summary!Q8</f>
        <v>2015</v>
      </c>
      <c r="E16" s="9" t="s">
        <v>178</v>
      </c>
      <c r="F16" s="9" t="s">
        <v>323</v>
      </c>
      <c r="G16" s="9" t="str">
        <f t="shared" si="1"/>
        <v>banania16</v>
      </c>
      <c r="H16" s="23"/>
      <c r="I16" s="110"/>
      <c r="J16" s="23"/>
      <c r="K16" s="140">
        <v>-13</v>
      </c>
      <c r="L16" s="187"/>
      <c r="M16" s="43"/>
      <c r="N16" s="160"/>
      <c r="O16" s="39"/>
      <c r="P16" s="24"/>
    </row>
    <row r="17" spans="1:16" ht="14.25" customHeight="1">
      <c r="A17" s="9" t="str">
        <f ca="1" t="shared" si="0"/>
        <v>muni notes auth a</v>
      </c>
      <c r="B17" s="109">
        <f>ROW()</f>
        <v>17</v>
      </c>
      <c r="C17" s="9" t="str">
        <f>summary!J6</f>
        <v>0408</v>
      </c>
      <c r="D17" s="9" t="str">
        <f>summary!Q8</f>
        <v>2015</v>
      </c>
      <c r="E17" s="9" t="s">
        <v>178</v>
      </c>
      <c r="F17" s="9" t="s">
        <v>323</v>
      </c>
      <c r="G17" s="9" t="str">
        <f t="shared" si="1"/>
        <v>banania17</v>
      </c>
      <c r="H17" s="23"/>
      <c r="I17" s="110"/>
      <c r="J17" s="23"/>
      <c r="K17" s="140">
        <v>-14</v>
      </c>
      <c r="L17" s="187"/>
      <c r="M17" s="43"/>
      <c r="N17" s="160"/>
      <c r="O17" s="39"/>
      <c r="P17" s="24"/>
    </row>
    <row r="18" spans="1:16" ht="14.25" customHeight="1">
      <c r="A18" s="9" t="str">
        <f ca="1" t="shared" si="0"/>
        <v>muni notes auth a</v>
      </c>
      <c r="B18" s="109">
        <f>ROW()</f>
        <v>18</v>
      </c>
      <c r="C18" s="9" t="str">
        <f>summary!J6</f>
        <v>0408</v>
      </c>
      <c r="D18" s="9" t="str">
        <f>summary!Q8</f>
        <v>2015</v>
      </c>
      <c r="E18" s="9" t="s">
        <v>178</v>
      </c>
      <c r="F18" s="9" t="s">
        <v>323</v>
      </c>
      <c r="G18" s="9" t="str">
        <f t="shared" si="1"/>
        <v>banania18</v>
      </c>
      <c r="H18" s="23"/>
      <c r="I18" s="110"/>
      <c r="J18" s="23"/>
      <c r="K18" s="140">
        <v>-15</v>
      </c>
      <c r="L18" s="187"/>
      <c r="M18" s="43"/>
      <c r="N18" s="160"/>
      <c r="O18" s="39"/>
      <c r="P18" s="24"/>
    </row>
    <row r="19" spans="1:16" ht="14.25" customHeight="1">
      <c r="A19" s="9" t="str">
        <f ca="1" t="shared" si="0"/>
        <v>muni notes auth a</v>
      </c>
      <c r="B19" s="109">
        <f>ROW()</f>
        <v>19</v>
      </c>
      <c r="C19" s="9" t="str">
        <f>summary!J6</f>
        <v>0408</v>
      </c>
      <c r="D19" s="9" t="str">
        <f>summary!Q8</f>
        <v>2015</v>
      </c>
      <c r="E19" s="9" t="s">
        <v>178</v>
      </c>
      <c r="F19" s="9" t="s">
        <v>323</v>
      </c>
      <c r="G19" s="9" t="str">
        <f t="shared" si="1"/>
        <v>banania19</v>
      </c>
      <c r="H19" s="23"/>
      <c r="I19" s="110"/>
      <c r="J19" s="23"/>
      <c r="K19" s="140">
        <v>-16</v>
      </c>
      <c r="L19" s="187"/>
      <c r="M19" s="43"/>
      <c r="N19" s="160"/>
      <c r="O19" s="39"/>
      <c r="P19" s="24"/>
    </row>
    <row r="20" spans="1:16" ht="14.25" customHeight="1">
      <c r="A20" s="9" t="str">
        <f ca="1" t="shared" si="0"/>
        <v>muni notes auth a</v>
      </c>
      <c r="B20" s="109">
        <f>ROW()</f>
        <v>20</v>
      </c>
      <c r="C20" s="9" t="str">
        <f>summary!J6</f>
        <v>0408</v>
      </c>
      <c r="D20" s="9" t="str">
        <f>summary!Q8</f>
        <v>2015</v>
      </c>
      <c r="E20" s="9" t="s">
        <v>178</v>
      </c>
      <c r="F20" s="9" t="s">
        <v>323</v>
      </c>
      <c r="G20" s="9" t="str">
        <f t="shared" si="1"/>
        <v>banania20</v>
      </c>
      <c r="H20" s="23"/>
      <c r="I20" s="110"/>
      <c r="J20" s="23"/>
      <c r="K20" s="140">
        <v>-17</v>
      </c>
      <c r="L20" s="187"/>
      <c r="M20" s="43"/>
      <c r="N20" s="160"/>
      <c r="O20" s="39"/>
      <c r="P20" s="24"/>
    </row>
    <row r="21" spans="1:16" ht="14.25" customHeight="1">
      <c r="A21" s="9" t="str">
        <f ca="1" t="shared" si="0"/>
        <v>muni notes auth a</v>
      </c>
      <c r="B21" s="109">
        <f>ROW()</f>
        <v>21</v>
      </c>
      <c r="C21" s="9" t="str">
        <f>summary!J6</f>
        <v>0408</v>
      </c>
      <c r="D21" s="9" t="str">
        <f>summary!Q8</f>
        <v>2015</v>
      </c>
      <c r="E21" s="9" t="s">
        <v>178</v>
      </c>
      <c r="F21" s="9" t="s">
        <v>323</v>
      </c>
      <c r="G21" s="9" t="str">
        <f t="shared" si="1"/>
        <v>banania21</v>
      </c>
      <c r="H21" s="23"/>
      <c r="I21" s="110"/>
      <c r="J21" s="23"/>
      <c r="K21" s="140">
        <v>-18</v>
      </c>
      <c r="L21" s="187"/>
      <c r="M21" s="43"/>
      <c r="N21" s="160"/>
      <c r="O21" s="39"/>
      <c r="P21" s="24"/>
    </row>
    <row r="22" spans="1:16" ht="14.25" customHeight="1">
      <c r="A22" s="9" t="str">
        <f ca="1" t="shared" si="0"/>
        <v>muni notes auth a</v>
      </c>
      <c r="B22" s="109">
        <f>ROW()</f>
        <v>22</v>
      </c>
      <c r="C22" s="9" t="str">
        <f>summary!J6</f>
        <v>0408</v>
      </c>
      <c r="D22" s="9" t="str">
        <f>summary!Q8</f>
        <v>2015</v>
      </c>
      <c r="E22" s="9" t="s">
        <v>178</v>
      </c>
      <c r="F22" s="9" t="s">
        <v>323</v>
      </c>
      <c r="G22" s="9" t="str">
        <f t="shared" si="1"/>
        <v>banania22</v>
      </c>
      <c r="H22" s="23"/>
      <c r="I22" s="110"/>
      <c r="J22" s="23"/>
      <c r="K22" s="140">
        <v>-19</v>
      </c>
      <c r="L22" s="187"/>
      <c r="M22" s="43"/>
      <c r="N22" s="160"/>
      <c r="O22" s="39"/>
      <c r="P22" s="24"/>
    </row>
    <row r="23" spans="1:16" ht="14.25" customHeight="1">
      <c r="A23" s="9" t="str">
        <f ca="1" t="shared" si="0"/>
        <v>muni notes auth a</v>
      </c>
      <c r="B23" s="109">
        <f>ROW()</f>
        <v>23</v>
      </c>
      <c r="C23" s="9" t="str">
        <f>summary!J6</f>
        <v>0408</v>
      </c>
      <c r="D23" s="9" t="str">
        <f>summary!Q8</f>
        <v>2015</v>
      </c>
      <c r="E23" s="9" t="s">
        <v>178</v>
      </c>
      <c r="F23" s="9" t="s">
        <v>323</v>
      </c>
      <c r="G23" s="9" t="str">
        <f t="shared" si="1"/>
        <v>banania23</v>
      </c>
      <c r="H23" s="23"/>
      <c r="I23" s="110"/>
      <c r="J23" s="23"/>
      <c r="K23" s="140">
        <v>-20</v>
      </c>
      <c r="L23" s="187"/>
      <c r="M23" s="43"/>
      <c r="N23" s="160"/>
      <c r="O23" s="39"/>
      <c r="P23" s="24"/>
    </row>
    <row r="24" spans="1:16" ht="14.25" customHeight="1">
      <c r="A24" s="9" t="str">
        <f ca="1" t="shared" si="0"/>
        <v>muni notes auth a</v>
      </c>
      <c r="B24" s="109">
        <f>ROW()</f>
        <v>24</v>
      </c>
      <c r="C24" s="9" t="str">
        <f>summary!J6</f>
        <v>0408</v>
      </c>
      <c r="D24" s="9" t="str">
        <f>summary!Q8</f>
        <v>2015</v>
      </c>
      <c r="E24" s="9" t="s">
        <v>178</v>
      </c>
      <c r="F24" s="9" t="s">
        <v>323</v>
      </c>
      <c r="G24" s="9" t="str">
        <f t="shared" si="1"/>
        <v>banania24</v>
      </c>
      <c r="H24" s="23"/>
      <c r="I24" s="110"/>
      <c r="J24" s="23"/>
      <c r="K24" s="140">
        <v>-21</v>
      </c>
      <c r="L24" s="187"/>
      <c r="M24" s="43"/>
      <c r="N24" s="160"/>
      <c r="O24" s="39"/>
      <c r="P24" s="24"/>
    </row>
    <row r="25" spans="1:16" ht="14.25" customHeight="1">
      <c r="A25" s="9" t="str">
        <f ca="1" t="shared" si="0"/>
        <v>muni notes auth a</v>
      </c>
      <c r="B25" s="109">
        <f>ROW()</f>
        <v>25</v>
      </c>
      <c r="C25" s="9" t="str">
        <f>summary!J6</f>
        <v>0408</v>
      </c>
      <c r="D25" s="9" t="str">
        <f>summary!Q8</f>
        <v>2015</v>
      </c>
      <c r="E25" s="9" t="s">
        <v>178</v>
      </c>
      <c r="F25" s="9" t="s">
        <v>323</v>
      </c>
      <c r="G25" s="9" t="str">
        <f t="shared" si="1"/>
        <v>banania25</v>
      </c>
      <c r="H25" s="23"/>
      <c r="I25" s="110"/>
      <c r="J25" s="23"/>
      <c r="K25" s="140">
        <v>-22</v>
      </c>
      <c r="L25" s="187"/>
      <c r="M25" s="43"/>
      <c r="N25" s="160"/>
      <c r="O25" s="39"/>
      <c r="P25" s="24"/>
    </row>
    <row r="26" spans="1:16" ht="14.25" customHeight="1">
      <c r="A26" s="9" t="str">
        <f ca="1" t="shared" si="0"/>
        <v>muni notes auth a</v>
      </c>
      <c r="B26" s="109">
        <f>ROW()</f>
        <v>26</v>
      </c>
      <c r="C26" s="9" t="str">
        <f>summary!J6</f>
        <v>0408</v>
      </c>
      <c r="D26" s="9" t="str">
        <f>summary!Q8</f>
        <v>2015</v>
      </c>
      <c r="E26" s="9" t="s">
        <v>178</v>
      </c>
      <c r="F26" s="9" t="s">
        <v>323</v>
      </c>
      <c r="G26" s="9" t="str">
        <f t="shared" si="1"/>
        <v>banania26</v>
      </c>
      <c r="H26" s="23"/>
      <c r="I26" s="110"/>
      <c r="J26" s="23"/>
      <c r="K26" s="140">
        <v>-23</v>
      </c>
      <c r="L26" s="187"/>
      <c r="M26" s="43"/>
      <c r="N26" s="160"/>
      <c r="O26" s="39"/>
      <c r="P26" s="24"/>
    </row>
    <row r="27" spans="1:16" ht="14.25" customHeight="1">
      <c r="A27" s="9" t="str">
        <f ca="1" t="shared" si="0"/>
        <v>muni notes auth a</v>
      </c>
      <c r="B27" s="109">
        <f>ROW()</f>
        <v>27</v>
      </c>
      <c r="C27" s="9" t="str">
        <f>summary!J6</f>
        <v>0408</v>
      </c>
      <c r="D27" s="9" t="str">
        <f>summary!Q8</f>
        <v>2015</v>
      </c>
      <c r="E27" s="9" t="s">
        <v>178</v>
      </c>
      <c r="F27" s="9" t="s">
        <v>323</v>
      </c>
      <c r="G27" s="9" t="str">
        <f t="shared" si="1"/>
        <v>banania27</v>
      </c>
      <c r="H27" s="23"/>
      <c r="I27" s="110"/>
      <c r="J27" s="23"/>
      <c r="K27" s="140">
        <v>-24</v>
      </c>
      <c r="L27" s="187"/>
      <c r="M27" s="43"/>
      <c r="N27" s="160"/>
      <c r="O27" s="39"/>
      <c r="P27" s="24"/>
    </row>
    <row r="28" spans="1:16" ht="14.25" customHeight="1">
      <c r="A28" s="9" t="str">
        <f ca="1" t="shared" si="0"/>
        <v>muni notes auth a</v>
      </c>
      <c r="B28" s="109">
        <f>ROW()</f>
        <v>28</v>
      </c>
      <c r="C28" s="9" t="str">
        <f>summary!J6</f>
        <v>0408</v>
      </c>
      <c r="D28" s="9" t="str">
        <f>summary!Q8</f>
        <v>2015</v>
      </c>
      <c r="E28" s="9" t="s">
        <v>178</v>
      </c>
      <c r="F28" s="9" t="s">
        <v>323</v>
      </c>
      <c r="G28" s="9" t="str">
        <f t="shared" si="1"/>
        <v>banania28</v>
      </c>
      <c r="H28" s="23"/>
      <c r="I28" s="110"/>
      <c r="J28" s="23"/>
      <c r="K28" s="140">
        <v>-25</v>
      </c>
      <c r="L28" s="187"/>
      <c r="M28" s="43"/>
      <c r="N28" s="160"/>
      <c r="O28" s="39"/>
      <c r="P28" s="24"/>
    </row>
    <row r="29" spans="1:16" ht="13.5" customHeight="1">
      <c r="A29" s="9" t="str">
        <f ca="1" t="shared" si="0"/>
        <v>muni notes auth a</v>
      </c>
      <c r="B29" s="109">
        <f>ROW()</f>
        <v>29</v>
      </c>
      <c r="C29" s="9" t="str">
        <f>summary!J6</f>
        <v>0408</v>
      </c>
      <c r="D29" s="9" t="str">
        <f>summary!Q8</f>
        <v>2015</v>
      </c>
      <c r="E29" s="9" t="s">
        <v>178</v>
      </c>
      <c r="F29" s="9" t="s">
        <v>323</v>
      </c>
      <c r="G29" s="9" t="str">
        <f t="shared" si="1"/>
        <v>banania29</v>
      </c>
      <c r="H29" s="23"/>
      <c r="I29" s="110"/>
      <c r="J29" s="23"/>
      <c r="K29" s="140">
        <v>-26</v>
      </c>
      <c r="L29" s="187"/>
      <c r="M29" s="43"/>
      <c r="N29" s="160"/>
      <c r="O29" s="110"/>
      <c r="P29" s="39"/>
    </row>
    <row r="30" spans="1:16" ht="14.25" customHeight="1">
      <c r="A30" s="9" t="str">
        <f ca="1" t="shared" si="0"/>
        <v>muni notes auth a</v>
      </c>
      <c r="B30" s="109">
        <f>ROW()</f>
        <v>30</v>
      </c>
      <c r="C30" s="9" t="str">
        <f>summary!J6</f>
        <v>0408</v>
      </c>
      <c r="D30" s="9" t="str">
        <f>summary!Q8</f>
        <v>2015</v>
      </c>
      <c r="E30" s="9" t="s">
        <v>178</v>
      </c>
      <c r="F30" s="9" t="s">
        <v>323</v>
      </c>
      <c r="G30" s="9" t="str">
        <f t="shared" si="1"/>
        <v>banania30</v>
      </c>
      <c r="H30" s="23"/>
      <c r="I30" s="110"/>
      <c r="J30" s="23"/>
      <c r="K30" s="140">
        <v>-27</v>
      </c>
      <c r="L30" s="187"/>
      <c r="M30" s="43"/>
      <c r="N30" s="160"/>
      <c r="O30" s="110"/>
      <c r="P30" s="39"/>
    </row>
    <row r="31" spans="1:16" ht="14.25" customHeight="1">
      <c r="A31" s="9" t="str">
        <f ca="1" t="shared" si="0"/>
        <v>muni notes auth a</v>
      </c>
      <c r="B31" s="109">
        <f>ROW()</f>
        <v>31</v>
      </c>
      <c r="C31" s="9" t="str">
        <f>summary!J6</f>
        <v>0408</v>
      </c>
      <c r="D31" s="9" t="str">
        <f>summary!Q8</f>
        <v>2015</v>
      </c>
      <c r="E31" s="9" t="s">
        <v>178</v>
      </c>
      <c r="F31" s="9" t="s">
        <v>323</v>
      </c>
      <c r="G31" s="9" t="str">
        <f t="shared" si="1"/>
        <v>banania31</v>
      </c>
      <c r="H31" s="23"/>
      <c r="I31" s="110"/>
      <c r="J31" s="50"/>
      <c r="K31" s="140">
        <v>-28</v>
      </c>
      <c r="L31" s="187"/>
      <c r="M31" s="43"/>
      <c r="N31" s="160"/>
      <c r="O31" s="89"/>
      <c r="P31" s="39"/>
    </row>
    <row r="32" spans="1:16" ht="14.25" customHeight="1">
      <c r="A32" s="9" t="str">
        <f ca="1" t="shared" si="0"/>
        <v>muni notes auth a</v>
      </c>
      <c r="B32" s="109">
        <f>ROW()</f>
        <v>32</v>
      </c>
      <c r="C32" s="9" t="str">
        <f>summary!J6</f>
        <v>0408</v>
      </c>
      <c r="D32" s="9" t="str">
        <f>summary!Q8</f>
        <v>2015</v>
      </c>
      <c r="E32" s="9" t="s">
        <v>178</v>
      </c>
      <c r="F32" s="9" t="s">
        <v>323</v>
      </c>
      <c r="G32" s="9" t="str">
        <f t="shared" si="1"/>
        <v>banania32</v>
      </c>
      <c r="H32" s="23"/>
      <c r="I32" s="110"/>
      <c r="J32" s="23"/>
      <c r="K32" s="140">
        <v>-29</v>
      </c>
      <c r="L32" s="187"/>
      <c r="M32" s="43"/>
      <c r="N32" s="160"/>
      <c r="O32" s="172"/>
      <c r="P32" s="39"/>
    </row>
    <row r="33" spans="1:16" ht="14.25" customHeight="1">
      <c r="A33" s="9" t="str">
        <f ca="1" t="shared" si="0"/>
        <v>muni notes auth a</v>
      </c>
      <c r="B33" s="109">
        <f>ROW()</f>
        <v>33</v>
      </c>
      <c r="C33" s="9" t="str">
        <f>summary!J6</f>
        <v>0408</v>
      </c>
      <c r="D33" s="9" t="str">
        <f>summary!Q8</f>
        <v>2015</v>
      </c>
      <c r="E33" s="9" t="s">
        <v>178</v>
      </c>
      <c r="F33" s="9" t="s">
        <v>323</v>
      </c>
      <c r="G33" s="9" t="str">
        <f t="shared" si="1"/>
        <v>banania33</v>
      </c>
      <c r="H33" s="23"/>
      <c r="I33" s="110"/>
      <c r="J33" s="23"/>
      <c r="K33" s="140">
        <v>-30</v>
      </c>
      <c r="L33" s="187"/>
      <c r="M33" s="43"/>
      <c r="N33" s="160"/>
      <c r="O33" s="172"/>
      <c r="P33" s="39"/>
    </row>
    <row r="34" spans="1:16" ht="14.25" customHeight="1">
      <c r="A34" s="9" t="str">
        <f ca="1" t="shared" si="0"/>
        <v>muni notes auth a</v>
      </c>
      <c r="B34" s="109">
        <f>ROW()</f>
        <v>34</v>
      </c>
      <c r="C34" s="9" t="str">
        <f>summary!J6</f>
        <v>0408</v>
      </c>
      <c r="D34" s="9" t="str">
        <f>summary!Q8</f>
        <v>2015</v>
      </c>
      <c r="E34" s="9" t="s">
        <v>178</v>
      </c>
      <c r="F34" s="9" t="s">
        <v>323</v>
      </c>
      <c r="G34" s="9" t="str">
        <f t="shared" si="1"/>
        <v>banania34</v>
      </c>
      <c r="H34" s="23"/>
      <c r="I34" s="110"/>
      <c r="J34" s="23"/>
      <c r="K34" s="140">
        <v>-31</v>
      </c>
      <c r="L34" s="187"/>
      <c r="M34" s="43"/>
      <c r="N34" s="160"/>
      <c r="O34" s="172"/>
      <c r="P34" s="39"/>
    </row>
    <row r="35" spans="1:16" ht="14.25" customHeight="1">
      <c r="A35" s="9" t="str">
        <f ca="1" t="shared" si="0"/>
        <v>muni notes auth a</v>
      </c>
      <c r="B35" s="109">
        <f>ROW()</f>
        <v>35</v>
      </c>
      <c r="C35" s="9" t="str">
        <f>summary!J6</f>
        <v>0408</v>
      </c>
      <c r="D35" s="9" t="str">
        <f>summary!Q8</f>
        <v>2015</v>
      </c>
      <c r="E35" s="9" t="s">
        <v>178</v>
      </c>
      <c r="F35" s="9" t="s">
        <v>323</v>
      </c>
      <c r="G35" s="9" t="str">
        <f t="shared" si="1"/>
        <v>banania35</v>
      </c>
      <c r="H35" s="23"/>
      <c r="I35" s="110"/>
      <c r="J35" s="23"/>
      <c r="K35" s="140">
        <v>-32</v>
      </c>
      <c r="L35" s="187"/>
      <c r="M35" s="43"/>
      <c r="N35" s="160"/>
      <c r="O35" s="172"/>
      <c r="P35" s="39"/>
    </row>
    <row r="36" spans="1:16" ht="14.25" customHeight="1">
      <c r="A36" s="9" t="str">
        <f ca="1" t="shared" si="0"/>
        <v>muni notes auth a</v>
      </c>
      <c r="B36" s="109">
        <f>ROW()</f>
        <v>36</v>
      </c>
      <c r="C36" s="9" t="str">
        <f>summary!J6</f>
        <v>0408</v>
      </c>
      <c r="D36" s="9" t="str">
        <f>summary!Q8</f>
        <v>2015</v>
      </c>
      <c r="E36" s="9" t="s">
        <v>178</v>
      </c>
      <c r="F36" s="9" t="s">
        <v>323</v>
      </c>
      <c r="G36" s="9" t="str">
        <f t="shared" si="1"/>
        <v>banania36</v>
      </c>
      <c r="H36" s="23"/>
      <c r="I36" s="110"/>
      <c r="J36" s="23"/>
      <c r="K36" s="140">
        <v>-33</v>
      </c>
      <c r="L36" s="187"/>
      <c r="M36" s="43"/>
      <c r="N36" s="160"/>
      <c r="O36" s="172"/>
      <c r="P36" s="39"/>
    </row>
    <row r="37" spans="1:16" ht="14.25" customHeight="1">
      <c r="A37" s="9" t="str">
        <f ca="1" t="shared" si="0"/>
        <v>muni notes auth a</v>
      </c>
      <c r="B37" s="109">
        <f>ROW()</f>
        <v>37</v>
      </c>
      <c r="C37" s="9" t="str">
        <f>summary!J6</f>
        <v>0408</v>
      </c>
      <c r="D37" s="9" t="str">
        <f>summary!Q8</f>
        <v>2015</v>
      </c>
      <c r="E37" s="9" t="s">
        <v>178</v>
      </c>
      <c r="F37" s="9" t="s">
        <v>323</v>
      </c>
      <c r="G37" s="9" t="str">
        <f t="shared" si="1"/>
        <v>banania37</v>
      </c>
      <c r="H37" s="23"/>
      <c r="I37" s="110"/>
      <c r="J37" s="23"/>
      <c r="K37" s="140">
        <v>-34</v>
      </c>
      <c r="L37" s="187"/>
      <c r="M37" s="43"/>
      <c r="N37" s="160"/>
      <c r="O37" s="172"/>
      <c r="P37" s="39"/>
    </row>
    <row r="38" spans="1:16" ht="14.25" customHeight="1">
      <c r="A38" s="9" t="str">
        <f ca="1" t="shared" si="0"/>
        <v>muni notes auth a</v>
      </c>
      <c r="B38" s="109">
        <f>ROW()</f>
        <v>38</v>
      </c>
      <c r="C38" s="9" t="str">
        <f>summary!J6</f>
        <v>0408</v>
      </c>
      <c r="D38" s="9" t="str">
        <f>summary!Q8</f>
        <v>2015</v>
      </c>
      <c r="E38" s="9" t="s">
        <v>178</v>
      </c>
      <c r="F38" s="9" t="s">
        <v>323</v>
      </c>
      <c r="G38" s="9" t="str">
        <f t="shared" si="1"/>
        <v>banania38</v>
      </c>
      <c r="H38" s="23"/>
      <c r="I38" s="110"/>
      <c r="J38" s="23"/>
      <c r="K38" s="140">
        <v>-35</v>
      </c>
      <c r="L38" s="187"/>
      <c r="M38" s="43"/>
      <c r="N38" s="160"/>
      <c r="O38" s="172"/>
      <c r="P38" s="39"/>
    </row>
    <row r="39" spans="1:16" ht="14.25" customHeight="1">
      <c r="A39" s="9" t="str">
        <f ca="1" t="shared" si="0"/>
        <v>muni notes auth a</v>
      </c>
      <c r="B39" s="109">
        <f>ROW()</f>
        <v>39</v>
      </c>
      <c r="C39" s="9" t="str">
        <f>summary!J6</f>
        <v>0408</v>
      </c>
      <c r="D39" s="9" t="str">
        <f>summary!Q8</f>
        <v>2015</v>
      </c>
      <c r="E39" s="9" t="s">
        <v>178</v>
      </c>
      <c r="F39" s="9" t="s">
        <v>323</v>
      </c>
      <c r="G39" s="9" t="str">
        <f t="shared" si="1"/>
        <v>banania39</v>
      </c>
      <c r="H39" s="23"/>
      <c r="I39" s="110"/>
      <c r="J39" s="23"/>
      <c r="K39" s="140">
        <v>-36</v>
      </c>
      <c r="L39" s="187"/>
      <c r="M39" s="43"/>
      <c r="N39" s="160"/>
      <c r="O39" s="172"/>
      <c r="P39" s="39"/>
    </row>
    <row r="40" spans="1:16" ht="14.25" customHeight="1">
      <c r="A40" s="9" t="str">
        <f ca="1" t="shared" si="0"/>
        <v>muni notes auth a</v>
      </c>
      <c r="B40" s="109">
        <f>ROW()</f>
        <v>40</v>
      </c>
      <c r="C40" s="9" t="str">
        <f>summary!J6</f>
        <v>0408</v>
      </c>
      <c r="D40" s="9" t="str">
        <f>summary!Q8</f>
        <v>2015</v>
      </c>
      <c r="E40" s="9" t="s">
        <v>178</v>
      </c>
      <c r="F40" s="9" t="s">
        <v>323</v>
      </c>
      <c r="G40" s="9" t="str">
        <f t="shared" si="1"/>
        <v>banania40</v>
      </c>
      <c r="H40" s="23"/>
      <c r="I40" s="110"/>
      <c r="J40" s="23"/>
      <c r="K40" s="140">
        <v>-37</v>
      </c>
      <c r="L40" s="187"/>
      <c r="M40" s="43"/>
      <c r="N40" s="160"/>
      <c r="O40" s="172"/>
      <c r="P40" s="39"/>
    </row>
    <row r="41" spans="1:16" ht="14.25" customHeight="1">
      <c r="A41" s="9" t="str">
        <f ca="1" t="shared" si="0"/>
        <v>muni notes auth a</v>
      </c>
      <c r="B41" s="109">
        <f>ROW()</f>
        <v>41</v>
      </c>
      <c r="C41" s="9" t="str">
        <f>summary!J6</f>
        <v>0408</v>
      </c>
      <c r="D41" s="9" t="str">
        <f>summary!Q8</f>
        <v>2015</v>
      </c>
      <c r="E41" s="9" t="s">
        <v>178</v>
      </c>
      <c r="F41" s="9" t="s">
        <v>323</v>
      </c>
      <c r="G41" s="9" t="str">
        <f t="shared" si="1"/>
        <v>banania41</v>
      </c>
      <c r="H41" s="23"/>
      <c r="I41" s="110"/>
      <c r="J41" s="23"/>
      <c r="K41" s="140">
        <v>-38</v>
      </c>
      <c r="L41" s="187"/>
      <c r="M41" s="43"/>
      <c r="N41" s="160"/>
      <c r="O41" s="172"/>
      <c r="P41" s="39"/>
    </row>
    <row r="42" spans="1:16" ht="14.25" customHeight="1">
      <c r="A42" s="9" t="str">
        <f ca="1" t="shared" si="0"/>
        <v>muni notes auth a</v>
      </c>
      <c r="B42" s="109">
        <f>ROW()</f>
        <v>42</v>
      </c>
      <c r="C42" s="9" t="str">
        <f>summary!J6</f>
        <v>0408</v>
      </c>
      <c r="D42" s="9" t="str">
        <f>summary!Q8</f>
        <v>2015</v>
      </c>
      <c r="E42" s="9" t="s">
        <v>178</v>
      </c>
      <c r="F42" s="9" t="s">
        <v>323</v>
      </c>
      <c r="G42" s="9" t="str">
        <f t="shared" si="1"/>
        <v>banania42</v>
      </c>
      <c r="H42" s="23"/>
      <c r="I42" s="110"/>
      <c r="J42" s="23"/>
      <c r="K42" s="140">
        <v>-39</v>
      </c>
      <c r="L42" s="187"/>
      <c r="M42" s="43"/>
      <c r="N42" s="160"/>
      <c r="O42" s="172"/>
      <c r="P42" s="39"/>
    </row>
    <row r="43" spans="1:16" ht="14.25" customHeight="1">
      <c r="A43" s="9" t="str">
        <f ca="1" t="shared" si="0"/>
        <v>muni notes auth a</v>
      </c>
      <c r="B43" s="109">
        <f>ROW()</f>
        <v>43</v>
      </c>
      <c r="C43" s="9" t="str">
        <f>summary!J6</f>
        <v>0408</v>
      </c>
      <c r="D43" s="9" t="str">
        <f>summary!Q8</f>
        <v>2015</v>
      </c>
      <c r="E43" s="9" t="s">
        <v>178</v>
      </c>
      <c r="F43" s="9" t="s">
        <v>323</v>
      </c>
      <c r="G43" s="9" t="str">
        <f t="shared" si="1"/>
        <v>banania43</v>
      </c>
      <c r="H43" s="23"/>
      <c r="I43" s="110"/>
      <c r="J43" s="23"/>
      <c r="K43" s="140">
        <v>-40</v>
      </c>
      <c r="L43" s="187"/>
      <c r="M43" s="43"/>
      <c r="N43" s="160"/>
      <c r="O43" s="172"/>
      <c r="P43" s="39"/>
    </row>
    <row r="44" spans="1:16" ht="14.25" customHeight="1">
      <c r="A44" s="9" t="str">
        <f ca="1" t="shared" si="0"/>
        <v>muni notes auth a</v>
      </c>
      <c r="B44" s="109">
        <f>ROW()</f>
        <v>44</v>
      </c>
      <c r="C44" s="9" t="str">
        <f>summary!J6</f>
        <v>0408</v>
      </c>
      <c r="D44" s="9" t="str">
        <f>summary!Q8</f>
        <v>2015</v>
      </c>
      <c r="E44" s="9" t="s">
        <v>178</v>
      </c>
      <c r="F44" s="9" t="s">
        <v>323</v>
      </c>
      <c r="G44" s="9" t="str">
        <f t="shared" si="1"/>
        <v>banania44</v>
      </c>
      <c r="H44" s="23"/>
      <c r="I44" s="110"/>
      <c r="J44" s="23"/>
      <c r="K44" s="140">
        <v>-41</v>
      </c>
      <c r="L44" s="187"/>
      <c r="M44" s="43"/>
      <c r="N44" s="160"/>
      <c r="O44" s="172"/>
      <c r="P44" s="39"/>
    </row>
    <row r="45" spans="1:16" ht="14.25" customHeight="1">
      <c r="A45" s="9" t="str">
        <f ca="1" t="shared" si="0"/>
        <v>muni notes auth a</v>
      </c>
      <c r="B45" s="109">
        <f>ROW()</f>
        <v>45</v>
      </c>
      <c r="C45" s="9" t="str">
        <f>summary!J6</f>
        <v>0408</v>
      </c>
      <c r="D45" s="9" t="str">
        <f>summary!Q8</f>
        <v>2015</v>
      </c>
      <c r="E45" s="9" t="s">
        <v>178</v>
      </c>
      <c r="F45" s="9" t="s">
        <v>323</v>
      </c>
      <c r="G45" s="9" t="str">
        <f t="shared" si="1"/>
        <v>banania45</v>
      </c>
      <c r="H45" s="23"/>
      <c r="I45" s="110"/>
      <c r="J45" s="23"/>
      <c r="K45" s="140">
        <v>-42</v>
      </c>
      <c r="L45" s="187"/>
      <c r="M45" s="43"/>
      <c r="N45" s="160"/>
      <c r="O45" s="172"/>
      <c r="P45" s="39"/>
    </row>
    <row r="46" spans="1:16" ht="14.25" customHeight="1">
      <c r="A46" s="9" t="str">
        <f ca="1">MID(CELL("filename",A46),FIND("]",CELL("filename",A46))+1,256)</f>
        <v>muni notes auth a</v>
      </c>
      <c r="B46" s="109">
        <f>ROW()</f>
        <v>46</v>
      </c>
      <c r="C46" s="9" t="str">
        <f>summary!J6</f>
        <v>0408</v>
      </c>
      <c r="D46" s="9" t="str">
        <f>summary!Q8</f>
        <v>2015</v>
      </c>
      <c r="E46" s="9" t="s">
        <v>178</v>
      </c>
      <c r="F46" s="9" t="s">
        <v>323</v>
      </c>
      <c r="G46" s="9" t="str">
        <f t="shared" si="1"/>
        <v>banania46</v>
      </c>
      <c r="H46" s="23"/>
      <c r="I46" s="110"/>
      <c r="J46" s="23"/>
      <c r="K46" s="140">
        <v>-43</v>
      </c>
      <c r="L46" s="187"/>
      <c r="M46" s="43"/>
      <c r="N46" s="160"/>
      <c r="O46" s="172"/>
      <c r="P46" s="39"/>
    </row>
    <row r="47" spans="1:16" ht="14.25" customHeight="1">
      <c r="A47" s="9" t="str">
        <f ca="1">MID(CELL("filename",A47),FIND("]",CELL("filename",A47))+1,256)</f>
        <v>muni notes auth a</v>
      </c>
      <c r="B47" s="109">
        <f>ROW()</f>
        <v>47</v>
      </c>
      <c r="C47" s="9" t="str">
        <f>summary!J6</f>
        <v>0408</v>
      </c>
      <c r="D47" s="9" t="str">
        <f>summary!Q8</f>
        <v>2015</v>
      </c>
      <c r="E47" s="9" t="s">
        <v>178</v>
      </c>
      <c r="F47" s="9" t="s">
        <v>323</v>
      </c>
      <c r="G47" s="9" t="str">
        <f t="shared" si="1"/>
        <v>banania47</v>
      </c>
      <c r="H47" s="23"/>
      <c r="I47" s="110"/>
      <c r="J47" s="23"/>
      <c r="K47" s="140">
        <v>-44</v>
      </c>
      <c r="L47" s="187"/>
      <c r="M47" s="43"/>
      <c r="N47" s="160"/>
      <c r="O47" s="23"/>
      <c r="P47" s="39"/>
    </row>
    <row r="48" spans="1:16" ht="14.25" customHeight="1">
      <c r="A48" s="9" t="str">
        <f ca="1">MID(CELL("filename",A48),FIND("]",CELL("filename",A48))+1,256)</f>
        <v>muni notes auth a</v>
      </c>
      <c r="B48" s="109">
        <f>ROW()</f>
        <v>48</v>
      </c>
      <c r="C48" s="9" t="str">
        <f>summary!J6</f>
        <v>0408</v>
      </c>
      <c r="D48" s="9" t="str">
        <f>summary!Q8</f>
        <v>2015</v>
      </c>
      <c r="E48" s="9" t="s">
        <v>178</v>
      </c>
      <c r="F48" s="9" t="s">
        <v>323</v>
      </c>
      <c r="G48" s="9" t="str">
        <f t="shared" si="1"/>
        <v>banania48</v>
      </c>
      <c r="H48" s="23"/>
      <c r="I48" s="110"/>
      <c r="J48" s="23"/>
      <c r="K48" s="140">
        <v>-45</v>
      </c>
      <c r="L48" s="187"/>
      <c r="M48" s="43"/>
      <c r="N48" s="160"/>
      <c r="O48" s="23"/>
      <c r="P48" s="39"/>
    </row>
    <row r="49" ht="15.75">
      <c r="O49" s="23"/>
    </row>
  </sheetData>
  <sheetProtection password="C7B6" sheet="1" formatRows="0"/>
  <mergeCells count="1">
    <mergeCell ref="I1:O1"/>
  </mergeCells>
  <printOptions horizontalCentered="1"/>
  <pageMargins left="0.5" right="0.5" top="0.5" bottom="0.5" header="0.5" footer="0.25"/>
  <pageSetup fitToHeight="1" fitToWidth="1" horizontalDpi="600" verticalDpi="600" orientation="portrait" paperSize="5" r:id="rId1"/>
  <headerFooter alignWithMargins="0">
    <oddFooter>&amp;C&amp;A&amp;RPage &amp;P</oddFooter>
  </headerFooter>
</worksheet>
</file>

<file path=xl/worksheets/sheet12.xml><?xml version="1.0" encoding="utf-8"?>
<worksheet xmlns="http://schemas.openxmlformats.org/spreadsheetml/2006/main" xmlns:r="http://schemas.openxmlformats.org/officeDocument/2006/relationships">
  <sheetPr codeName="Sheet17">
    <pageSetUpPr fitToPage="1"/>
  </sheetPr>
  <dimension ref="A1:P49"/>
  <sheetViews>
    <sheetView showGridLines="0" zoomScalePageLayoutView="0" workbookViewId="0" topLeftCell="I1">
      <selection activeCell="S22" sqref="S22"/>
    </sheetView>
  </sheetViews>
  <sheetFormatPr defaultColWidth="9.00390625" defaultRowHeight="15.75"/>
  <cols>
    <col min="1" max="1" width="9.25390625" style="0" hidden="1" customWidth="1"/>
    <col min="2" max="2" width="5.625" style="113" hidden="1" customWidth="1"/>
    <col min="3" max="8" width="5.625" style="0" hidden="1" customWidth="1"/>
    <col min="9" max="9" width="2.375" style="113" customWidth="1"/>
    <col min="10" max="10" width="2.875" style="0" customWidth="1"/>
    <col min="11" max="11" width="4.875" style="0" customWidth="1"/>
    <col min="12" max="12" width="36.75390625" style="0" customWidth="1"/>
    <col min="13" max="13" width="2.50390625" style="0" customWidth="1"/>
    <col min="14" max="14" width="16.375" style="0" customWidth="1"/>
    <col min="15" max="15" width="16.875" style="0" customWidth="1"/>
    <col min="16" max="16" width="16.375" style="0" customWidth="1"/>
  </cols>
  <sheetData>
    <row r="1" spans="1:16" s="137" customFormat="1" ht="20.25">
      <c r="A1" s="137" t="str">
        <f aca="true" ca="1" t="shared" si="0" ref="A1:A45">MID(CELL("filename",A1),FIND("]",CELL("filename",A1))+1,256)</f>
        <v>muni notes auth b</v>
      </c>
      <c r="B1" s="180">
        <f>ROW()</f>
        <v>1</v>
      </c>
      <c r="C1" s="137" t="str">
        <f>summary!J6</f>
        <v>0408</v>
      </c>
      <c r="D1" s="137" t="str">
        <f>summary!Q8</f>
        <v>2015</v>
      </c>
      <c r="E1" s="137" t="s">
        <v>178</v>
      </c>
      <c r="F1" s="137" t="s">
        <v>247</v>
      </c>
      <c r="G1" s="137" t="str">
        <f>F1&amp;ROW()</f>
        <v>bnai1</v>
      </c>
      <c r="H1" s="139"/>
      <c r="I1" s="236" t="s">
        <v>316</v>
      </c>
      <c r="J1" s="236"/>
      <c r="K1" s="236"/>
      <c r="L1" s="236"/>
      <c r="M1" s="236"/>
      <c r="N1" s="236"/>
      <c r="O1" s="236"/>
      <c r="P1" s="139"/>
    </row>
    <row r="2" spans="1:16" ht="20.25" customHeight="1">
      <c r="A2" s="9" t="str">
        <f ca="1" t="shared" si="0"/>
        <v>muni notes auth b</v>
      </c>
      <c r="B2" s="109">
        <f>ROW()</f>
        <v>2</v>
      </c>
      <c r="C2" s="9" t="str">
        <f>summary!J6</f>
        <v>0408</v>
      </c>
      <c r="D2" s="9" t="str">
        <f>summary!Q8</f>
        <v>2015</v>
      </c>
      <c r="E2" s="9" t="s">
        <v>178</v>
      </c>
      <c r="F2" s="9" t="s">
        <v>323</v>
      </c>
      <c r="G2" s="9" t="str">
        <f aca="true" t="shared" si="1" ref="G2:G49">F2&amp;ROW()</f>
        <v>banania2</v>
      </c>
      <c r="H2" s="23"/>
      <c r="I2" s="142">
        <v>4</v>
      </c>
      <c r="J2" s="37" t="s">
        <v>155</v>
      </c>
      <c r="K2" s="23"/>
      <c r="L2" s="23"/>
      <c r="M2" s="23"/>
      <c r="N2" s="23"/>
      <c r="O2" s="23"/>
      <c r="P2" s="23"/>
    </row>
    <row r="3" spans="1:16" ht="14.25" customHeight="1">
      <c r="A3" s="9" t="str">
        <f ca="1" t="shared" si="0"/>
        <v>muni notes auth b</v>
      </c>
      <c r="B3" s="109">
        <f>ROW()</f>
        <v>3</v>
      </c>
      <c r="C3" s="9" t="str">
        <f>summary!J6</f>
        <v>0408</v>
      </c>
      <c r="D3" s="9" t="str">
        <f>summary!Q8</f>
        <v>2015</v>
      </c>
      <c r="E3" s="9" t="s">
        <v>178</v>
      </c>
      <c r="F3" s="9" t="s">
        <v>323</v>
      </c>
      <c r="G3" s="9" t="str">
        <f t="shared" si="1"/>
        <v>banania3</v>
      </c>
      <c r="H3" s="23"/>
      <c r="I3" s="110"/>
      <c r="J3" s="50" t="s">
        <v>317</v>
      </c>
      <c r="K3" s="23"/>
      <c r="L3" s="23"/>
      <c r="M3" s="23"/>
      <c r="N3" s="24"/>
      <c r="O3" s="24"/>
      <c r="P3" s="24"/>
    </row>
    <row r="4" spans="1:16" ht="14.25" customHeight="1">
      <c r="A4" s="9" t="str">
        <f ca="1" t="shared" si="0"/>
        <v>muni notes auth b</v>
      </c>
      <c r="B4" s="109">
        <f>ROW()</f>
        <v>4</v>
      </c>
      <c r="C4" s="9" t="str">
        <f>summary!J6</f>
        <v>0408</v>
      </c>
      <c r="D4" s="9" t="str">
        <f>summary!Q8</f>
        <v>2015</v>
      </c>
      <c r="E4" s="9" t="s">
        <v>178</v>
      </c>
      <c r="F4" s="9" t="s">
        <v>323</v>
      </c>
      <c r="G4" s="9" t="str">
        <f t="shared" si="1"/>
        <v>banania4</v>
      </c>
      <c r="H4" s="23"/>
      <c r="I4" s="110"/>
      <c r="J4" s="23"/>
      <c r="K4" s="140">
        <v>-46</v>
      </c>
      <c r="L4" s="187"/>
      <c r="M4" s="43"/>
      <c r="N4" s="160"/>
      <c r="O4" s="39"/>
      <c r="P4" s="24"/>
    </row>
    <row r="5" spans="1:16" ht="14.25" customHeight="1">
      <c r="A5" s="9" t="str">
        <f ca="1" t="shared" si="0"/>
        <v>muni notes auth b</v>
      </c>
      <c r="B5" s="109">
        <f>ROW()</f>
        <v>5</v>
      </c>
      <c r="C5" s="9" t="str">
        <f>summary!J6</f>
        <v>0408</v>
      </c>
      <c r="D5" s="9" t="str">
        <f>summary!Q8</f>
        <v>2015</v>
      </c>
      <c r="E5" s="9" t="s">
        <v>178</v>
      </c>
      <c r="F5" s="9" t="s">
        <v>323</v>
      </c>
      <c r="G5" s="9" t="str">
        <f t="shared" si="1"/>
        <v>banania5</v>
      </c>
      <c r="H5" s="23"/>
      <c r="I5" s="110"/>
      <c r="J5" s="23"/>
      <c r="K5" s="140">
        <v>-47</v>
      </c>
      <c r="L5" s="187"/>
      <c r="M5" s="43"/>
      <c r="N5" s="160"/>
      <c r="O5" s="39"/>
      <c r="P5" s="24"/>
    </row>
    <row r="6" spans="1:16" ht="14.25" customHeight="1">
      <c r="A6" s="9" t="str">
        <f ca="1" t="shared" si="0"/>
        <v>muni notes auth b</v>
      </c>
      <c r="B6" s="109">
        <f>ROW()</f>
        <v>6</v>
      </c>
      <c r="C6" s="9" t="str">
        <f>summary!J6</f>
        <v>0408</v>
      </c>
      <c r="D6" s="9" t="str">
        <f>summary!Q8</f>
        <v>2015</v>
      </c>
      <c r="E6" s="9" t="s">
        <v>178</v>
      </c>
      <c r="F6" s="9" t="s">
        <v>323</v>
      </c>
      <c r="G6" s="9" t="str">
        <f t="shared" si="1"/>
        <v>banania6</v>
      </c>
      <c r="H6" s="23"/>
      <c r="I6" s="110"/>
      <c r="J6" s="23"/>
      <c r="K6" s="140">
        <v>-48</v>
      </c>
      <c r="L6" s="187"/>
      <c r="M6" s="43"/>
      <c r="N6" s="160"/>
      <c r="O6" s="39"/>
      <c r="P6" s="24"/>
    </row>
    <row r="7" spans="1:16" ht="14.25" customHeight="1">
      <c r="A7" s="9" t="str">
        <f ca="1" t="shared" si="0"/>
        <v>muni notes auth b</v>
      </c>
      <c r="B7" s="109">
        <f>ROW()</f>
        <v>7</v>
      </c>
      <c r="C7" s="9" t="str">
        <f>summary!J6</f>
        <v>0408</v>
      </c>
      <c r="D7" s="9" t="str">
        <f>summary!Q8</f>
        <v>2015</v>
      </c>
      <c r="E7" s="9" t="s">
        <v>178</v>
      </c>
      <c r="F7" s="9" t="s">
        <v>323</v>
      </c>
      <c r="G7" s="9" t="str">
        <f t="shared" si="1"/>
        <v>banania7</v>
      </c>
      <c r="H7" s="23"/>
      <c r="I7" s="110"/>
      <c r="J7" s="23"/>
      <c r="K7" s="140">
        <v>-49</v>
      </c>
      <c r="L7" s="187"/>
      <c r="M7" s="43"/>
      <c r="N7" s="160"/>
      <c r="O7" s="39"/>
      <c r="P7" s="24"/>
    </row>
    <row r="8" spans="1:16" ht="14.25" customHeight="1">
      <c r="A8" s="9" t="str">
        <f ca="1" t="shared" si="0"/>
        <v>muni notes auth b</v>
      </c>
      <c r="B8" s="109">
        <f>ROW()</f>
        <v>8</v>
      </c>
      <c r="C8" s="9" t="str">
        <f>summary!J6</f>
        <v>0408</v>
      </c>
      <c r="D8" s="9" t="str">
        <f>summary!Q8</f>
        <v>2015</v>
      </c>
      <c r="E8" s="9" t="s">
        <v>178</v>
      </c>
      <c r="F8" s="9" t="s">
        <v>323</v>
      </c>
      <c r="G8" s="9" t="str">
        <f t="shared" si="1"/>
        <v>banania8</v>
      </c>
      <c r="H8" s="23"/>
      <c r="I8" s="110"/>
      <c r="J8" s="23"/>
      <c r="K8" s="140">
        <v>-50</v>
      </c>
      <c r="L8" s="187"/>
      <c r="M8" s="43"/>
      <c r="N8" s="160"/>
      <c r="O8" s="39"/>
      <c r="P8" s="24"/>
    </row>
    <row r="9" spans="1:16" ht="14.25" customHeight="1">
      <c r="A9" s="9" t="str">
        <f ca="1" t="shared" si="0"/>
        <v>muni notes auth b</v>
      </c>
      <c r="B9" s="109">
        <f>ROW()</f>
        <v>9</v>
      </c>
      <c r="C9" s="9" t="str">
        <f>summary!J6</f>
        <v>0408</v>
      </c>
      <c r="D9" s="9" t="str">
        <f>summary!Q8</f>
        <v>2015</v>
      </c>
      <c r="E9" s="9" t="s">
        <v>178</v>
      </c>
      <c r="F9" s="9" t="s">
        <v>323</v>
      </c>
      <c r="G9" s="9" t="str">
        <f t="shared" si="1"/>
        <v>banania9</v>
      </c>
      <c r="H9" s="23"/>
      <c r="I9" s="110"/>
      <c r="J9" s="23"/>
      <c r="K9" s="140">
        <v>-51</v>
      </c>
      <c r="L9" s="187"/>
      <c r="M9" s="43"/>
      <c r="N9" s="160"/>
      <c r="O9" s="39"/>
      <c r="P9" s="24"/>
    </row>
    <row r="10" spans="1:16" ht="14.25" customHeight="1">
      <c r="A10" s="9" t="str">
        <f ca="1" t="shared" si="0"/>
        <v>muni notes auth b</v>
      </c>
      <c r="B10" s="109">
        <f>ROW()</f>
        <v>10</v>
      </c>
      <c r="C10" s="9" t="str">
        <f>summary!J6</f>
        <v>0408</v>
      </c>
      <c r="D10" s="9" t="str">
        <f>summary!Q8</f>
        <v>2015</v>
      </c>
      <c r="E10" s="9" t="s">
        <v>178</v>
      </c>
      <c r="F10" s="9" t="s">
        <v>323</v>
      </c>
      <c r="G10" s="9" t="str">
        <f t="shared" si="1"/>
        <v>banania10</v>
      </c>
      <c r="H10" s="23"/>
      <c r="I10" s="110"/>
      <c r="J10" s="23"/>
      <c r="K10" s="140">
        <v>-52</v>
      </c>
      <c r="L10" s="187"/>
      <c r="M10" s="43"/>
      <c r="N10" s="160"/>
      <c r="O10" s="39"/>
      <c r="P10" s="24"/>
    </row>
    <row r="11" spans="1:16" ht="14.25" customHeight="1">
      <c r="A11" s="9" t="str">
        <f ca="1" t="shared" si="0"/>
        <v>muni notes auth b</v>
      </c>
      <c r="B11" s="109">
        <f>ROW()</f>
        <v>11</v>
      </c>
      <c r="C11" s="9" t="str">
        <f>summary!J6</f>
        <v>0408</v>
      </c>
      <c r="D11" s="9" t="str">
        <f>summary!Q8</f>
        <v>2015</v>
      </c>
      <c r="E11" s="9" t="s">
        <v>178</v>
      </c>
      <c r="F11" s="9" t="s">
        <v>323</v>
      </c>
      <c r="G11" s="9" t="str">
        <f t="shared" si="1"/>
        <v>banania11</v>
      </c>
      <c r="H11" s="23"/>
      <c r="I11" s="110"/>
      <c r="J11" s="23"/>
      <c r="K11" s="140">
        <v>-53</v>
      </c>
      <c r="L11" s="187"/>
      <c r="M11" s="43"/>
      <c r="N11" s="160"/>
      <c r="O11" s="39"/>
      <c r="P11" s="24"/>
    </row>
    <row r="12" spans="1:16" ht="14.25" customHeight="1">
      <c r="A12" s="9" t="str">
        <f ca="1" t="shared" si="0"/>
        <v>muni notes auth b</v>
      </c>
      <c r="B12" s="109">
        <f>ROW()</f>
        <v>12</v>
      </c>
      <c r="C12" s="9" t="str">
        <f>summary!J6</f>
        <v>0408</v>
      </c>
      <c r="D12" s="9" t="str">
        <f>summary!Q8</f>
        <v>2015</v>
      </c>
      <c r="E12" s="9" t="s">
        <v>178</v>
      </c>
      <c r="F12" s="9" t="s">
        <v>323</v>
      </c>
      <c r="G12" s="9" t="str">
        <f t="shared" si="1"/>
        <v>banania12</v>
      </c>
      <c r="H12" s="23"/>
      <c r="I12" s="110"/>
      <c r="J12" s="23"/>
      <c r="K12" s="140">
        <v>-54</v>
      </c>
      <c r="L12" s="187"/>
      <c r="M12" s="43"/>
      <c r="N12" s="160"/>
      <c r="O12" s="39"/>
      <c r="P12" s="24"/>
    </row>
    <row r="13" spans="1:16" ht="14.25" customHeight="1">
      <c r="A13" s="9" t="str">
        <f ca="1" t="shared" si="0"/>
        <v>muni notes auth b</v>
      </c>
      <c r="B13" s="109">
        <f>ROW()</f>
        <v>13</v>
      </c>
      <c r="C13" s="9" t="str">
        <f>summary!J6</f>
        <v>0408</v>
      </c>
      <c r="D13" s="9" t="str">
        <f>summary!Q8</f>
        <v>2015</v>
      </c>
      <c r="E13" s="9" t="s">
        <v>178</v>
      </c>
      <c r="F13" s="9" t="s">
        <v>323</v>
      </c>
      <c r="G13" s="9" t="str">
        <f t="shared" si="1"/>
        <v>banania13</v>
      </c>
      <c r="H13" s="23"/>
      <c r="I13" s="110"/>
      <c r="J13" s="23"/>
      <c r="K13" s="140">
        <v>-55</v>
      </c>
      <c r="L13" s="187"/>
      <c r="M13" s="43"/>
      <c r="N13" s="160"/>
      <c r="O13" s="39"/>
      <c r="P13" s="24"/>
    </row>
    <row r="14" spans="1:16" ht="14.25" customHeight="1">
      <c r="A14" s="9" t="str">
        <f ca="1" t="shared" si="0"/>
        <v>muni notes auth b</v>
      </c>
      <c r="B14" s="109">
        <f>ROW()</f>
        <v>14</v>
      </c>
      <c r="C14" s="9" t="str">
        <f>summary!J6</f>
        <v>0408</v>
      </c>
      <c r="D14" s="9" t="str">
        <f>summary!Q8</f>
        <v>2015</v>
      </c>
      <c r="E14" s="9" t="s">
        <v>178</v>
      </c>
      <c r="F14" s="9" t="s">
        <v>323</v>
      </c>
      <c r="G14" s="9" t="str">
        <f t="shared" si="1"/>
        <v>banania14</v>
      </c>
      <c r="H14" s="23"/>
      <c r="I14" s="110"/>
      <c r="J14" s="23"/>
      <c r="K14" s="140">
        <v>-56</v>
      </c>
      <c r="L14" s="187"/>
      <c r="M14" s="43"/>
      <c r="N14" s="160"/>
      <c r="O14" s="39"/>
      <c r="P14" s="24"/>
    </row>
    <row r="15" spans="1:16" ht="14.25" customHeight="1">
      <c r="A15" s="9" t="str">
        <f ca="1" t="shared" si="0"/>
        <v>muni notes auth b</v>
      </c>
      <c r="B15" s="109">
        <f>ROW()</f>
        <v>15</v>
      </c>
      <c r="C15" s="9" t="str">
        <f>summary!J6</f>
        <v>0408</v>
      </c>
      <c r="D15" s="9" t="str">
        <f>summary!Q8</f>
        <v>2015</v>
      </c>
      <c r="E15" s="9" t="s">
        <v>178</v>
      </c>
      <c r="F15" s="9" t="s">
        <v>323</v>
      </c>
      <c r="G15" s="9" t="str">
        <f t="shared" si="1"/>
        <v>banania15</v>
      </c>
      <c r="H15" s="23"/>
      <c r="I15" s="110"/>
      <c r="J15" s="23"/>
      <c r="K15" s="140">
        <v>-57</v>
      </c>
      <c r="L15" s="187"/>
      <c r="M15" s="43"/>
      <c r="N15" s="160"/>
      <c r="O15" s="39"/>
      <c r="P15" s="24"/>
    </row>
    <row r="16" spans="1:16" ht="14.25" customHeight="1">
      <c r="A16" s="9" t="str">
        <f ca="1" t="shared" si="0"/>
        <v>muni notes auth b</v>
      </c>
      <c r="B16" s="109">
        <f>ROW()</f>
        <v>16</v>
      </c>
      <c r="C16" s="9" t="str">
        <f>summary!J6</f>
        <v>0408</v>
      </c>
      <c r="D16" s="9" t="str">
        <f>summary!Q8</f>
        <v>2015</v>
      </c>
      <c r="E16" s="9" t="s">
        <v>178</v>
      </c>
      <c r="F16" s="9" t="s">
        <v>323</v>
      </c>
      <c r="G16" s="9" t="str">
        <f t="shared" si="1"/>
        <v>banania16</v>
      </c>
      <c r="H16" s="23"/>
      <c r="I16" s="110"/>
      <c r="J16" s="23"/>
      <c r="K16" s="140">
        <v>-58</v>
      </c>
      <c r="L16" s="187"/>
      <c r="M16" s="43"/>
      <c r="N16" s="160"/>
      <c r="O16" s="39"/>
      <c r="P16" s="24"/>
    </row>
    <row r="17" spans="1:16" ht="14.25" customHeight="1">
      <c r="A17" s="9" t="str">
        <f ca="1" t="shared" si="0"/>
        <v>muni notes auth b</v>
      </c>
      <c r="B17" s="109">
        <f>ROW()</f>
        <v>17</v>
      </c>
      <c r="C17" s="9" t="str">
        <f>summary!J6</f>
        <v>0408</v>
      </c>
      <c r="D17" s="9" t="str">
        <f>summary!Q8</f>
        <v>2015</v>
      </c>
      <c r="E17" s="9" t="s">
        <v>178</v>
      </c>
      <c r="F17" s="9" t="s">
        <v>323</v>
      </c>
      <c r="G17" s="9" t="str">
        <f t="shared" si="1"/>
        <v>banania17</v>
      </c>
      <c r="H17" s="23"/>
      <c r="I17" s="110"/>
      <c r="J17" s="23"/>
      <c r="K17" s="140">
        <v>-59</v>
      </c>
      <c r="L17" s="187"/>
      <c r="M17" s="43"/>
      <c r="N17" s="160"/>
      <c r="O17" s="39"/>
      <c r="P17" s="24"/>
    </row>
    <row r="18" spans="1:16" ht="14.25" customHeight="1">
      <c r="A18" s="9" t="str">
        <f ca="1" t="shared" si="0"/>
        <v>muni notes auth b</v>
      </c>
      <c r="B18" s="109">
        <f>ROW()</f>
        <v>18</v>
      </c>
      <c r="C18" s="9" t="str">
        <f>summary!J6</f>
        <v>0408</v>
      </c>
      <c r="D18" s="9" t="str">
        <f>summary!Q8</f>
        <v>2015</v>
      </c>
      <c r="E18" s="9" t="s">
        <v>178</v>
      </c>
      <c r="F18" s="9" t="s">
        <v>323</v>
      </c>
      <c r="G18" s="9" t="str">
        <f t="shared" si="1"/>
        <v>banania18</v>
      </c>
      <c r="H18" s="23"/>
      <c r="I18" s="110"/>
      <c r="J18" s="23"/>
      <c r="K18" s="140">
        <v>-60</v>
      </c>
      <c r="L18" s="187"/>
      <c r="M18" s="43"/>
      <c r="N18" s="160"/>
      <c r="O18" s="39"/>
      <c r="P18" s="24"/>
    </row>
    <row r="19" spans="1:16" ht="14.25" customHeight="1">
      <c r="A19" s="9" t="str">
        <f ca="1" t="shared" si="0"/>
        <v>muni notes auth b</v>
      </c>
      <c r="B19" s="109">
        <f>ROW()</f>
        <v>19</v>
      </c>
      <c r="C19" s="9" t="str">
        <f>summary!J6</f>
        <v>0408</v>
      </c>
      <c r="D19" s="9" t="str">
        <f>summary!Q8</f>
        <v>2015</v>
      </c>
      <c r="E19" s="9" t="s">
        <v>178</v>
      </c>
      <c r="F19" s="9" t="s">
        <v>323</v>
      </c>
      <c r="G19" s="9" t="str">
        <f t="shared" si="1"/>
        <v>banania19</v>
      </c>
      <c r="H19" s="23"/>
      <c r="I19" s="110"/>
      <c r="J19" s="23"/>
      <c r="K19" s="140">
        <v>-61</v>
      </c>
      <c r="L19" s="187"/>
      <c r="M19" s="43"/>
      <c r="N19" s="160"/>
      <c r="O19" s="39"/>
      <c r="P19" s="24"/>
    </row>
    <row r="20" spans="1:16" ht="14.25" customHeight="1">
      <c r="A20" s="9" t="str">
        <f ca="1" t="shared" si="0"/>
        <v>muni notes auth b</v>
      </c>
      <c r="B20" s="109">
        <f>ROW()</f>
        <v>20</v>
      </c>
      <c r="C20" s="9" t="str">
        <f>summary!J6</f>
        <v>0408</v>
      </c>
      <c r="D20" s="9" t="str">
        <f>summary!Q8</f>
        <v>2015</v>
      </c>
      <c r="E20" s="9" t="s">
        <v>178</v>
      </c>
      <c r="F20" s="9" t="s">
        <v>323</v>
      </c>
      <c r="G20" s="9" t="str">
        <f t="shared" si="1"/>
        <v>banania20</v>
      </c>
      <c r="H20" s="23"/>
      <c r="I20" s="110"/>
      <c r="J20" s="23"/>
      <c r="K20" s="140">
        <v>-62</v>
      </c>
      <c r="L20" s="187"/>
      <c r="M20" s="43"/>
      <c r="N20" s="160"/>
      <c r="O20" s="39"/>
      <c r="P20" s="24"/>
    </row>
    <row r="21" spans="1:16" ht="14.25" customHeight="1">
      <c r="A21" s="9" t="str">
        <f ca="1" t="shared" si="0"/>
        <v>muni notes auth b</v>
      </c>
      <c r="B21" s="109">
        <f>ROW()</f>
        <v>21</v>
      </c>
      <c r="C21" s="9" t="str">
        <f>summary!J6</f>
        <v>0408</v>
      </c>
      <c r="D21" s="9" t="str">
        <f>summary!Q8</f>
        <v>2015</v>
      </c>
      <c r="E21" s="9" t="s">
        <v>178</v>
      </c>
      <c r="F21" s="9" t="s">
        <v>323</v>
      </c>
      <c r="G21" s="9" t="str">
        <f t="shared" si="1"/>
        <v>banania21</v>
      </c>
      <c r="H21" s="23"/>
      <c r="I21" s="110"/>
      <c r="J21" s="23"/>
      <c r="K21" s="140">
        <v>-63</v>
      </c>
      <c r="L21" s="187"/>
      <c r="M21" s="43"/>
      <c r="N21" s="160"/>
      <c r="O21" s="39"/>
      <c r="P21" s="24"/>
    </row>
    <row r="22" spans="1:16" ht="14.25" customHeight="1">
      <c r="A22" s="9" t="str">
        <f ca="1" t="shared" si="0"/>
        <v>muni notes auth b</v>
      </c>
      <c r="B22" s="109">
        <f>ROW()</f>
        <v>22</v>
      </c>
      <c r="C22" s="9" t="str">
        <f>summary!J6</f>
        <v>0408</v>
      </c>
      <c r="D22" s="9" t="str">
        <f>summary!Q8</f>
        <v>2015</v>
      </c>
      <c r="E22" s="9" t="s">
        <v>178</v>
      </c>
      <c r="F22" s="9" t="s">
        <v>323</v>
      </c>
      <c r="G22" s="9" t="str">
        <f t="shared" si="1"/>
        <v>banania22</v>
      </c>
      <c r="H22" s="23"/>
      <c r="I22" s="110"/>
      <c r="J22" s="23"/>
      <c r="K22" s="140">
        <v>-64</v>
      </c>
      <c r="L22" s="187"/>
      <c r="M22" s="43"/>
      <c r="N22" s="160"/>
      <c r="O22" s="39"/>
      <c r="P22" s="24"/>
    </row>
    <row r="23" spans="1:16" ht="14.25" customHeight="1">
      <c r="A23" s="9" t="str">
        <f ca="1" t="shared" si="0"/>
        <v>muni notes auth b</v>
      </c>
      <c r="B23" s="109">
        <f>ROW()</f>
        <v>23</v>
      </c>
      <c r="C23" s="9" t="str">
        <f>summary!J6</f>
        <v>0408</v>
      </c>
      <c r="D23" s="9" t="str">
        <f>summary!Q8</f>
        <v>2015</v>
      </c>
      <c r="E23" s="9" t="s">
        <v>178</v>
      </c>
      <c r="F23" s="9" t="s">
        <v>323</v>
      </c>
      <c r="G23" s="9" t="str">
        <f t="shared" si="1"/>
        <v>banania23</v>
      </c>
      <c r="H23" s="23"/>
      <c r="I23" s="110"/>
      <c r="J23" s="23"/>
      <c r="K23" s="140">
        <v>-65</v>
      </c>
      <c r="L23" s="187"/>
      <c r="M23" s="43"/>
      <c r="N23" s="160"/>
      <c r="O23" s="39"/>
      <c r="P23" s="24"/>
    </row>
    <row r="24" spans="1:16" ht="14.25" customHeight="1">
      <c r="A24" s="9" t="str">
        <f ca="1" t="shared" si="0"/>
        <v>muni notes auth b</v>
      </c>
      <c r="B24" s="109">
        <f>ROW()</f>
        <v>24</v>
      </c>
      <c r="C24" s="9" t="str">
        <f>summary!J6</f>
        <v>0408</v>
      </c>
      <c r="D24" s="9" t="str">
        <f>summary!Q8</f>
        <v>2015</v>
      </c>
      <c r="E24" s="9" t="s">
        <v>178</v>
      </c>
      <c r="F24" s="9" t="s">
        <v>323</v>
      </c>
      <c r="G24" s="9" t="str">
        <f t="shared" si="1"/>
        <v>banania24</v>
      </c>
      <c r="H24" s="23"/>
      <c r="I24" s="110"/>
      <c r="J24" s="23"/>
      <c r="K24" s="140">
        <v>-66</v>
      </c>
      <c r="L24" s="187"/>
      <c r="M24" s="43"/>
      <c r="N24" s="160"/>
      <c r="O24" s="39"/>
      <c r="P24" s="24"/>
    </row>
    <row r="25" spans="1:16" ht="14.25" customHeight="1">
      <c r="A25" s="9" t="str">
        <f ca="1" t="shared" si="0"/>
        <v>muni notes auth b</v>
      </c>
      <c r="B25" s="109">
        <f>ROW()</f>
        <v>25</v>
      </c>
      <c r="C25" s="9" t="str">
        <f>summary!J6</f>
        <v>0408</v>
      </c>
      <c r="D25" s="9" t="str">
        <f>summary!Q8</f>
        <v>2015</v>
      </c>
      <c r="E25" s="9" t="s">
        <v>178</v>
      </c>
      <c r="F25" s="9" t="s">
        <v>323</v>
      </c>
      <c r="G25" s="9" t="str">
        <f t="shared" si="1"/>
        <v>banania25</v>
      </c>
      <c r="H25" s="23"/>
      <c r="I25" s="110"/>
      <c r="J25" s="23"/>
      <c r="K25" s="140">
        <v>-67</v>
      </c>
      <c r="L25" s="187"/>
      <c r="M25" s="43"/>
      <c r="N25" s="160"/>
      <c r="O25" s="39"/>
      <c r="P25" s="24"/>
    </row>
    <row r="26" spans="1:16" ht="14.25" customHeight="1">
      <c r="A26" s="9" t="str">
        <f ca="1" t="shared" si="0"/>
        <v>muni notes auth b</v>
      </c>
      <c r="B26" s="109">
        <f>ROW()</f>
        <v>26</v>
      </c>
      <c r="C26" s="9" t="str">
        <f>summary!J6</f>
        <v>0408</v>
      </c>
      <c r="D26" s="9" t="str">
        <f>summary!Q8</f>
        <v>2015</v>
      </c>
      <c r="E26" s="9" t="s">
        <v>178</v>
      </c>
      <c r="F26" s="9" t="s">
        <v>323</v>
      </c>
      <c r="G26" s="9" t="str">
        <f t="shared" si="1"/>
        <v>banania26</v>
      </c>
      <c r="H26" s="23"/>
      <c r="I26" s="110"/>
      <c r="J26" s="23"/>
      <c r="K26" s="140">
        <v>-68</v>
      </c>
      <c r="L26" s="187"/>
      <c r="M26" s="43"/>
      <c r="N26" s="160"/>
      <c r="O26" s="39"/>
      <c r="P26" s="24"/>
    </row>
    <row r="27" spans="1:16" ht="14.25" customHeight="1">
      <c r="A27" s="9" t="str">
        <f ca="1" t="shared" si="0"/>
        <v>muni notes auth b</v>
      </c>
      <c r="B27" s="109">
        <f>ROW()</f>
        <v>27</v>
      </c>
      <c r="C27" s="9" t="str">
        <f>summary!J6</f>
        <v>0408</v>
      </c>
      <c r="D27" s="9" t="str">
        <f>summary!Q8</f>
        <v>2015</v>
      </c>
      <c r="E27" s="9" t="s">
        <v>178</v>
      </c>
      <c r="F27" s="9" t="s">
        <v>323</v>
      </c>
      <c r="G27" s="9" t="str">
        <f t="shared" si="1"/>
        <v>banania27</v>
      </c>
      <c r="H27" s="23"/>
      <c r="I27" s="110"/>
      <c r="J27" s="23"/>
      <c r="K27" s="140">
        <v>-69</v>
      </c>
      <c r="L27" s="187"/>
      <c r="M27" s="43"/>
      <c r="N27" s="160"/>
      <c r="O27" s="39"/>
      <c r="P27" s="24"/>
    </row>
    <row r="28" spans="1:16" ht="14.25" customHeight="1">
      <c r="A28" s="9" t="str">
        <f ca="1" t="shared" si="0"/>
        <v>muni notes auth b</v>
      </c>
      <c r="B28" s="109">
        <f>ROW()</f>
        <v>28</v>
      </c>
      <c r="C28" s="9" t="str">
        <f>summary!J6</f>
        <v>0408</v>
      </c>
      <c r="D28" s="9" t="str">
        <f>summary!Q8</f>
        <v>2015</v>
      </c>
      <c r="E28" s="9" t="s">
        <v>178</v>
      </c>
      <c r="F28" s="9" t="s">
        <v>323</v>
      </c>
      <c r="G28" s="9" t="str">
        <f t="shared" si="1"/>
        <v>banania28</v>
      </c>
      <c r="H28" s="23"/>
      <c r="I28" s="110"/>
      <c r="J28" s="23"/>
      <c r="K28" s="140">
        <v>-70</v>
      </c>
      <c r="L28" s="187"/>
      <c r="M28" s="43"/>
      <c r="N28" s="160"/>
      <c r="O28" s="39"/>
      <c r="P28" s="24"/>
    </row>
    <row r="29" spans="1:16" ht="14.25" customHeight="1">
      <c r="A29" s="9" t="str">
        <f ca="1" t="shared" si="0"/>
        <v>muni notes auth b</v>
      </c>
      <c r="B29" s="109">
        <f>ROW()</f>
        <v>29</v>
      </c>
      <c r="C29" s="9" t="str">
        <f>summary!J6</f>
        <v>0408</v>
      </c>
      <c r="D29" s="9" t="str">
        <f>summary!Q8</f>
        <v>2015</v>
      </c>
      <c r="E29" s="9" t="s">
        <v>178</v>
      </c>
      <c r="F29" s="9" t="s">
        <v>323</v>
      </c>
      <c r="G29" s="9" t="str">
        <f t="shared" si="1"/>
        <v>banania29</v>
      </c>
      <c r="H29" s="23"/>
      <c r="I29" s="110"/>
      <c r="J29" s="23"/>
      <c r="K29" s="140">
        <v>-71</v>
      </c>
      <c r="L29" s="187"/>
      <c r="M29" s="43"/>
      <c r="N29" s="160"/>
      <c r="O29" s="23"/>
      <c r="P29" s="39"/>
    </row>
    <row r="30" spans="1:16" ht="14.25" customHeight="1">
      <c r="A30" s="9" t="str">
        <f ca="1" t="shared" si="0"/>
        <v>muni notes auth b</v>
      </c>
      <c r="B30" s="109">
        <f>ROW()</f>
        <v>30</v>
      </c>
      <c r="C30" s="9" t="str">
        <f>summary!J6</f>
        <v>0408</v>
      </c>
      <c r="D30" s="9" t="str">
        <f>summary!Q8</f>
        <v>2015</v>
      </c>
      <c r="E30" s="9" t="s">
        <v>178</v>
      </c>
      <c r="F30" s="9" t="s">
        <v>323</v>
      </c>
      <c r="G30" s="9" t="str">
        <f t="shared" si="1"/>
        <v>banania30</v>
      </c>
      <c r="H30" s="23"/>
      <c r="I30" s="110"/>
      <c r="J30" s="23"/>
      <c r="K30" s="140">
        <v>-72</v>
      </c>
      <c r="L30" s="187"/>
      <c r="M30" s="43"/>
      <c r="N30" s="160"/>
      <c r="O30" s="23"/>
      <c r="P30" s="39"/>
    </row>
    <row r="31" spans="1:16" ht="14.25" customHeight="1">
      <c r="A31" s="9" t="str">
        <f ca="1" t="shared" si="0"/>
        <v>muni notes auth b</v>
      </c>
      <c r="B31" s="109">
        <f>ROW()</f>
        <v>31</v>
      </c>
      <c r="C31" s="9" t="str">
        <f>summary!J6</f>
        <v>0408</v>
      </c>
      <c r="D31" s="9" t="str">
        <f>summary!Q8</f>
        <v>2015</v>
      </c>
      <c r="E31" s="9" t="s">
        <v>178</v>
      </c>
      <c r="F31" s="9" t="s">
        <v>323</v>
      </c>
      <c r="G31" s="9" t="str">
        <f t="shared" si="1"/>
        <v>banania31</v>
      </c>
      <c r="H31" s="23"/>
      <c r="I31" s="110"/>
      <c r="J31" s="23"/>
      <c r="K31" s="140">
        <v>-73</v>
      </c>
      <c r="L31" s="187"/>
      <c r="M31" s="43"/>
      <c r="N31" s="160"/>
      <c r="O31" s="23"/>
      <c r="P31" s="39"/>
    </row>
    <row r="32" spans="1:16" ht="14.25" customHeight="1">
      <c r="A32" s="9" t="str">
        <f ca="1" t="shared" si="0"/>
        <v>muni notes auth b</v>
      </c>
      <c r="B32" s="109">
        <f>ROW()</f>
        <v>32</v>
      </c>
      <c r="C32" s="9" t="str">
        <f>summary!J6</f>
        <v>0408</v>
      </c>
      <c r="D32" s="9" t="str">
        <f>summary!Q8</f>
        <v>2015</v>
      </c>
      <c r="E32" s="9" t="s">
        <v>178</v>
      </c>
      <c r="F32" s="9" t="s">
        <v>323</v>
      </c>
      <c r="G32" s="9" t="str">
        <f t="shared" si="1"/>
        <v>banania32</v>
      </c>
      <c r="H32" s="23"/>
      <c r="I32" s="110"/>
      <c r="J32" s="23"/>
      <c r="K32" s="140">
        <v>-74</v>
      </c>
      <c r="L32" s="187"/>
      <c r="M32" s="43"/>
      <c r="N32" s="160"/>
      <c r="O32" s="172"/>
      <c r="P32" s="39"/>
    </row>
    <row r="33" spans="1:16" ht="14.25" customHeight="1">
      <c r="A33" s="9" t="str">
        <f ca="1" t="shared" si="0"/>
        <v>muni notes auth b</v>
      </c>
      <c r="B33" s="109">
        <f>ROW()</f>
        <v>33</v>
      </c>
      <c r="C33" s="9" t="str">
        <f>summary!J6</f>
        <v>0408</v>
      </c>
      <c r="D33" s="9" t="str">
        <f>summary!Q8</f>
        <v>2015</v>
      </c>
      <c r="E33" s="9" t="s">
        <v>178</v>
      </c>
      <c r="F33" s="9" t="s">
        <v>323</v>
      </c>
      <c r="G33" s="9" t="str">
        <f t="shared" si="1"/>
        <v>banania33</v>
      </c>
      <c r="H33" s="23"/>
      <c r="I33" s="110"/>
      <c r="J33" s="23"/>
      <c r="K33" s="140">
        <v>-75</v>
      </c>
      <c r="L33" s="187"/>
      <c r="M33" s="43"/>
      <c r="N33" s="160"/>
      <c r="O33" s="172"/>
      <c r="P33" s="39"/>
    </row>
    <row r="34" spans="1:16" ht="14.25" customHeight="1">
      <c r="A34" s="9" t="str">
        <f ca="1" t="shared" si="0"/>
        <v>muni notes auth b</v>
      </c>
      <c r="B34" s="109">
        <f>ROW()</f>
        <v>34</v>
      </c>
      <c r="C34" s="9" t="str">
        <f>summary!J6</f>
        <v>0408</v>
      </c>
      <c r="D34" s="9" t="str">
        <f>summary!Q8</f>
        <v>2015</v>
      </c>
      <c r="E34" s="9" t="s">
        <v>178</v>
      </c>
      <c r="F34" s="9" t="s">
        <v>323</v>
      </c>
      <c r="G34" s="9" t="str">
        <f t="shared" si="1"/>
        <v>banania34</v>
      </c>
      <c r="H34" s="23"/>
      <c r="I34" s="110"/>
      <c r="J34" s="23"/>
      <c r="K34" s="140">
        <v>-76</v>
      </c>
      <c r="L34" s="187"/>
      <c r="M34" s="43"/>
      <c r="N34" s="160"/>
      <c r="O34" s="172"/>
      <c r="P34" s="39"/>
    </row>
    <row r="35" spans="1:16" ht="14.25" customHeight="1">
      <c r="A35" s="9" t="str">
        <f ca="1" t="shared" si="0"/>
        <v>muni notes auth b</v>
      </c>
      <c r="B35" s="109">
        <f>ROW()</f>
        <v>35</v>
      </c>
      <c r="C35" s="9" t="str">
        <f>summary!J6</f>
        <v>0408</v>
      </c>
      <c r="D35" s="9" t="str">
        <f>summary!Q8</f>
        <v>2015</v>
      </c>
      <c r="E35" s="9" t="s">
        <v>178</v>
      </c>
      <c r="F35" s="9" t="s">
        <v>323</v>
      </c>
      <c r="G35" s="9" t="str">
        <f t="shared" si="1"/>
        <v>banania35</v>
      </c>
      <c r="H35" s="23"/>
      <c r="I35" s="110"/>
      <c r="J35" s="23"/>
      <c r="K35" s="140">
        <v>-77</v>
      </c>
      <c r="L35" s="187"/>
      <c r="M35" s="43"/>
      <c r="N35" s="160"/>
      <c r="O35" s="172"/>
      <c r="P35" s="39"/>
    </row>
    <row r="36" spans="1:16" ht="14.25" customHeight="1">
      <c r="A36" s="9" t="str">
        <f ca="1" t="shared" si="0"/>
        <v>muni notes auth b</v>
      </c>
      <c r="B36" s="109">
        <f>ROW()</f>
        <v>36</v>
      </c>
      <c r="C36" s="9" t="str">
        <f>summary!J6</f>
        <v>0408</v>
      </c>
      <c r="D36" s="9" t="str">
        <f>summary!Q8</f>
        <v>2015</v>
      </c>
      <c r="E36" s="9" t="s">
        <v>178</v>
      </c>
      <c r="F36" s="9" t="s">
        <v>323</v>
      </c>
      <c r="G36" s="9" t="str">
        <f t="shared" si="1"/>
        <v>banania36</v>
      </c>
      <c r="H36" s="23"/>
      <c r="I36" s="110"/>
      <c r="J36" s="23"/>
      <c r="K36" s="140">
        <v>-78</v>
      </c>
      <c r="L36" s="187"/>
      <c r="M36" s="43"/>
      <c r="N36" s="160"/>
      <c r="O36" s="172"/>
      <c r="P36" s="39"/>
    </row>
    <row r="37" spans="1:16" ht="14.25" customHeight="1">
      <c r="A37" s="9" t="str">
        <f ca="1" t="shared" si="0"/>
        <v>muni notes auth b</v>
      </c>
      <c r="B37" s="109">
        <f>ROW()</f>
        <v>37</v>
      </c>
      <c r="C37" s="9" t="str">
        <f>summary!J6</f>
        <v>0408</v>
      </c>
      <c r="D37" s="9" t="str">
        <f>summary!Q8</f>
        <v>2015</v>
      </c>
      <c r="E37" s="9" t="s">
        <v>178</v>
      </c>
      <c r="F37" s="9" t="s">
        <v>323</v>
      </c>
      <c r="G37" s="9" t="str">
        <f t="shared" si="1"/>
        <v>banania37</v>
      </c>
      <c r="H37" s="23"/>
      <c r="I37" s="110"/>
      <c r="J37" s="23"/>
      <c r="K37" s="140">
        <v>-79</v>
      </c>
      <c r="L37" s="187"/>
      <c r="M37" s="43"/>
      <c r="N37" s="160"/>
      <c r="O37" s="172"/>
      <c r="P37" s="39"/>
    </row>
    <row r="38" spans="1:16" ht="14.25" customHeight="1">
      <c r="A38" s="9" t="str">
        <f ca="1" t="shared" si="0"/>
        <v>muni notes auth b</v>
      </c>
      <c r="B38" s="109">
        <f>ROW()</f>
        <v>38</v>
      </c>
      <c r="C38" s="9" t="str">
        <f>summary!J6</f>
        <v>0408</v>
      </c>
      <c r="D38" s="9" t="str">
        <f>summary!Q8</f>
        <v>2015</v>
      </c>
      <c r="E38" s="9" t="s">
        <v>178</v>
      </c>
      <c r="F38" s="9" t="s">
        <v>323</v>
      </c>
      <c r="G38" s="9" t="str">
        <f t="shared" si="1"/>
        <v>banania38</v>
      </c>
      <c r="H38" s="23"/>
      <c r="I38" s="110"/>
      <c r="J38" s="23"/>
      <c r="K38" s="140">
        <v>-80</v>
      </c>
      <c r="L38" s="187"/>
      <c r="M38" s="43"/>
      <c r="N38" s="160"/>
      <c r="O38" s="172"/>
      <c r="P38" s="39"/>
    </row>
    <row r="39" spans="1:16" ht="14.25" customHeight="1">
      <c r="A39" s="9" t="str">
        <f ca="1" t="shared" si="0"/>
        <v>muni notes auth b</v>
      </c>
      <c r="B39" s="109">
        <f>ROW()</f>
        <v>39</v>
      </c>
      <c r="C39" s="9" t="str">
        <f>summary!J6</f>
        <v>0408</v>
      </c>
      <c r="D39" s="9" t="str">
        <f>summary!Q8</f>
        <v>2015</v>
      </c>
      <c r="E39" s="9" t="s">
        <v>178</v>
      </c>
      <c r="F39" s="9" t="s">
        <v>323</v>
      </c>
      <c r="G39" s="9" t="str">
        <f t="shared" si="1"/>
        <v>banania39</v>
      </c>
      <c r="H39" s="23"/>
      <c r="I39" s="110"/>
      <c r="J39" s="23"/>
      <c r="K39" s="140">
        <v>-81</v>
      </c>
      <c r="L39" s="187"/>
      <c r="M39" s="43"/>
      <c r="N39" s="160"/>
      <c r="O39" s="172"/>
      <c r="P39" s="39"/>
    </row>
    <row r="40" spans="1:16" ht="14.25" customHeight="1">
      <c r="A40" s="9" t="str">
        <f ca="1" t="shared" si="0"/>
        <v>muni notes auth b</v>
      </c>
      <c r="B40" s="109">
        <f>ROW()</f>
        <v>40</v>
      </c>
      <c r="C40" s="9" t="str">
        <f>summary!J6</f>
        <v>0408</v>
      </c>
      <c r="D40" s="9" t="str">
        <f>summary!Q8</f>
        <v>2015</v>
      </c>
      <c r="E40" s="9" t="s">
        <v>178</v>
      </c>
      <c r="F40" s="9" t="s">
        <v>323</v>
      </c>
      <c r="G40" s="9" t="str">
        <f t="shared" si="1"/>
        <v>banania40</v>
      </c>
      <c r="H40" s="23"/>
      <c r="I40" s="110"/>
      <c r="J40" s="23"/>
      <c r="K40" s="140">
        <v>-82</v>
      </c>
      <c r="L40" s="187"/>
      <c r="M40" s="43"/>
      <c r="N40" s="160"/>
      <c r="O40" s="172"/>
      <c r="P40" s="39"/>
    </row>
    <row r="41" spans="1:16" ht="14.25" customHeight="1">
      <c r="A41" s="9" t="str">
        <f ca="1" t="shared" si="0"/>
        <v>muni notes auth b</v>
      </c>
      <c r="B41" s="109">
        <f>ROW()</f>
        <v>41</v>
      </c>
      <c r="C41" s="9" t="str">
        <f>summary!J6</f>
        <v>0408</v>
      </c>
      <c r="D41" s="9" t="str">
        <f>summary!Q8</f>
        <v>2015</v>
      </c>
      <c r="E41" s="9" t="s">
        <v>178</v>
      </c>
      <c r="F41" s="9" t="s">
        <v>323</v>
      </c>
      <c r="G41" s="9" t="str">
        <f t="shared" si="1"/>
        <v>banania41</v>
      </c>
      <c r="H41" s="23"/>
      <c r="I41" s="110"/>
      <c r="J41" s="23"/>
      <c r="K41" s="140">
        <v>-83</v>
      </c>
      <c r="L41" s="187"/>
      <c r="M41" s="43"/>
      <c r="N41" s="160"/>
      <c r="O41" s="172"/>
      <c r="P41" s="39"/>
    </row>
    <row r="42" spans="1:16" ht="14.25" customHeight="1">
      <c r="A42" s="9" t="str">
        <f ca="1" t="shared" si="0"/>
        <v>muni notes auth b</v>
      </c>
      <c r="B42" s="109">
        <f>ROW()</f>
        <v>42</v>
      </c>
      <c r="C42" s="9" t="str">
        <f>summary!J6</f>
        <v>0408</v>
      </c>
      <c r="D42" s="9" t="str">
        <f>summary!Q8</f>
        <v>2015</v>
      </c>
      <c r="E42" s="9" t="s">
        <v>178</v>
      </c>
      <c r="F42" s="9" t="s">
        <v>323</v>
      </c>
      <c r="G42" s="9" t="str">
        <f t="shared" si="1"/>
        <v>banania42</v>
      </c>
      <c r="H42" s="23"/>
      <c r="I42" s="110"/>
      <c r="J42" s="23"/>
      <c r="K42" s="140">
        <v>-84</v>
      </c>
      <c r="L42" s="187"/>
      <c r="M42" s="43"/>
      <c r="N42" s="160"/>
      <c r="O42" s="172"/>
      <c r="P42" s="39"/>
    </row>
    <row r="43" spans="1:16" ht="14.25" customHeight="1">
      <c r="A43" s="9" t="str">
        <f ca="1" t="shared" si="0"/>
        <v>muni notes auth b</v>
      </c>
      <c r="B43" s="109">
        <f>ROW()</f>
        <v>43</v>
      </c>
      <c r="C43" s="9" t="str">
        <f>summary!J6</f>
        <v>0408</v>
      </c>
      <c r="D43" s="9" t="str">
        <f>summary!Q8</f>
        <v>2015</v>
      </c>
      <c r="E43" s="9" t="s">
        <v>178</v>
      </c>
      <c r="F43" s="9" t="s">
        <v>323</v>
      </c>
      <c r="G43" s="9" t="str">
        <f t="shared" si="1"/>
        <v>banania43</v>
      </c>
      <c r="H43" s="23"/>
      <c r="I43" s="110"/>
      <c r="J43" s="23"/>
      <c r="K43" s="140">
        <v>-85</v>
      </c>
      <c r="L43" s="187"/>
      <c r="M43" s="43"/>
      <c r="N43" s="160"/>
      <c r="O43" s="172"/>
      <c r="P43" s="39"/>
    </row>
    <row r="44" spans="1:16" ht="14.25" customHeight="1">
      <c r="A44" s="9" t="str">
        <f ca="1" t="shared" si="0"/>
        <v>muni notes auth b</v>
      </c>
      <c r="B44" s="109">
        <f>ROW()</f>
        <v>44</v>
      </c>
      <c r="C44" s="9" t="str">
        <f>summary!J6</f>
        <v>0408</v>
      </c>
      <c r="D44" s="9" t="str">
        <f>summary!Q8</f>
        <v>2015</v>
      </c>
      <c r="E44" s="9" t="s">
        <v>178</v>
      </c>
      <c r="F44" s="9" t="s">
        <v>323</v>
      </c>
      <c r="G44" s="9" t="str">
        <f t="shared" si="1"/>
        <v>banania44</v>
      </c>
      <c r="H44" s="23"/>
      <c r="I44" s="110"/>
      <c r="J44" s="23"/>
      <c r="K44" s="140">
        <v>-86</v>
      </c>
      <c r="L44" s="187"/>
      <c r="M44" s="43"/>
      <c r="N44" s="160"/>
      <c r="O44" s="172"/>
      <c r="P44" s="39"/>
    </row>
    <row r="45" spans="1:16" ht="14.25" customHeight="1">
      <c r="A45" s="9" t="str">
        <f ca="1" t="shared" si="0"/>
        <v>muni notes auth b</v>
      </c>
      <c r="B45" s="109">
        <f>ROW()</f>
        <v>45</v>
      </c>
      <c r="C45" s="9" t="str">
        <f>summary!J6</f>
        <v>0408</v>
      </c>
      <c r="D45" s="9" t="str">
        <f>summary!Q8</f>
        <v>2015</v>
      </c>
      <c r="E45" s="9" t="s">
        <v>178</v>
      </c>
      <c r="F45" s="9" t="s">
        <v>323</v>
      </c>
      <c r="G45" s="9" t="str">
        <f t="shared" si="1"/>
        <v>banania45</v>
      </c>
      <c r="H45" s="23"/>
      <c r="I45" s="110"/>
      <c r="J45" s="23"/>
      <c r="K45" s="140">
        <v>-87</v>
      </c>
      <c r="L45" s="187"/>
      <c r="M45" s="43"/>
      <c r="N45" s="160"/>
      <c r="O45" s="172"/>
      <c r="P45" s="39"/>
    </row>
    <row r="46" spans="1:16" ht="14.25" customHeight="1">
      <c r="A46" s="9" t="str">
        <f ca="1">MID(CELL("filename",A46),FIND("]",CELL("filename",A46))+1,256)</f>
        <v>muni notes auth b</v>
      </c>
      <c r="B46" s="109">
        <f>ROW()</f>
        <v>46</v>
      </c>
      <c r="C46" s="9" t="str">
        <f>summary!J6</f>
        <v>0408</v>
      </c>
      <c r="D46" s="9" t="str">
        <f>summary!Q8</f>
        <v>2015</v>
      </c>
      <c r="E46" s="9" t="s">
        <v>178</v>
      </c>
      <c r="F46" s="9" t="s">
        <v>323</v>
      </c>
      <c r="G46" s="9" t="str">
        <f t="shared" si="1"/>
        <v>banania46</v>
      </c>
      <c r="H46" s="23"/>
      <c r="I46" s="110"/>
      <c r="J46" s="23"/>
      <c r="K46" s="140">
        <v>-88</v>
      </c>
      <c r="L46" s="187"/>
      <c r="M46" s="43"/>
      <c r="N46" s="160"/>
      <c r="O46" s="172"/>
      <c r="P46" s="39"/>
    </row>
    <row r="47" spans="1:16" ht="24" customHeight="1" thickBot="1">
      <c r="A47" s="9" t="str">
        <f ca="1">MID(CELL("filename",A47),FIND("]",CELL("filename",A47))+1,256)</f>
        <v>muni notes auth b</v>
      </c>
      <c r="B47" s="109">
        <f>ROW()</f>
        <v>47</v>
      </c>
      <c r="C47" s="9" t="str">
        <f>summary!J6</f>
        <v>0408</v>
      </c>
      <c r="D47" s="9" t="str">
        <f>summary!Q8</f>
        <v>2015</v>
      </c>
      <c r="E47" s="9" t="s">
        <v>178</v>
      </c>
      <c r="F47" s="9" t="s">
        <v>324</v>
      </c>
      <c r="G47" s="9" t="str">
        <f t="shared" si="1"/>
        <v>bananiat47</v>
      </c>
      <c r="H47" s="23"/>
      <c r="I47" s="110"/>
      <c r="J47" s="23"/>
      <c r="K47" s="23" t="s">
        <v>158</v>
      </c>
      <c r="L47" s="43"/>
      <c r="M47" s="43"/>
      <c r="N47" s="25"/>
      <c r="O47" s="171">
        <f>SUM(N4:N46)+SUM('muni notes auth a'!N4:N48)</f>
        <v>0</v>
      </c>
      <c r="P47" s="39"/>
    </row>
    <row r="48" spans="1:16" ht="14.25" customHeight="1" thickTop="1">
      <c r="A48" s="9" t="str">
        <f ca="1">MID(CELL("filename",A48),FIND("]",CELL("filename",A48))+1,256)</f>
        <v>muni notes auth b</v>
      </c>
      <c r="B48" s="109">
        <f>ROW()</f>
        <v>48</v>
      </c>
      <c r="C48" s="9" t="str">
        <f>summary!J6</f>
        <v>0408</v>
      </c>
      <c r="D48" s="9" t="str">
        <f>summary!Q8</f>
        <v>2015</v>
      </c>
      <c r="E48" s="9" t="s">
        <v>178</v>
      </c>
      <c r="F48" s="9" t="s">
        <v>323</v>
      </c>
      <c r="G48" s="9" t="str">
        <f t="shared" si="1"/>
        <v>banania48</v>
      </c>
      <c r="H48" s="23"/>
      <c r="I48" s="110"/>
      <c r="J48" s="23"/>
      <c r="K48" s="23"/>
      <c r="L48" s="43"/>
      <c r="M48" s="43"/>
      <c r="N48" s="24"/>
      <c r="O48" s="91"/>
      <c r="P48" s="39"/>
    </row>
    <row r="49" spans="1:16" ht="14.25" customHeight="1" thickBot="1">
      <c r="A49" s="9" t="str">
        <f ca="1">MID(CELL("filename",A49),FIND("]",CELL("filename",A49))+1,256)</f>
        <v>muni notes auth b</v>
      </c>
      <c r="B49" s="109">
        <f>ROW()</f>
        <v>49</v>
      </c>
      <c r="C49" s="9" t="str">
        <f>summary!J6</f>
        <v>0408</v>
      </c>
      <c r="D49" s="9" t="str">
        <f>summary!Q8</f>
        <v>2015</v>
      </c>
      <c r="E49" s="9" t="s">
        <v>178</v>
      </c>
      <c r="F49" s="9" t="s">
        <v>321</v>
      </c>
      <c r="G49" s="9" t="str">
        <f t="shared" si="1"/>
        <v>bnaiant49</v>
      </c>
      <c r="H49" s="23"/>
      <c r="I49" s="142">
        <v>5</v>
      </c>
      <c r="J49" s="82" t="s">
        <v>232</v>
      </c>
      <c r="K49" s="38"/>
      <c r="L49" s="81"/>
      <c r="M49" s="81"/>
      <c r="N49" s="55"/>
      <c r="O49" s="171">
        <f>+O47+'muni notes issued'!O63</f>
        <v>0</v>
      </c>
      <c r="P49" s="39"/>
    </row>
    <row r="50" ht="16.5" thickTop="1"/>
  </sheetData>
  <sheetProtection password="C7B6" sheet="1" formatRows="0"/>
  <mergeCells count="1">
    <mergeCell ref="I1:O1"/>
  </mergeCells>
  <printOptions horizontalCentered="1"/>
  <pageMargins left="0.5" right="0.5" top="0.5" bottom="0.5" header="0.5" footer="0.25"/>
  <pageSetup fitToHeight="1" fitToWidth="1" horizontalDpi="600" verticalDpi="600" orientation="portrait" paperSize="5" r:id="rId1"/>
  <headerFooter alignWithMargins="0">
    <oddFooter>&amp;C&amp;A&amp;RPage &amp;P</oddFooter>
  </headerFooter>
</worksheet>
</file>

<file path=xl/worksheets/sheet13.xml><?xml version="1.0" encoding="utf-8"?>
<worksheet xmlns="http://schemas.openxmlformats.org/spreadsheetml/2006/main" xmlns:r="http://schemas.openxmlformats.org/officeDocument/2006/relationships">
  <sheetPr codeName="Sheet13">
    <pageSetUpPr fitToPage="1"/>
  </sheetPr>
  <dimension ref="A1:P22"/>
  <sheetViews>
    <sheetView showGridLines="0" zoomScalePageLayoutView="0" workbookViewId="0" topLeftCell="I7">
      <selection activeCell="O22" sqref="O22"/>
    </sheetView>
  </sheetViews>
  <sheetFormatPr defaultColWidth="9.00390625" defaultRowHeight="15.75"/>
  <cols>
    <col min="1" max="1" width="5.625" style="0" hidden="1" customWidth="1"/>
    <col min="2" max="2" width="5.625" style="113" hidden="1" customWidth="1"/>
    <col min="3" max="8" width="5.625" style="0" hidden="1" customWidth="1"/>
    <col min="9" max="9" width="2.375" style="113" customWidth="1"/>
    <col min="10" max="10" width="2.875" style="0" customWidth="1"/>
    <col min="11" max="11" width="4.875" style="0" customWidth="1"/>
    <col min="12" max="12" width="46.75390625" style="0" customWidth="1"/>
    <col min="13" max="13" width="2.50390625" style="0" customWidth="1"/>
    <col min="14" max="14" width="16.375" style="0" customWidth="1"/>
    <col min="15" max="15" width="16.875" style="0" customWidth="1"/>
    <col min="16" max="16" width="16.375" style="0" customWidth="1"/>
  </cols>
  <sheetData>
    <row r="1" spans="1:16" s="137" customFormat="1" ht="20.25">
      <c r="A1" s="137" t="str">
        <f aca="true" ca="1" t="shared" si="0" ref="A1:A22">MID(CELL("filename",A1),FIND("]",CELL("filename",A1))+1,256)</f>
        <v>muni other</v>
      </c>
      <c r="B1" s="180">
        <f>ROW()</f>
        <v>1</v>
      </c>
      <c r="C1" s="137" t="str">
        <f>summary!J6</f>
        <v>0408</v>
      </c>
      <c r="D1" s="137" t="str">
        <f>summary!Q8</f>
        <v>2015</v>
      </c>
      <c r="E1" s="137" t="s">
        <v>178</v>
      </c>
      <c r="F1" s="137" t="s">
        <v>247</v>
      </c>
      <c r="G1" s="137" t="str">
        <f>F1&amp;ROW()</f>
        <v>bnai1</v>
      </c>
      <c r="H1" s="139"/>
      <c r="I1" s="236" t="s">
        <v>318</v>
      </c>
      <c r="J1" s="236"/>
      <c r="K1" s="236"/>
      <c r="L1" s="236"/>
      <c r="M1" s="236"/>
      <c r="N1" s="236"/>
      <c r="O1" s="236"/>
      <c r="P1" s="139"/>
    </row>
    <row r="2" spans="1:16" ht="25.5" customHeight="1">
      <c r="A2" s="9" t="str">
        <f ca="1" t="shared" si="0"/>
        <v>muni other</v>
      </c>
      <c r="B2" s="109">
        <f>ROW()</f>
        <v>2</v>
      </c>
      <c r="C2" s="9" t="str">
        <f>summary!J6</f>
        <v>0408</v>
      </c>
      <c r="D2" s="9" t="str">
        <f>summary!Q8</f>
        <v>2015</v>
      </c>
      <c r="E2" s="9" t="s">
        <v>178</v>
      </c>
      <c r="F2" s="9" t="s">
        <v>248</v>
      </c>
      <c r="G2" s="9" t="str">
        <f aca="true" t="shared" si="1" ref="G2:G21">F2&amp;ROW()</f>
        <v>obn2</v>
      </c>
      <c r="H2" s="23"/>
      <c r="I2" s="142">
        <v>6</v>
      </c>
      <c r="J2" s="37" t="s">
        <v>159</v>
      </c>
      <c r="K2" s="23"/>
      <c r="L2" s="23"/>
      <c r="M2" s="23"/>
      <c r="N2" s="23"/>
      <c r="O2" s="23"/>
      <c r="P2" s="23"/>
    </row>
    <row r="3" spans="1:16" ht="15.75">
      <c r="A3" s="9" t="str">
        <f ca="1" t="shared" si="0"/>
        <v>muni other</v>
      </c>
      <c r="B3" s="109">
        <f>ROW()</f>
        <v>3</v>
      </c>
      <c r="C3" s="9" t="str">
        <f>summary!J6</f>
        <v>0408</v>
      </c>
      <c r="D3" s="9" t="str">
        <f>summary!Q8</f>
        <v>2015</v>
      </c>
      <c r="E3" s="9" t="s">
        <v>178</v>
      </c>
      <c r="F3" s="9" t="s">
        <v>248</v>
      </c>
      <c r="G3" s="9" t="str">
        <f t="shared" si="1"/>
        <v>obn3</v>
      </c>
      <c r="H3" s="23"/>
      <c r="I3" s="110"/>
      <c r="J3" s="237" t="s">
        <v>231</v>
      </c>
      <c r="K3" s="237"/>
      <c r="L3" s="237"/>
      <c r="M3" s="237"/>
      <c r="N3" s="237"/>
      <c r="O3" s="237"/>
      <c r="P3" s="23"/>
    </row>
    <row r="4" spans="1:16" ht="14.25" customHeight="1">
      <c r="A4" s="9" t="str">
        <f ca="1" t="shared" si="0"/>
        <v>muni other</v>
      </c>
      <c r="B4" s="109">
        <f>ROW()</f>
        <v>4</v>
      </c>
      <c r="C4" s="9" t="str">
        <f>summary!J6</f>
        <v>0408</v>
      </c>
      <c r="D4" s="9" t="str">
        <f>summary!Q8</f>
        <v>2015</v>
      </c>
      <c r="E4" s="9" t="s">
        <v>178</v>
      </c>
      <c r="F4" s="9" t="s">
        <v>249</v>
      </c>
      <c r="G4" s="9" t="str">
        <f t="shared" si="1"/>
        <v>obni4</v>
      </c>
      <c r="H4" s="23"/>
      <c r="I4" s="110"/>
      <c r="J4" s="82" t="s">
        <v>128</v>
      </c>
      <c r="K4" s="38"/>
      <c r="L4" s="23"/>
      <c r="M4" s="23"/>
      <c r="N4" s="24"/>
      <c r="O4" s="24"/>
      <c r="P4" s="24"/>
    </row>
    <row r="5" spans="1:16" ht="14.25" customHeight="1">
      <c r="A5" s="9" t="str">
        <f ca="1" t="shared" si="0"/>
        <v>muni other</v>
      </c>
      <c r="B5" s="109">
        <f>ROW()</f>
        <v>5</v>
      </c>
      <c r="C5" s="9" t="str">
        <f>summary!J6</f>
        <v>0408</v>
      </c>
      <c r="D5" s="9" t="str">
        <f>summary!Q8</f>
        <v>2015</v>
      </c>
      <c r="E5" s="9" t="s">
        <v>178</v>
      </c>
      <c r="F5" s="9" t="s">
        <v>249</v>
      </c>
      <c r="G5" s="9" t="str">
        <f t="shared" si="1"/>
        <v>obni5</v>
      </c>
      <c r="H5" s="23"/>
      <c r="I5" s="110"/>
      <c r="J5" s="23"/>
      <c r="K5" s="190" t="s">
        <v>1</v>
      </c>
      <c r="L5" s="38" t="s">
        <v>111</v>
      </c>
      <c r="M5" s="44"/>
      <c r="N5" s="160"/>
      <c r="O5" s="89"/>
      <c r="P5" s="23"/>
    </row>
    <row r="6" spans="1:16" ht="14.25" customHeight="1">
      <c r="A6" s="9" t="str">
        <f ca="1" t="shared" si="0"/>
        <v>muni other</v>
      </c>
      <c r="B6" s="109">
        <f>ROW()</f>
        <v>6</v>
      </c>
      <c r="C6" s="9" t="str">
        <f>summary!J6</f>
        <v>0408</v>
      </c>
      <c r="D6" s="9" t="str">
        <f>summary!Q8</f>
        <v>2015</v>
      </c>
      <c r="E6" s="9" t="s">
        <v>178</v>
      </c>
      <c r="F6" s="9" t="s">
        <v>249</v>
      </c>
      <c r="G6" s="9" t="str">
        <f t="shared" si="1"/>
        <v>obni6</v>
      </c>
      <c r="H6" s="23"/>
      <c r="I6" s="110"/>
      <c r="J6" s="23"/>
      <c r="K6" s="190" t="s">
        <v>2</v>
      </c>
      <c r="L6" s="38" t="s">
        <v>295</v>
      </c>
      <c r="M6" s="44"/>
      <c r="N6" s="160"/>
      <c r="O6" s="89"/>
      <c r="P6" s="23"/>
    </row>
    <row r="7" spans="1:16" ht="14.25" customHeight="1">
      <c r="A7" s="9" t="str">
        <f ca="1" t="shared" si="0"/>
        <v>muni other</v>
      </c>
      <c r="B7" s="109">
        <f>ROW()</f>
        <v>7</v>
      </c>
      <c r="C7" s="9" t="str">
        <f>summary!J6</f>
        <v>0408</v>
      </c>
      <c r="D7" s="9" t="str">
        <f>summary!Q8</f>
        <v>2015</v>
      </c>
      <c r="E7" s="9" t="s">
        <v>178</v>
      </c>
      <c r="F7" s="9" t="s">
        <v>249</v>
      </c>
      <c r="G7" s="9" t="str">
        <f t="shared" si="1"/>
        <v>obni7</v>
      </c>
      <c r="H7" s="23"/>
      <c r="I7" s="110"/>
      <c r="J7" s="23"/>
      <c r="K7" s="192" t="s">
        <v>3</v>
      </c>
      <c r="L7" s="45" t="s">
        <v>160</v>
      </c>
      <c r="M7" s="44"/>
      <c r="N7" s="160"/>
      <c r="O7" s="89"/>
      <c r="P7" s="23"/>
    </row>
    <row r="8" spans="1:16" ht="14.25" customHeight="1">
      <c r="A8" s="9" t="str">
        <f ca="1" t="shared" si="0"/>
        <v>muni other</v>
      </c>
      <c r="B8" s="109">
        <f>ROW()</f>
        <v>8</v>
      </c>
      <c r="C8" s="9" t="str">
        <f>summary!J6</f>
        <v>0408</v>
      </c>
      <c r="D8" s="9" t="str">
        <f>summary!Q8</f>
        <v>2015</v>
      </c>
      <c r="E8" s="9" t="s">
        <v>178</v>
      </c>
      <c r="F8" s="9" t="s">
        <v>249</v>
      </c>
      <c r="G8" s="9" t="str">
        <f t="shared" si="1"/>
        <v>obni8</v>
      </c>
      <c r="H8" s="23"/>
      <c r="I8" s="110"/>
      <c r="J8" s="23"/>
      <c r="K8" s="192" t="s">
        <v>122</v>
      </c>
      <c r="L8" s="46" t="s">
        <v>161</v>
      </c>
      <c r="M8" s="44"/>
      <c r="N8" s="160"/>
      <c r="O8" s="89"/>
      <c r="P8" s="23"/>
    </row>
    <row r="9" spans="1:16" ht="14.25" customHeight="1">
      <c r="A9" s="9" t="str">
        <f ca="1" t="shared" si="0"/>
        <v>muni other</v>
      </c>
      <c r="B9" s="109">
        <f>ROW()</f>
        <v>9</v>
      </c>
      <c r="C9" s="9" t="str">
        <f>summary!J6</f>
        <v>0408</v>
      </c>
      <c r="D9" s="9" t="str">
        <f>summary!Q8</f>
        <v>2015</v>
      </c>
      <c r="E9" s="9" t="s">
        <v>178</v>
      </c>
      <c r="F9" s="9" t="s">
        <v>249</v>
      </c>
      <c r="G9" s="9" t="str">
        <f t="shared" si="1"/>
        <v>obni9</v>
      </c>
      <c r="H9" s="23"/>
      <c r="I9" s="110"/>
      <c r="J9" s="23"/>
      <c r="K9" s="190" t="s">
        <v>123</v>
      </c>
      <c r="L9" s="165"/>
      <c r="M9" s="44"/>
      <c r="N9" s="160"/>
      <c r="O9" s="89"/>
      <c r="P9" s="23"/>
    </row>
    <row r="10" spans="1:16" ht="14.25" customHeight="1">
      <c r="A10" s="9" t="str">
        <f ca="1" t="shared" si="0"/>
        <v>muni other</v>
      </c>
      <c r="B10" s="109">
        <f>ROW()</f>
        <v>10</v>
      </c>
      <c r="C10" s="9" t="str">
        <f>summary!J6</f>
        <v>0408</v>
      </c>
      <c r="D10" s="9" t="str">
        <f>summary!Q8</f>
        <v>2015</v>
      </c>
      <c r="E10" s="9" t="s">
        <v>178</v>
      </c>
      <c r="F10" s="9" t="s">
        <v>249</v>
      </c>
      <c r="G10" s="9" t="str">
        <f>F10&amp;ROW()</f>
        <v>obni10</v>
      </c>
      <c r="H10" s="23"/>
      <c r="I10" s="110"/>
      <c r="J10" s="23"/>
      <c r="K10" s="190" t="s">
        <v>124</v>
      </c>
      <c r="L10" s="165"/>
      <c r="M10" s="44"/>
      <c r="N10" s="160"/>
      <c r="O10" s="89"/>
      <c r="P10" s="23"/>
    </row>
    <row r="11" spans="1:16" ht="14.25" customHeight="1">
      <c r="A11" s="9" t="str">
        <f ca="1" t="shared" si="0"/>
        <v>muni other</v>
      </c>
      <c r="B11" s="109">
        <f>ROW()</f>
        <v>11</v>
      </c>
      <c r="C11" s="9" t="str">
        <f>summary!J6</f>
        <v>0408</v>
      </c>
      <c r="D11" s="9" t="str">
        <f>summary!Q8</f>
        <v>2015</v>
      </c>
      <c r="E11" s="9" t="s">
        <v>178</v>
      </c>
      <c r="F11" s="9" t="s">
        <v>249</v>
      </c>
      <c r="G11" s="9" t="str">
        <f t="shared" si="1"/>
        <v>obni11</v>
      </c>
      <c r="H11" s="23"/>
      <c r="I11" s="110"/>
      <c r="J11" s="23"/>
      <c r="K11" s="192" t="s">
        <v>125</v>
      </c>
      <c r="L11" s="165"/>
      <c r="M11" s="44"/>
      <c r="N11" s="160"/>
      <c r="O11" s="89"/>
      <c r="P11" s="23"/>
    </row>
    <row r="12" spans="1:16" ht="24" customHeight="1" thickBot="1">
      <c r="A12" s="9" t="str">
        <f ca="1" t="shared" si="0"/>
        <v>muni other</v>
      </c>
      <c r="B12" s="109">
        <f>ROW()</f>
        <v>12</v>
      </c>
      <c r="C12" s="9" t="str">
        <f>summary!J6</f>
        <v>0408</v>
      </c>
      <c r="D12" s="9" t="str">
        <f>summary!Q8</f>
        <v>2015</v>
      </c>
      <c r="E12" s="9" t="s">
        <v>178</v>
      </c>
      <c r="F12" s="9" t="s">
        <v>330</v>
      </c>
      <c r="G12" s="9" t="str">
        <f t="shared" si="1"/>
        <v>obnit12</v>
      </c>
      <c r="H12" s="23"/>
      <c r="I12" s="110"/>
      <c r="J12" s="23"/>
      <c r="K12" s="82" t="s">
        <v>162</v>
      </c>
      <c r="L12" s="23"/>
      <c r="M12" s="24"/>
      <c r="N12" s="89"/>
      <c r="O12" s="171">
        <f>SUM(N5:N11)</f>
        <v>0</v>
      </c>
      <c r="P12" s="39"/>
    </row>
    <row r="13" spans="1:16" ht="14.25" customHeight="1" thickTop="1">
      <c r="A13" s="9" t="str">
        <f ca="1" t="shared" si="0"/>
        <v>muni other</v>
      </c>
      <c r="B13" s="109">
        <f>ROW()</f>
        <v>13</v>
      </c>
      <c r="C13" s="9" t="str">
        <f>summary!J6</f>
        <v>0408</v>
      </c>
      <c r="D13" s="9" t="str">
        <f>summary!Q8</f>
        <v>2015</v>
      </c>
      <c r="E13" s="9" t="s">
        <v>178</v>
      </c>
      <c r="F13" s="9" t="s">
        <v>249</v>
      </c>
      <c r="G13" s="9" t="str">
        <f t="shared" si="1"/>
        <v>obni13</v>
      </c>
      <c r="H13" s="23"/>
      <c r="I13" s="110"/>
      <c r="J13" s="23"/>
      <c r="K13" s="23"/>
      <c r="L13" s="23"/>
      <c r="M13" s="24"/>
      <c r="N13" s="89"/>
      <c r="O13" s="91"/>
      <c r="P13" s="39"/>
    </row>
    <row r="14" spans="1:16" ht="14.25" customHeight="1">
      <c r="A14" s="9" t="str">
        <f ca="1" t="shared" si="0"/>
        <v>muni other</v>
      </c>
      <c r="B14" s="109">
        <f>ROW()</f>
        <v>14</v>
      </c>
      <c r="C14" s="9" t="str">
        <f>summary!J6</f>
        <v>0408</v>
      </c>
      <c r="D14" s="9" t="str">
        <f>summary!Q8</f>
        <v>2015</v>
      </c>
      <c r="E14" s="9" t="s">
        <v>178</v>
      </c>
      <c r="F14" s="9" t="s">
        <v>250</v>
      </c>
      <c r="G14" s="9" t="str">
        <f t="shared" si="1"/>
        <v>obna14</v>
      </c>
      <c r="H14" s="23"/>
      <c r="I14" s="110"/>
      <c r="J14" s="82" t="s">
        <v>233</v>
      </c>
      <c r="K14" s="38"/>
      <c r="L14" s="23"/>
      <c r="M14" s="24"/>
      <c r="N14" s="89"/>
      <c r="O14" s="89"/>
      <c r="P14" s="39"/>
    </row>
    <row r="15" spans="1:16" ht="14.25" customHeight="1">
      <c r="A15" s="9" t="str">
        <f ca="1" t="shared" si="0"/>
        <v>muni other</v>
      </c>
      <c r="B15" s="109">
        <f>ROW()</f>
        <v>15</v>
      </c>
      <c r="C15" s="9" t="str">
        <f>summary!J6</f>
        <v>0408</v>
      </c>
      <c r="D15" s="9" t="str">
        <f>summary!Q8</f>
        <v>2015</v>
      </c>
      <c r="E15" s="9" t="s">
        <v>178</v>
      </c>
      <c r="F15" s="9" t="s">
        <v>250</v>
      </c>
      <c r="G15" s="9" t="str">
        <f t="shared" si="1"/>
        <v>obna15</v>
      </c>
      <c r="H15" s="23"/>
      <c r="I15" s="110"/>
      <c r="J15" s="23"/>
      <c r="K15" s="38" t="s">
        <v>1</v>
      </c>
      <c r="L15" s="38" t="s">
        <v>111</v>
      </c>
      <c r="M15" s="44"/>
      <c r="N15" s="160"/>
      <c r="O15" s="89"/>
      <c r="P15" s="39"/>
    </row>
    <row r="16" spans="1:16" ht="14.25" customHeight="1">
      <c r="A16" s="9" t="str">
        <f ca="1" t="shared" si="0"/>
        <v>muni other</v>
      </c>
      <c r="B16" s="109">
        <f>ROW()</f>
        <v>16</v>
      </c>
      <c r="C16" s="9" t="str">
        <f>summary!J6</f>
        <v>0408</v>
      </c>
      <c r="D16" s="9" t="str">
        <f>summary!Q8</f>
        <v>2015</v>
      </c>
      <c r="E16" s="9" t="s">
        <v>178</v>
      </c>
      <c r="F16" s="9" t="s">
        <v>250</v>
      </c>
      <c r="G16" s="9" t="str">
        <f t="shared" si="1"/>
        <v>obna16</v>
      </c>
      <c r="H16" s="23"/>
      <c r="I16" s="110"/>
      <c r="J16" s="23"/>
      <c r="K16" s="38" t="s">
        <v>2</v>
      </c>
      <c r="L16" s="38" t="s">
        <v>295</v>
      </c>
      <c r="M16" s="44"/>
      <c r="N16" s="160"/>
      <c r="O16" s="89"/>
      <c r="P16" s="39"/>
    </row>
    <row r="17" spans="1:16" ht="14.25" customHeight="1">
      <c r="A17" s="9" t="str">
        <f ca="1" t="shared" si="0"/>
        <v>muni other</v>
      </c>
      <c r="B17" s="109">
        <f>ROW()</f>
        <v>17</v>
      </c>
      <c r="C17" s="9" t="str">
        <f>summary!J6</f>
        <v>0408</v>
      </c>
      <c r="D17" s="9" t="str">
        <f>summary!Q8</f>
        <v>2015</v>
      </c>
      <c r="E17" s="9" t="s">
        <v>178</v>
      </c>
      <c r="F17" s="9" t="s">
        <v>250</v>
      </c>
      <c r="G17" s="9" t="str">
        <f t="shared" si="1"/>
        <v>obna17</v>
      </c>
      <c r="H17" s="23"/>
      <c r="I17" s="110"/>
      <c r="J17" s="23"/>
      <c r="K17" s="32" t="s">
        <v>3</v>
      </c>
      <c r="L17" s="165"/>
      <c r="M17" s="44"/>
      <c r="N17" s="160"/>
      <c r="O17" s="89"/>
      <c r="P17" s="39"/>
    </row>
    <row r="18" spans="1:16" ht="14.25" customHeight="1">
      <c r="A18" s="9" t="str">
        <f ca="1" t="shared" si="0"/>
        <v>muni other</v>
      </c>
      <c r="B18" s="109">
        <f>ROW()</f>
        <v>18</v>
      </c>
      <c r="C18" s="9" t="str">
        <f>summary!J6</f>
        <v>0408</v>
      </c>
      <c r="D18" s="9" t="str">
        <f>summary!Q8</f>
        <v>2015</v>
      </c>
      <c r="E18" s="9" t="s">
        <v>178</v>
      </c>
      <c r="F18" s="9" t="s">
        <v>250</v>
      </c>
      <c r="G18" s="9" t="str">
        <f t="shared" si="1"/>
        <v>obna18</v>
      </c>
      <c r="H18" s="23"/>
      <c r="I18" s="110"/>
      <c r="J18" s="23"/>
      <c r="K18" s="32" t="s">
        <v>122</v>
      </c>
      <c r="L18" s="165"/>
      <c r="M18" s="44"/>
      <c r="N18" s="160"/>
      <c r="O18" s="89"/>
      <c r="P18" s="39"/>
    </row>
    <row r="19" spans="1:16" ht="14.25" customHeight="1">
      <c r="A19" s="9" t="str">
        <f ca="1" t="shared" si="0"/>
        <v>muni other</v>
      </c>
      <c r="B19" s="109">
        <f>ROW()</f>
        <v>19</v>
      </c>
      <c r="C19" s="9" t="str">
        <f>summary!J6</f>
        <v>0408</v>
      </c>
      <c r="D19" s="9" t="str">
        <f>summary!Q8</f>
        <v>2015</v>
      </c>
      <c r="E19" s="9" t="s">
        <v>178</v>
      </c>
      <c r="F19" s="9" t="s">
        <v>250</v>
      </c>
      <c r="G19" s="9" t="str">
        <f t="shared" si="1"/>
        <v>obna19</v>
      </c>
      <c r="H19" s="23"/>
      <c r="I19" s="110"/>
      <c r="J19" s="23"/>
      <c r="K19" s="32" t="s">
        <v>123</v>
      </c>
      <c r="L19" s="165"/>
      <c r="M19" s="44"/>
      <c r="N19" s="160"/>
      <c r="O19" s="89"/>
      <c r="P19" s="39"/>
    </row>
    <row r="20" spans="1:16" ht="24" customHeight="1" thickBot="1">
      <c r="A20" s="9" t="str">
        <f ca="1" t="shared" si="0"/>
        <v>muni other</v>
      </c>
      <c r="B20" s="109">
        <f>ROW()</f>
        <v>20</v>
      </c>
      <c r="C20" s="9" t="str">
        <f>summary!J6</f>
        <v>0408</v>
      </c>
      <c r="D20" s="9" t="str">
        <f>summary!Q8</f>
        <v>2015</v>
      </c>
      <c r="E20" s="9" t="s">
        <v>178</v>
      </c>
      <c r="F20" s="9" t="s">
        <v>329</v>
      </c>
      <c r="G20" s="9" t="str">
        <f t="shared" si="1"/>
        <v>obnat20</v>
      </c>
      <c r="H20" s="23"/>
      <c r="I20" s="110"/>
      <c r="J20" s="23"/>
      <c r="K20" s="82" t="s">
        <v>163</v>
      </c>
      <c r="L20" s="23"/>
      <c r="M20" s="23"/>
      <c r="N20" s="89"/>
      <c r="O20" s="171">
        <f>SUM(N15:N19)</f>
        <v>0</v>
      </c>
      <c r="P20" s="39"/>
    </row>
    <row r="21" spans="1:15" ht="31.5" customHeight="1" thickBot="1" thickTop="1">
      <c r="A21" s="9" t="str">
        <f ca="1" t="shared" si="0"/>
        <v>muni other</v>
      </c>
      <c r="B21" s="109">
        <f>ROW()</f>
        <v>21</v>
      </c>
      <c r="C21" s="9" t="str">
        <f>summary!J6</f>
        <v>0408</v>
      </c>
      <c r="D21" s="9" t="str">
        <f>summary!Q8</f>
        <v>2015</v>
      </c>
      <c r="E21" s="9" t="s">
        <v>178</v>
      </c>
      <c r="F21" s="9" t="s">
        <v>331</v>
      </c>
      <c r="G21" s="9" t="str">
        <f t="shared" si="1"/>
        <v>obnatt21</v>
      </c>
      <c r="H21" s="23"/>
      <c r="I21" s="144" t="s">
        <v>294</v>
      </c>
      <c r="K21" s="143"/>
      <c r="L21" s="143"/>
      <c r="M21" s="143"/>
      <c r="N21" s="173"/>
      <c r="O21" s="171">
        <f>SUM(O12,O20)</f>
        <v>0</v>
      </c>
    </row>
    <row r="22" spans="1:15" ht="31.5" customHeight="1" thickBot="1" thickTop="1">
      <c r="A22" s="9" t="str">
        <f ca="1" t="shared" si="0"/>
        <v>muni other</v>
      </c>
      <c r="B22" s="109">
        <f>ROW()</f>
        <v>22</v>
      </c>
      <c r="C22" s="9" t="str">
        <f>summary!J6</f>
        <v>0408</v>
      </c>
      <c r="D22" s="9" t="str">
        <f>summary!Q8</f>
        <v>2015</v>
      </c>
      <c r="E22" s="9" t="s">
        <v>178</v>
      </c>
      <c r="F22" s="9" t="s">
        <v>332</v>
      </c>
      <c r="G22" s="9" t="str">
        <f>F22&amp;ROW()</f>
        <v>obnattt22</v>
      </c>
      <c r="H22" s="23"/>
      <c r="I22" s="144" t="s">
        <v>303</v>
      </c>
      <c r="K22" s="143"/>
      <c r="L22" s="143"/>
      <c r="M22" s="143"/>
      <c r="N22" s="173"/>
      <c r="O22" s="171">
        <f>+O21+'muni notes auth b'!O49+'muni bonds issued'!O83</f>
        <v>0</v>
      </c>
    </row>
    <row r="23" ht="16.5" thickTop="1"/>
  </sheetData>
  <sheetProtection password="C7B6" sheet="1"/>
  <mergeCells count="2">
    <mergeCell ref="I1:O1"/>
    <mergeCell ref="J3:O3"/>
  </mergeCells>
  <printOptions horizontalCentered="1"/>
  <pageMargins left="0.5" right="0.5" top="0.5" bottom="0.5" header="0.5" footer="0.25"/>
  <pageSetup fitToHeight="1" fitToWidth="1" horizontalDpi="600" verticalDpi="600" orientation="portrait" paperSize="5" scale="96" r:id="rId1"/>
  <headerFooter alignWithMargins="0">
    <oddFooter>&amp;C&amp;A&amp;RPage &amp;P</oddFooter>
  </headerFooter>
</worksheet>
</file>

<file path=xl/worksheets/sheet14.xml><?xml version="1.0" encoding="utf-8"?>
<worksheet xmlns="http://schemas.openxmlformats.org/spreadsheetml/2006/main" xmlns:r="http://schemas.openxmlformats.org/officeDocument/2006/relationships">
  <sheetPr codeName="Sheet11">
    <pageSetUpPr fitToPage="1"/>
  </sheetPr>
  <dimension ref="A1:O33"/>
  <sheetViews>
    <sheetView showGridLines="0" zoomScalePageLayoutView="0" workbookViewId="0" topLeftCell="I1">
      <selection activeCell="S22" sqref="S22"/>
    </sheetView>
  </sheetViews>
  <sheetFormatPr defaultColWidth="9.00390625" defaultRowHeight="15.75"/>
  <cols>
    <col min="1" max="1" width="9.125" style="0" hidden="1" customWidth="1"/>
    <col min="2" max="2" width="5.125" style="113" hidden="1" customWidth="1"/>
    <col min="3" max="3" width="3.50390625" style="0" hidden="1" customWidth="1"/>
    <col min="4" max="4" width="5.875" style="0" hidden="1" customWidth="1"/>
    <col min="5" max="5" width="3.125" style="0" hidden="1" customWidth="1"/>
    <col min="6" max="6" width="5.75390625" style="0" hidden="1" customWidth="1"/>
    <col min="7" max="7" width="14.00390625" style="0" hidden="1" customWidth="1"/>
    <col min="8" max="8" width="6.75390625" style="0" hidden="1" customWidth="1"/>
    <col min="9" max="9" width="2.625" style="0" customWidth="1"/>
    <col min="11" max="11" width="4.625" style="0" customWidth="1"/>
    <col min="12" max="12" width="26.00390625" style="0" customWidth="1"/>
    <col min="13" max="13" width="2.00390625" style="0" customWidth="1"/>
    <col min="14" max="14" width="16.875" style="0" customWidth="1"/>
    <col min="15" max="15" width="18.125" style="0" customWidth="1"/>
  </cols>
  <sheetData>
    <row r="1" spans="1:15" s="106" customFormat="1" ht="22.5" customHeight="1">
      <c r="A1" s="106" t="str">
        <f aca="true" ca="1" t="shared" si="0" ref="A1:A33">MID(CELL("filename",A1),FIND("]",CELL("filename",A1))+1,256)</f>
        <v>muni deduction</v>
      </c>
      <c r="B1" s="181">
        <f>ROW()</f>
        <v>1</v>
      </c>
      <c r="C1" s="106" t="str">
        <f>summary!J6</f>
        <v>0408</v>
      </c>
      <c r="D1" s="106" t="str">
        <f>summary!Q8</f>
        <v>2015</v>
      </c>
      <c r="E1" s="106" t="s">
        <v>178</v>
      </c>
      <c r="F1" s="106" t="s">
        <v>243</v>
      </c>
      <c r="G1" s="106" t="str">
        <f>F1&amp;ROW()</f>
        <v>dbn1</v>
      </c>
      <c r="H1" s="42"/>
      <c r="I1" s="238" t="s">
        <v>164</v>
      </c>
      <c r="J1" s="238"/>
      <c r="K1" s="238"/>
      <c r="L1" s="238"/>
      <c r="M1" s="238"/>
      <c r="N1" s="238"/>
      <c r="O1" s="238"/>
    </row>
    <row r="2" spans="1:15" ht="15" customHeight="1">
      <c r="A2" s="9" t="str">
        <f ca="1" t="shared" si="0"/>
        <v>muni deduction</v>
      </c>
      <c r="B2" s="109">
        <f>ROW()</f>
        <v>2</v>
      </c>
      <c r="C2" s="9" t="str">
        <f>summary!J6</f>
        <v>0408</v>
      </c>
      <c r="D2" s="9" t="str">
        <f>summary!Q8</f>
        <v>2015</v>
      </c>
      <c r="E2" s="9" t="s">
        <v>178</v>
      </c>
      <c r="F2" s="9" t="s">
        <v>243</v>
      </c>
      <c r="G2" s="9" t="str">
        <f aca="true" t="shared" si="1" ref="G2:G33">F2&amp;ROW()</f>
        <v>dbn2</v>
      </c>
      <c r="H2" s="23"/>
      <c r="I2" s="38" t="s">
        <v>95</v>
      </c>
      <c r="J2" s="38" t="s">
        <v>281</v>
      </c>
      <c r="K2" s="38"/>
      <c r="L2" s="38"/>
      <c r="M2" s="38"/>
      <c r="N2" s="38"/>
      <c r="O2" s="93"/>
    </row>
    <row r="3" spans="1:15" ht="15" customHeight="1">
      <c r="A3" s="9" t="str">
        <f ca="1" t="shared" si="0"/>
        <v>muni deduction</v>
      </c>
      <c r="B3" s="109">
        <f>ROW()</f>
        <v>3</v>
      </c>
      <c r="C3" s="9" t="str">
        <f>summary!J6</f>
        <v>0408</v>
      </c>
      <c r="D3" s="9" t="str">
        <f>summary!Q8</f>
        <v>2015</v>
      </c>
      <c r="E3" s="9" t="s">
        <v>178</v>
      </c>
      <c r="F3" s="9" t="s">
        <v>243</v>
      </c>
      <c r="G3" s="9" t="str">
        <f t="shared" si="1"/>
        <v>dbn3</v>
      </c>
      <c r="H3" s="23"/>
      <c r="I3" s="38"/>
      <c r="J3" s="38" t="s">
        <v>107</v>
      </c>
      <c r="K3" s="38" t="s">
        <v>338</v>
      </c>
      <c r="L3" s="41"/>
      <c r="M3" s="38"/>
      <c r="N3" s="38"/>
      <c r="O3" s="93"/>
    </row>
    <row r="4" spans="1:15" ht="15" customHeight="1">
      <c r="A4" s="9" t="str">
        <f ca="1" t="shared" si="0"/>
        <v>muni deduction</v>
      </c>
      <c r="B4" s="109">
        <f>ROW()</f>
        <v>4</v>
      </c>
      <c r="C4" s="9" t="str">
        <f>summary!J6</f>
        <v>0408</v>
      </c>
      <c r="D4" s="9" t="str">
        <f>summary!Q8</f>
        <v>2015</v>
      </c>
      <c r="E4" s="9" t="s">
        <v>178</v>
      </c>
      <c r="F4" s="9" t="s">
        <v>243</v>
      </c>
      <c r="G4" s="9" t="str">
        <f t="shared" si="1"/>
        <v>dbn4</v>
      </c>
      <c r="H4" s="23"/>
      <c r="I4" s="38"/>
      <c r="J4" s="38"/>
      <c r="K4" s="38" t="s">
        <v>1</v>
      </c>
      <c r="L4" s="165"/>
      <c r="M4" s="94"/>
      <c r="N4" s="160">
        <v>0</v>
      </c>
      <c r="O4" s="53"/>
    </row>
    <row r="5" spans="1:15" ht="15" customHeight="1">
      <c r="A5" s="9" t="str">
        <f ca="1" t="shared" si="0"/>
        <v>muni deduction</v>
      </c>
      <c r="B5" s="109">
        <f>ROW()</f>
        <v>5</v>
      </c>
      <c r="C5" s="9" t="str">
        <f>summary!J6</f>
        <v>0408</v>
      </c>
      <c r="D5" s="9" t="str">
        <f>summary!Q8</f>
        <v>2015</v>
      </c>
      <c r="E5" s="9" t="s">
        <v>178</v>
      </c>
      <c r="F5" s="9" t="s">
        <v>243</v>
      </c>
      <c r="G5" s="9" t="str">
        <f t="shared" si="1"/>
        <v>dbn5</v>
      </c>
      <c r="H5" s="23"/>
      <c r="I5" s="38"/>
      <c r="J5" s="38"/>
      <c r="K5" s="38"/>
      <c r="L5" s="38"/>
      <c r="M5" s="38"/>
      <c r="N5" s="53"/>
      <c r="O5" s="52">
        <f>N4</f>
        <v>0</v>
      </c>
    </row>
    <row r="6" spans="1:15" ht="60" customHeight="1">
      <c r="A6" s="9" t="str">
        <f ca="1" t="shared" si="0"/>
        <v>muni deduction</v>
      </c>
      <c r="B6" s="109">
        <f>ROW()</f>
        <v>6</v>
      </c>
      <c r="C6" s="9" t="str">
        <f>summary!J6</f>
        <v>0408</v>
      </c>
      <c r="D6" s="9" t="str">
        <f>summary!Q8</f>
        <v>2015</v>
      </c>
      <c r="E6" s="9" t="s">
        <v>178</v>
      </c>
      <c r="F6" s="9" t="s">
        <v>243</v>
      </c>
      <c r="G6" s="9" t="str">
        <f t="shared" si="1"/>
        <v>dbn6</v>
      </c>
      <c r="H6" s="23"/>
      <c r="I6" s="38"/>
      <c r="J6" s="135" t="s">
        <v>108</v>
      </c>
      <c r="K6" s="237" t="s">
        <v>339</v>
      </c>
      <c r="L6" s="237"/>
      <c r="M6" s="237"/>
      <c r="N6" s="237"/>
      <c r="O6" s="53"/>
    </row>
    <row r="7" spans="1:15" ht="15" customHeight="1">
      <c r="A7" s="9" t="str">
        <f ca="1" t="shared" si="0"/>
        <v>muni deduction</v>
      </c>
      <c r="B7" s="109">
        <f>ROW()</f>
        <v>7</v>
      </c>
      <c r="C7" s="9" t="str">
        <f>summary!J6</f>
        <v>0408</v>
      </c>
      <c r="D7" s="9" t="str">
        <f>summary!Q8</f>
        <v>2015</v>
      </c>
      <c r="E7" s="9" t="s">
        <v>178</v>
      </c>
      <c r="F7" s="9" t="s">
        <v>243</v>
      </c>
      <c r="G7" s="9" t="str">
        <f t="shared" si="1"/>
        <v>dbn7</v>
      </c>
      <c r="H7" s="23"/>
      <c r="I7" s="38"/>
      <c r="J7" s="38"/>
      <c r="K7" s="38" t="s">
        <v>1</v>
      </c>
      <c r="L7" s="165"/>
      <c r="M7" s="94"/>
      <c r="N7" s="160">
        <v>0</v>
      </c>
      <c r="O7" s="53"/>
    </row>
    <row r="8" spans="1:15" ht="15" customHeight="1">
      <c r="A8" s="9" t="str">
        <f ca="1" t="shared" si="0"/>
        <v>muni deduction</v>
      </c>
      <c r="B8" s="109">
        <f>ROW()</f>
        <v>8</v>
      </c>
      <c r="C8" s="9" t="str">
        <f>summary!J6</f>
        <v>0408</v>
      </c>
      <c r="D8" s="9" t="str">
        <f>summary!Q8</f>
        <v>2015</v>
      </c>
      <c r="E8" s="9" t="s">
        <v>178</v>
      </c>
      <c r="F8" s="9" t="s">
        <v>243</v>
      </c>
      <c r="G8" s="9" t="str">
        <f t="shared" si="1"/>
        <v>dbn8</v>
      </c>
      <c r="H8" s="23"/>
      <c r="I8" s="38"/>
      <c r="J8" s="38"/>
      <c r="K8" s="38" t="s">
        <v>2</v>
      </c>
      <c r="L8" s="165"/>
      <c r="M8" s="94"/>
      <c r="N8" s="160">
        <v>0</v>
      </c>
      <c r="O8" s="53"/>
    </row>
    <row r="9" spans="1:15" ht="15" customHeight="1">
      <c r="A9" s="9" t="str">
        <f ca="1" t="shared" si="0"/>
        <v>muni deduction</v>
      </c>
      <c r="B9" s="109">
        <f>ROW()</f>
        <v>9</v>
      </c>
      <c r="C9" s="9" t="str">
        <f>summary!J6</f>
        <v>0408</v>
      </c>
      <c r="D9" s="9" t="str">
        <f>summary!Q8</f>
        <v>2015</v>
      </c>
      <c r="E9" s="9" t="s">
        <v>178</v>
      </c>
      <c r="F9" s="9" t="s">
        <v>243</v>
      </c>
      <c r="G9" s="9" t="str">
        <f t="shared" si="1"/>
        <v>dbn9</v>
      </c>
      <c r="H9" s="23"/>
      <c r="I9" s="38"/>
      <c r="J9" s="38"/>
      <c r="K9" s="38" t="s">
        <v>3</v>
      </c>
      <c r="L9" s="165"/>
      <c r="M9" s="94"/>
      <c r="N9" s="160">
        <v>0</v>
      </c>
      <c r="O9" s="53"/>
    </row>
    <row r="10" spans="1:15" ht="15" customHeight="1">
      <c r="A10" s="9" t="str">
        <f ca="1" t="shared" si="0"/>
        <v>muni deduction</v>
      </c>
      <c r="B10" s="109">
        <f>ROW()</f>
        <v>10</v>
      </c>
      <c r="C10" s="9" t="str">
        <f>summary!J6</f>
        <v>0408</v>
      </c>
      <c r="D10" s="9" t="str">
        <f>summary!Q8</f>
        <v>2015</v>
      </c>
      <c r="E10" s="9" t="s">
        <v>178</v>
      </c>
      <c r="F10" s="9" t="s">
        <v>243</v>
      </c>
      <c r="G10" s="9" t="str">
        <f t="shared" si="1"/>
        <v>dbn10</v>
      </c>
      <c r="H10" s="23"/>
      <c r="I10" s="38"/>
      <c r="J10" s="38"/>
      <c r="K10" s="38"/>
      <c r="L10" s="38"/>
      <c r="M10" s="38"/>
      <c r="N10" s="53"/>
      <c r="O10" s="52">
        <f>SUM(N7:N9)</f>
        <v>0</v>
      </c>
    </row>
    <row r="11" spans="1:15" ht="43.5" customHeight="1">
      <c r="A11" s="9" t="str">
        <f ca="1" t="shared" si="0"/>
        <v>muni deduction</v>
      </c>
      <c r="B11" s="109">
        <f>ROW()</f>
        <v>11</v>
      </c>
      <c r="C11" s="9" t="str">
        <f>summary!J6</f>
        <v>0408</v>
      </c>
      <c r="D11" s="9" t="str">
        <f>summary!Q8</f>
        <v>2015</v>
      </c>
      <c r="E11" s="9" t="s">
        <v>178</v>
      </c>
      <c r="F11" s="9" t="s">
        <v>243</v>
      </c>
      <c r="G11" s="9" t="str">
        <f t="shared" si="1"/>
        <v>dbn11</v>
      </c>
      <c r="H11" s="23"/>
      <c r="I11" s="38"/>
      <c r="J11" s="135" t="s">
        <v>118</v>
      </c>
      <c r="K11" s="237" t="s">
        <v>340</v>
      </c>
      <c r="L11" s="237"/>
      <c r="M11" s="237"/>
      <c r="N11" s="237"/>
      <c r="O11" s="53"/>
    </row>
    <row r="12" spans="1:15" ht="15" customHeight="1">
      <c r="A12" s="9" t="str">
        <f ca="1" t="shared" si="0"/>
        <v>muni deduction</v>
      </c>
      <c r="B12" s="109">
        <f>ROW()</f>
        <v>12</v>
      </c>
      <c r="C12" s="9" t="str">
        <f>summary!J6</f>
        <v>0408</v>
      </c>
      <c r="D12" s="9" t="str">
        <f>summary!Q8</f>
        <v>2015</v>
      </c>
      <c r="E12" s="9" t="s">
        <v>178</v>
      </c>
      <c r="F12" s="9" t="s">
        <v>243</v>
      </c>
      <c r="G12" s="9" t="str">
        <f t="shared" si="1"/>
        <v>dbn12</v>
      </c>
      <c r="H12" s="23"/>
      <c r="I12" s="38"/>
      <c r="J12" s="38"/>
      <c r="K12" s="38" t="s">
        <v>1</v>
      </c>
      <c r="L12" s="165"/>
      <c r="M12" s="94"/>
      <c r="N12" s="160">
        <v>0</v>
      </c>
      <c r="O12" s="53"/>
    </row>
    <row r="13" spans="1:15" ht="15" customHeight="1">
      <c r="A13" s="9" t="str">
        <f ca="1" t="shared" si="0"/>
        <v>muni deduction</v>
      </c>
      <c r="B13" s="109">
        <f>ROW()</f>
        <v>13</v>
      </c>
      <c r="C13" s="9" t="str">
        <f>summary!J6</f>
        <v>0408</v>
      </c>
      <c r="D13" s="9" t="str">
        <f>summary!Q8</f>
        <v>2015</v>
      </c>
      <c r="E13" s="9" t="s">
        <v>178</v>
      </c>
      <c r="F13" s="9" t="s">
        <v>243</v>
      </c>
      <c r="G13" s="9" t="str">
        <f t="shared" si="1"/>
        <v>dbn13</v>
      </c>
      <c r="H13" s="23"/>
      <c r="I13" s="38"/>
      <c r="J13" s="38"/>
      <c r="K13" s="38" t="s">
        <v>2</v>
      </c>
      <c r="L13" s="165"/>
      <c r="M13" s="94"/>
      <c r="N13" s="160">
        <v>0</v>
      </c>
      <c r="O13" s="53"/>
    </row>
    <row r="14" spans="1:15" ht="15" customHeight="1">
      <c r="A14" s="9" t="str">
        <f ca="1" t="shared" si="0"/>
        <v>muni deduction</v>
      </c>
      <c r="B14" s="109">
        <f>ROW()</f>
        <v>14</v>
      </c>
      <c r="C14" s="9" t="str">
        <f>summary!J6</f>
        <v>0408</v>
      </c>
      <c r="D14" s="9" t="str">
        <f>summary!Q8</f>
        <v>2015</v>
      </c>
      <c r="E14" s="9" t="s">
        <v>178</v>
      </c>
      <c r="F14" s="9" t="s">
        <v>243</v>
      </c>
      <c r="G14" s="9" t="str">
        <f t="shared" si="1"/>
        <v>dbn14</v>
      </c>
      <c r="H14" s="23"/>
      <c r="I14" s="38"/>
      <c r="J14" s="38"/>
      <c r="K14" s="38" t="s">
        <v>3</v>
      </c>
      <c r="L14" s="165"/>
      <c r="M14" s="94"/>
      <c r="N14" s="160">
        <v>0</v>
      </c>
      <c r="O14" s="53"/>
    </row>
    <row r="15" spans="1:15" ht="15" customHeight="1">
      <c r="A15" s="9" t="str">
        <f ca="1" t="shared" si="0"/>
        <v>muni deduction</v>
      </c>
      <c r="B15" s="109">
        <f>ROW()</f>
        <v>15</v>
      </c>
      <c r="C15" s="9" t="str">
        <f>summary!J6</f>
        <v>0408</v>
      </c>
      <c r="D15" s="9" t="str">
        <f>summary!Q8</f>
        <v>2015</v>
      </c>
      <c r="E15" s="9" t="s">
        <v>178</v>
      </c>
      <c r="F15" s="9" t="s">
        <v>243</v>
      </c>
      <c r="G15" s="9" t="str">
        <f t="shared" si="1"/>
        <v>dbn15</v>
      </c>
      <c r="H15" s="23"/>
      <c r="I15" s="38"/>
      <c r="J15" s="38"/>
      <c r="K15" s="38"/>
      <c r="L15" s="38"/>
      <c r="M15" s="38"/>
      <c r="N15" s="53"/>
      <c r="O15" s="52">
        <f>SUM(N12:N14)</f>
        <v>0</v>
      </c>
    </row>
    <row r="16" spans="1:15" ht="30" customHeight="1">
      <c r="A16" s="9" t="str">
        <f ca="1" t="shared" si="0"/>
        <v>muni deduction</v>
      </c>
      <c r="B16" s="109">
        <f>ROW()</f>
        <v>16</v>
      </c>
      <c r="C16" s="9" t="str">
        <f>summary!J6</f>
        <v>0408</v>
      </c>
      <c r="D16" s="9" t="str">
        <f>summary!Q8</f>
        <v>2015</v>
      </c>
      <c r="E16" s="9" t="s">
        <v>178</v>
      </c>
      <c r="F16" s="9" t="s">
        <v>243</v>
      </c>
      <c r="G16" s="9" t="str">
        <f t="shared" si="1"/>
        <v>dbn16</v>
      </c>
      <c r="H16" s="23"/>
      <c r="I16" s="38"/>
      <c r="J16" s="135" t="s">
        <v>119</v>
      </c>
      <c r="K16" s="237" t="s">
        <v>289</v>
      </c>
      <c r="L16" s="237"/>
      <c r="M16" s="237"/>
      <c r="N16" s="237"/>
      <c r="O16" s="53"/>
    </row>
    <row r="17" spans="1:15" ht="15" customHeight="1">
      <c r="A17" s="9" t="str">
        <f ca="1" t="shared" si="0"/>
        <v>muni deduction</v>
      </c>
      <c r="B17" s="109">
        <f>ROW()</f>
        <v>17</v>
      </c>
      <c r="C17" s="9" t="str">
        <f>summary!J6</f>
        <v>0408</v>
      </c>
      <c r="D17" s="9" t="str">
        <f>summary!Q8</f>
        <v>2015</v>
      </c>
      <c r="E17" s="9" t="s">
        <v>178</v>
      </c>
      <c r="F17" s="9" t="s">
        <v>243</v>
      </c>
      <c r="G17" s="9" t="str">
        <f t="shared" si="1"/>
        <v>dbn17</v>
      </c>
      <c r="H17" s="23"/>
      <c r="I17" s="38"/>
      <c r="J17" s="38"/>
      <c r="K17" s="38" t="s">
        <v>1</v>
      </c>
      <c r="L17" s="165"/>
      <c r="M17" s="94"/>
      <c r="N17" s="160">
        <v>0</v>
      </c>
      <c r="O17" s="53"/>
    </row>
    <row r="18" spans="1:15" ht="15" customHeight="1">
      <c r="A18" s="9" t="str">
        <f ca="1" t="shared" si="0"/>
        <v>muni deduction</v>
      </c>
      <c r="B18" s="109">
        <f>ROW()</f>
        <v>18</v>
      </c>
      <c r="C18" s="9" t="str">
        <f>summary!J6</f>
        <v>0408</v>
      </c>
      <c r="D18" s="9" t="str">
        <f>summary!Q8</f>
        <v>2015</v>
      </c>
      <c r="E18" s="9" t="s">
        <v>178</v>
      </c>
      <c r="F18" s="9" t="s">
        <v>243</v>
      </c>
      <c r="G18" s="9" t="str">
        <f>F18&amp;ROW()</f>
        <v>dbn18</v>
      </c>
      <c r="H18" s="23"/>
      <c r="I18" s="38"/>
      <c r="J18" s="38"/>
      <c r="K18" s="190" t="s">
        <v>2</v>
      </c>
      <c r="L18" s="165"/>
      <c r="M18" s="94"/>
      <c r="N18" s="160">
        <v>0</v>
      </c>
      <c r="O18" s="53"/>
    </row>
    <row r="19" spans="1:15" ht="15" customHeight="1">
      <c r="A19" s="9" t="str">
        <f ca="1" t="shared" si="0"/>
        <v>muni deduction</v>
      </c>
      <c r="B19" s="109">
        <f>ROW()</f>
        <v>19</v>
      </c>
      <c r="C19" s="9" t="str">
        <f>summary!J6</f>
        <v>0408</v>
      </c>
      <c r="D19" s="9" t="str">
        <f>summary!Q8</f>
        <v>2015</v>
      </c>
      <c r="E19" s="9" t="s">
        <v>178</v>
      </c>
      <c r="F19" s="9" t="s">
        <v>243</v>
      </c>
      <c r="G19" s="9" t="str">
        <f t="shared" si="1"/>
        <v>dbn19</v>
      </c>
      <c r="H19" s="23"/>
      <c r="I19" s="38"/>
      <c r="J19" s="38"/>
      <c r="K19" s="190" t="s">
        <v>3</v>
      </c>
      <c r="L19" s="165"/>
      <c r="M19" s="94"/>
      <c r="N19" s="160">
        <v>0</v>
      </c>
      <c r="O19" s="53"/>
    </row>
    <row r="20" spans="1:15" ht="15" customHeight="1">
      <c r="A20" s="9" t="str">
        <f ca="1" t="shared" si="0"/>
        <v>muni deduction</v>
      </c>
      <c r="B20" s="109">
        <f>ROW()</f>
        <v>20</v>
      </c>
      <c r="C20" s="9" t="str">
        <f>summary!J6</f>
        <v>0408</v>
      </c>
      <c r="D20" s="9" t="str">
        <f>summary!Q8</f>
        <v>2015</v>
      </c>
      <c r="E20" s="9" t="s">
        <v>178</v>
      </c>
      <c r="F20" s="9" t="s">
        <v>243</v>
      </c>
      <c r="G20" s="9" t="str">
        <f t="shared" si="1"/>
        <v>dbn20</v>
      </c>
      <c r="H20" s="23"/>
      <c r="I20" s="38"/>
      <c r="J20" s="38"/>
      <c r="K20" s="38"/>
      <c r="L20" s="38"/>
      <c r="M20" s="38"/>
      <c r="N20" s="53"/>
      <c r="O20" s="52">
        <f>SUM(N17:N19)</f>
        <v>0</v>
      </c>
    </row>
    <row r="21" spans="1:15" ht="15" customHeight="1">
      <c r="A21" s="9" t="str">
        <f ca="1" t="shared" si="0"/>
        <v>muni deduction</v>
      </c>
      <c r="B21" s="109">
        <f>ROW()</f>
        <v>21</v>
      </c>
      <c r="C21" s="9" t="str">
        <f>summary!J6</f>
        <v>0408</v>
      </c>
      <c r="D21" s="9" t="str">
        <f>summary!Q8</f>
        <v>2015</v>
      </c>
      <c r="E21" s="9" t="s">
        <v>178</v>
      </c>
      <c r="F21" s="9" t="s">
        <v>243</v>
      </c>
      <c r="G21" s="9" t="str">
        <f t="shared" si="1"/>
        <v>dbn21</v>
      </c>
      <c r="H21" s="23"/>
      <c r="I21" s="38"/>
      <c r="J21" s="38"/>
      <c r="K21" s="38"/>
      <c r="L21" s="38"/>
      <c r="M21" s="38"/>
      <c r="N21" s="53"/>
      <c r="O21" s="93"/>
    </row>
    <row r="22" spans="1:15" ht="15" customHeight="1">
      <c r="A22" s="9" t="str">
        <f ca="1" t="shared" si="0"/>
        <v>muni deduction</v>
      </c>
      <c r="B22" s="109">
        <f>ROW()</f>
        <v>22</v>
      </c>
      <c r="C22" s="9" t="str">
        <f>summary!J6</f>
        <v>0408</v>
      </c>
      <c r="D22" s="9" t="str">
        <f>summary!Q8</f>
        <v>2015</v>
      </c>
      <c r="E22" s="9" t="s">
        <v>178</v>
      </c>
      <c r="F22" s="9" t="s">
        <v>243</v>
      </c>
      <c r="G22" s="9" t="str">
        <f t="shared" si="1"/>
        <v>dbn22</v>
      </c>
      <c r="H22" s="23"/>
      <c r="I22" s="38" t="s">
        <v>96</v>
      </c>
      <c r="J22" s="38" t="s">
        <v>290</v>
      </c>
      <c r="K22" s="38"/>
      <c r="L22" s="38"/>
      <c r="M22" s="38"/>
      <c r="N22" s="53"/>
      <c r="O22" s="160">
        <v>0</v>
      </c>
    </row>
    <row r="23" spans="1:15" ht="15" customHeight="1">
      <c r="A23" s="9" t="str">
        <f ca="1" t="shared" si="0"/>
        <v>muni deduction</v>
      </c>
      <c r="B23" s="109">
        <f>ROW()</f>
        <v>23</v>
      </c>
      <c r="C23" s="9" t="str">
        <f>summary!J6</f>
        <v>0408</v>
      </c>
      <c r="D23" s="9" t="str">
        <f>summary!Q8</f>
        <v>2015</v>
      </c>
      <c r="E23" s="9" t="s">
        <v>178</v>
      </c>
      <c r="F23" s="9" t="s">
        <v>243</v>
      </c>
      <c r="G23" s="9" t="str">
        <f t="shared" si="1"/>
        <v>dbn23</v>
      </c>
      <c r="H23" s="23"/>
      <c r="I23" s="38"/>
      <c r="J23" s="38"/>
      <c r="K23" s="38"/>
      <c r="L23" s="38"/>
      <c r="M23" s="38"/>
      <c r="N23" s="53"/>
      <c r="O23" s="93"/>
    </row>
    <row r="24" spans="1:15" ht="42" customHeight="1">
      <c r="A24" s="9" t="str">
        <f ca="1" t="shared" si="0"/>
        <v>muni deduction</v>
      </c>
      <c r="B24" s="109">
        <f>ROW()</f>
        <v>24</v>
      </c>
      <c r="C24" s="9" t="str">
        <f>summary!J6</f>
        <v>0408</v>
      </c>
      <c r="D24" s="9" t="str">
        <f>summary!Q8</f>
        <v>2015</v>
      </c>
      <c r="E24" s="9" t="s">
        <v>178</v>
      </c>
      <c r="F24" s="9" t="s">
        <v>243</v>
      </c>
      <c r="G24" s="9" t="str">
        <f t="shared" si="1"/>
        <v>dbn24</v>
      </c>
      <c r="H24" s="23"/>
      <c r="I24" s="135" t="s">
        <v>97</v>
      </c>
      <c r="J24" s="237" t="s">
        <v>291</v>
      </c>
      <c r="K24" s="237"/>
      <c r="L24" s="237"/>
      <c r="M24" s="237"/>
      <c r="N24" s="237"/>
      <c r="O24" s="160">
        <v>0</v>
      </c>
    </row>
    <row r="25" spans="1:15" ht="15" customHeight="1">
      <c r="A25" s="9" t="str">
        <f ca="1" t="shared" si="0"/>
        <v>muni deduction</v>
      </c>
      <c r="B25" s="109">
        <f>ROW()</f>
        <v>25</v>
      </c>
      <c r="C25" s="9" t="str">
        <f>summary!J6</f>
        <v>0408</v>
      </c>
      <c r="D25" s="9" t="str">
        <f>summary!Q8</f>
        <v>2015</v>
      </c>
      <c r="E25" s="9" t="s">
        <v>178</v>
      </c>
      <c r="F25" s="9" t="s">
        <v>243</v>
      </c>
      <c r="G25" s="9" t="str">
        <f t="shared" si="1"/>
        <v>dbn25</v>
      </c>
      <c r="H25" s="23"/>
      <c r="I25" s="38"/>
      <c r="J25" s="38"/>
      <c r="K25" s="38"/>
      <c r="L25" s="38"/>
      <c r="M25" s="38"/>
      <c r="N25" s="53"/>
      <c r="O25" s="93"/>
    </row>
    <row r="26" spans="1:15" ht="30" customHeight="1">
      <c r="A26" s="9" t="str">
        <f ca="1" t="shared" si="0"/>
        <v>muni deduction</v>
      </c>
      <c r="B26" s="109">
        <f>ROW()</f>
        <v>26</v>
      </c>
      <c r="C26" s="9" t="str">
        <f>summary!J6</f>
        <v>0408</v>
      </c>
      <c r="D26" s="9" t="str">
        <f>summary!Q8</f>
        <v>2015</v>
      </c>
      <c r="E26" s="9" t="s">
        <v>178</v>
      </c>
      <c r="F26" s="9" t="s">
        <v>243</v>
      </c>
      <c r="G26" s="9" t="str">
        <f t="shared" si="1"/>
        <v>dbn26</v>
      </c>
      <c r="H26" s="23"/>
      <c r="I26" s="135" t="s">
        <v>98</v>
      </c>
      <c r="J26" s="237" t="s">
        <v>293</v>
      </c>
      <c r="K26" s="237"/>
      <c r="L26" s="237"/>
      <c r="M26" s="237"/>
      <c r="N26" s="237"/>
      <c r="O26" s="160">
        <v>0</v>
      </c>
    </row>
    <row r="27" spans="1:15" ht="15" customHeight="1">
      <c r="A27" s="9" t="str">
        <f ca="1" t="shared" si="0"/>
        <v>muni deduction</v>
      </c>
      <c r="B27" s="109">
        <f>ROW()</f>
        <v>27</v>
      </c>
      <c r="C27" s="9" t="str">
        <f>summary!J6</f>
        <v>0408</v>
      </c>
      <c r="D27" s="9" t="str">
        <f>summary!Q8</f>
        <v>2015</v>
      </c>
      <c r="E27" s="9" t="s">
        <v>178</v>
      </c>
      <c r="F27" s="9" t="s">
        <v>243</v>
      </c>
      <c r="G27" s="9" t="str">
        <f t="shared" si="1"/>
        <v>dbn27</v>
      </c>
      <c r="H27" s="23"/>
      <c r="I27" s="38"/>
      <c r="J27" s="38"/>
      <c r="K27" s="38"/>
      <c r="L27" s="38"/>
      <c r="M27" s="38"/>
      <c r="N27" s="53"/>
      <c r="O27" s="93"/>
    </row>
    <row r="28" spans="1:15" ht="15" customHeight="1">
      <c r="A28" s="9" t="str">
        <f ca="1" t="shared" si="0"/>
        <v>muni deduction</v>
      </c>
      <c r="B28" s="109">
        <f>ROW()</f>
        <v>28</v>
      </c>
      <c r="C28" s="9" t="str">
        <f>summary!J6</f>
        <v>0408</v>
      </c>
      <c r="D28" s="9" t="str">
        <f>summary!Q8</f>
        <v>2015</v>
      </c>
      <c r="E28" s="9" t="s">
        <v>178</v>
      </c>
      <c r="F28" s="9" t="s">
        <v>243</v>
      </c>
      <c r="G28" s="9" t="str">
        <f t="shared" si="1"/>
        <v>dbn28</v>
      </c>
      <c r="H28" s="23"/>
      <c r="I28" s="40" t="s">
        <v>100</v>
      </c>
      <c r="J28" s="38" t="s">
        <v>165</v>
      </c>
      <c r="K28" s="38"/>
      <c r="L28" s="38"/>
      <c r="M28" s="38"/>
      <c r="N28" s="53"/>
      <c r="O28" s="103"/>
    </row>
    <row r="29" spans="1:15" ht="15" customHeight="1">
      <c r="A29" s="9" t="str">
        <f ca="1" t="shared" si="0"/>
        <v>muni deduction</v>
      </c>
      <c r="B29" s="109">
        <f>ROW()</f>
        <v>29</v>
      </c>
      <c r="C29" s="9" t="str">
        <f>summary!J6</f>
        <v>0408</v>
      </c>
      <c r="D29" s="9" t="str">
        <f>summary!Q8</f>
        <v>2015</v>
      </c>
      <c r="E29" s="9" t="s">
        <v>178</v>
      </c>
      <c r="F29" s="9" t="s">
        <v>243</v>
      </c>
      <c r="G29" s="9" t="str">
        <f t="shared" si="1"/>
        <v>dbn29</v>
      </c>
      <c r="H29" s="23"/>
      <c r="I29" s="38"/>
      <c r="J29" s="38"/>
      <c r="K29" s="38" t="s">
        <v>1</v>
      </c>
      <c r="L29" s="165"/>
      <c r="M29" s="94"/>
      <c r="N29" s="160">
        <v>0</v>
      </c>
      <c r="O29" s="103"/>
    </row>
    <row r="30" spans="1:15" ht="15" customHeight="1">
      <c r="A30" s="9" t="str">
        <f ca="1" t="shared" si="0"/>
        <v>muni deduction</v>
      </c>
      <c r="B30" s="109">
        <f>ROW()</f>
        <v>30</v>
      </c>
      <c r="C30" s="9" t="str">
        <f>summary!J6</f>
        <v>0408</v>
      </c>
      <c r="D30" s="9" t="str">
        <f>summary!Q8</f>
        <v>2015</v>
      </c>
      <c r="E30" s="9" t="s">
        <v>178</v>
      </c>
      <c r="F30" s="9" t="s">
        <v>243</v>
      </c>
      <c r="G30" s="9" t="str">
        <f t="shared" si="1"/>
        <v>dbn30</v>
      </c>
      <c r="H30" s="23"/>
      <c r="I30" s="38"/>
      <c r="J30" s="38"/>
      <c r="K30" s="38" t="s">
        <v>2</v>
      </c>
      <c r="L30" s="165"/>
      <c r="M30" s="94"/>
      <c r="N30" s="160">
        <v>0</v>
      </c>
      <c r="O30" s="103"/>
    </row>
    <row r="31" spans="1:15" ht="15" customHeight="1">
      <c r="A31" s="9" t="str">
        <f ca="1" t="shared" si="0"/>
        <v>muni deduction</v>
      </c>
      <c r="B31" s="109">
        <f>ROW()</f>
        <v>31</v>
      </c>
      <c r="C31" s="9" t="str">
        <f>summary!J6</f>
        <v>0408</v>
      </c>
      <c r="D31" s="9" t="str">
        <f>summary!Q8</f>
        <v>2015</v>
      </c>
      <c r="E31" s="9" t="s">
        <v>178</v>
      </c>
      <c r="F31" s="9" t="s">
        <v>243</v>
      </c>
      <c r="G31" s="9" t="str">
        <f t="shared" si="1"/>
        <v>dbn31</v>
      </c>
      <c r="H31" s="23"/>
      <c r="I31" s="38"/>
      <c r="J31" s="38"/>
      <c r="K31" s="38"/>
      <c r="L31" s="104"/>
      <c r="M31" s="94"/>
      <c r="N31" s="105"/>
      <c r="O31" s="52">
        <f>SUM(N29:N30)</f>
        <v>0</v>
      </c>
    </row>
    <row r="32" spans="1:15" ht="15" customHeight="1">
      <c r="A32" s="9" t="str">
        <f ca="1" t="shared" si="0"/>
        <v>muni deduction</v>
      </c>
      <c r="B32" s="109">
        <f>ROW()</f>
        <v>32</v>
      </c>
      <c r="C32" s="9" t="str">
        <f>summary!J6</f>
        <v>0408</v>
      </c>
      <c r="D32" s="9" t="str">
        <f>summary!Q8</f>
        <v>2015</v>
      </c>
      <c r="E32" s="9" t="s">
        <v>178</v>
      </c>
      <c r="F32" s="9" t="s">
        <v>243</v>
      </c>
      <c r="G32" s="9" t="str">
        <f t="shared" si="1"/>
        <v>dbn32</v>
      </c>
      <c r="H32" s="23"/>
      <c r="I32" s="38"/>
      <c r="J32" s="38"/>
      <c r="K32" s="38"/>
      <c r="L32" s="38"/>
      <c r="M32" s="38"/>
      <c r="N32" s="55"/>
      <c r="O32" s="93"/>
    </row>
    <row r="33" spans="1:15" ht="15" customHeight="1" thickBot="1">
      <c r="A33" s="9" t="str">
        <f ca="1" t="shared" si="0"/>
        <v>muni deduction</v>
      </c>
      <c r="B33" s="109">
        <f>ROW()</f>
        <v>33</v>
      </c>
      <c r="C33" s="9" t="str">
        <f>summary!J6</f>
        <v>0408</v>
      </c>
      <c r="D33" s="9" t="str">
        <f>summary!Q8</f>
        <v>2015</v>
      </c>
      <c r="E33" s="9" t="s">
        <v>178</v>
      </c>
      <c r="F33" s="9" t="s">
        <v>333</v>
      </c>
      <c r="G33" s="9" t="str">
        <f t="shared" si="1"/>
        <v>dbntt33</v>
      </c>
      <c r="H33" s="23"/>
      <c r="I33" s="82" t="s">
        <v>297</v>
      </c>
      <c r="K33" s="38"/>
      <c r="M33" s="38"/>
      <c r="N33" s="55"/>
      <c r="O33" s="90">
        <f>SUM(O31,O26,O24,O22,O20,O15,O10,O5)</f>
        <v>0</v>
      </c>
    </row>
    <row r="34" ht="16.5" thickTop="1"/>
  </sheetData>
  <sheetProtection password="C7B6" sheet="1"/>
  <mergeCells count="6">
    <mergeCell ref="K6:N6"/>
    <mergeCell ref="K11:N11"/>
    <mergeCell ref="K16:N16"/>
    <mergeCell ref="J24:N24"/>
    <mergeCell ref="J26:N26"/>
    <mergeCell ref="I1:O1"/>
  </mergeCells>
  <printOptions horizontalCentered="1"/>
  <pageMargins left="0.5" right="0.5" top="0.5" bottom="0.5" header="0.5" footer="0.25"/>
  <pageSetup fitToHeight="1" fitToWidth="1" horizontalDpi="600" verticalDpi="600" orientation="portrait" paperSize="5" r:id="rId1"/>
  <headerFooter alignWithMargins="0">
    <oddFooter>&amp;C&amp;A&amp;RPage &amp;P</oddFooter>
  </headerFooter>
</worksheet>
</file>

<file path=xl/worksheets/sheet15.xml><?xml version="1.0" encoding="utf-8"?>
<worksheet xmlns="http://schemas.openxmlformats.org/spreadsheetml/2006/main" xmlns:r="http://schemas.openxmlformats.org/officeDocument/2006/relationships">
  <sheetPr codeName="Sheet18">
    <pageSetUpPr fitToPage="1"/>
  </sheetPr>
  <dimension ref="A1:O53"/>
  <sheetViews>
    <sheetView showGridLines="0" zoomScalePageLayoutView="0" workbookViewId="0" topLeftCell="I1">
      <selection activeCell="S22" sqref="S22"/>
    </sheetView>
  </sheetViews>
  <sheetFormatPr defaultColWidth="9.00390625" defaultRowHeight="15.75"/>
  <cols>
    <col min="1" max="8" width="5.625" style="0" hidden="1" customWidth="1"/>
    <col min="9" max="9" width="3.125" style="0" customWidth="1"/>
    <col min="10" max="10" width="3.00390625" style="0" customWidth="1"/>
    <col min="11" max="11" width="6.75390625" style="0" customWidth="1"/>
    <col min="12" max="12" width="40.75390625" style="0" customWidth="1"/>
    <col min="13" max="13" width="2.625" style="132" customWidth="1"/>
    <col min="14" max="14" width="17.875" style="0" customWidth="1"/>
    <col min="15" max="15" width="16.625" style="0" customWidth="1"/>
  </cols>
  <sheetData>
    <row r="1" spans="1:15" s="8" customFormat="1" ht="18.75">
      <c r="A1" s="156" t="str">
        <f aca="true" ca="1" t="shared" si="0" ref="A1:A53">MID(CELL("filename",A1),FIND("]",CELL("filename",A1))+1,256)</f>
        <v>guarantees in calc</v>
      </c>
      <c r="B1" s="156">
        <f>ROW()</f>
        <v>1</v>
      </c>
      <c r="C1" s="156" t="str">
        <f>summary!J6</f>
        <v>0408</v>
      </c>
      <c r="D1" s="156" t="str">
        <f>summary!Q8</f>
        <v>2015</v>
      </c>
      <c r="E1" s="156" t="s">
        <v>178</v>
      </c>
      <c r="F1" s="156" t="s">
        <v>334</v>
      </c>
      <c r="G1" s="156" t="str">
        <f>F1&amp;ROW()</f>
        <v>gic1</v>
      </c>
      <c r="H1" s="157"/>
      <c r="I1" s="232" t="s">
        <v>319</v>
      </c>
      <c r="J1" s="232"/>
      <c r="K1" s="232"/>
      <c r="L1" s="232"/>
      <c r="M1" s="232"/>
      <c r="N1" s="232"/>
      <c r="O1" s="232"/>
    </row>
    <row r="2" spans="1:15" s="8" customFormat="1" ht="12.75">
      <c r="A2" s="156" t="str">
        <f ca="1" t="shared" si="0"/>
        <v>guarantees in calc</v>
      </c>
      <c r="B2" s="156">
        <f>ROW()</f>
        <v>2</v>
      </c>
      <c r="C2" s="156" t="str">
        <f>summary!J6</f>
        <v>0408</v>
      </c>
      <c r="D2" s="156" t="str">
        <f>summary!Q8</f>
        <v>2015</v>
      </c>
      <c r="E2" s="156" t="s">
        <v>178</v>
      </c>
      <c r="F2" s="156" t="s">
        <v>334</v>
      </c>
      <c r="G2" s="156" t="str">
        <f aca="true" t="shared" si="1" ref="G2:G32">F2&amp;ROW()</f>
        <v>gic2</v>
      </c>
      <c r="H2" s="157"/>
      <c r="I2" s="130"/>
      <c r="J2" s="82"/>
      <c r="K2" s="38"/>
      <c r="L2" s="81"/>
      <c r="M2" s="131"/>
      <c r="N2" s="53"/>
      <c r="O2" s="53"/>
    </row>
    <row r="3" spans="1:15" s="8" customFormat="1" ht="12.75">
      <c r="A3" s="156" t="str">
        <f ca="1" t="shared" si="0"/>
        <v>guarantees in calc</v>
      </c>
      <c r="B3" s="156">
        <f>ROW()</f>
        <v>3</v>
      </c>
      <c r="C3" s="156" t="str">
        <f>summary!J6</f>
        <v>0408</v>
      </c>
      <c r="D3" s="156" t="str">
        <f>summary!Q8</f>
        <v>2015</v>
      </c>
      <c r="E3" s="156" t="s">
        <v>178</v>
      </c>
      <c r="F3" s="156" t="s">
        <v>334</v>
      </c>
      <c r="G3" s="156" t="str">
        <f t="shared" si="1"/>
        <v>gic3</v>
      </c>
      <c r="H3" s="157"/>
      <c r="I3" s="38"/>
      <c r="J3" s="38"/>
      <c r="K3" s="134">
        <v>-1</v>
      </c>
      <c r="L3" s="187"/>
      <c r="M3" s="131"/>
      <c r="N3" s="160">
        <v>0</v>
      </c>
      <c r="O3" s="53"/>
    </row>
    <row r="4" spans="1:15" s="8" customFormat="1" ht="12.75">
      <c r="A4" s="156" t="str">
        <f ca="1" t="shared" si="0"/>
        <v>guarantees in calc</v>
      </c>
      <c r="B4" s="156">
        <f>ROW()</f>
        <v>4</v>
      </c>
      <c r="C4" s="156" t="str">
        <f>summary!J6</f>
        <v>0408</v>
      </c>
      <c r="D4" s="156" t="str">
        <f>summary!Q8</f>
        <v>2015</v>
      </c>
      <c r="E4" s="156" t="s">
        <v>178</v>
      </c>
      <c r="F4" s="156" t="s">
        <v>334</v>
      </c>
      <c r="G4" s="156" t="str">
        <f t="shared" si="1"/>
        <v>gic4</v>
      </c>
      <c r="H4" s="157"/>
      <c r="I4" s="38"/>
      <c r="J4" s="38"/>
      <c r="K4" s="134">
        <v>-2</v>
      </c>
      <c r="L4" s="187"/>
      <c r="M4" s="131"/>
      <c r="N4" s="160">
        <v>0</v>
      </c>
      <c r="O4" s="53"/>
    </row>
    <row r="5" spans="1:15" s="8" customFormat="1" ht="12.75">
      <c r="A5" s="156" t="str">
        <f ca="1" t="shared" si="0"/>
        <v>guarantees in calc</v>
      </c>
      <c r="B5" s="156">
        <f>ROW()</f>
        <v>5</v>
      </c>
      <c r="C5" s="156" t="str">
        <f>summary!J6</f>
        <v>0408</v>
      </c>
      <c r="D5" s="156" t="str">
        <f>summary!Q8</f>
        <v>2015</v>
      </c>
      <c r="E5" s="156" t="s">
        <v>178</v>
      </c>
      <c r="F5" s="156" t="s">
        <v>334</v>
      </c>
      <c r="G5" s="156" t="str">
        <f t="shared" si="1"/>
        <v>gic5</v>
      </c>
      <c r="H5" s="157"/>
      <c r="I5" s="38"/>
      <c r="J5" s="38"/>
      <c r="K5" s="134">
        <v>-3</v>
      </c>
      <c r="L5" s="187"/>
      <c r="M5" s="131"/>
      <c r="N5" s="160">
        <v>0</v>
      </c>
      <c r="O5" s="53"/>
    </row>
    <row r="6" spans="1:15" s="8" customFormat="1" ht="12.75">
      <c r="A6" s="156" t="str">
        <f ca="1" t="shared" si="0"/>
        <v>guarantees in calc</v>
      </c>
      <c r="B6" s="156">
        <f>ROW()</f>
        <v>6</v>
      </c>
      <c r="C6" s="156" t="str">
        <f>summary!J6</f>
        <v>0408</v>
      </c>
      <c r="D6" s="156" t="str">
        <f>summary!Q8</f>
        <v>2015</v>
      </c>
      <c r="E6" s="156" t="s">
        <v>178</v>
      </c>
      <c r="F6" s="156" t="s">
        <v>334</v>
      </c>
      <c r="G6" s="156" t="str">
        <f t="shared" si="1"/>
        <v>gic6</v>
      </c>
      <c r="H6" s="157"/>
      <c r="I6" s="38"/>
      <c r="J6" s="38"/>
      <c r="K6" s="134">
        <v>-4</v>
      </c>
      <c r="L6" s="187"/>
      <c r="M6" s="131"/>
      <c r="N6" s="160">
        <v>0</v>
      </c>
      <c r="O6" s="53"/>
    </row>
    <row r="7" spans="1:15" s="8" customFormat="1" ht="12.75">
      <c r="A7" s="156" t="str">
        <f ca="1" t="shared" si="0"/>
        <v>guarantees in calc</v>
      </c>
      <c r="B7" s="156">
        <f>ROW()</f>
        <v>7</v>
      </c>
      <c r="C7" s="156" t="str">
        <f>summary!J6</f>
        <v>0408</v>
      </c>
      <c r="D7" s="156" t="str">
        <f>summary!Q8</f>
        <v>2015</v>
      </c>
      <c r="E7" s="156" t="s">
        <v>178</v>
      </c>
      <c r="F7" s="156" t="s">
        <v>334</v>
      </c>
      <c r="G7" s="156" t="str">
        <f t="shared" si="1"/>
        <v>gic7</v>
      </c>
      <c r="H7" s="157"/>
      <c r="I7" s="38"/>
      <c r="J7" s="38"/>
      <c r="K7" s="134">
        <v>-5</v>
      </c>
      <c r="L7" s="187"/>
      <c r="M7" s="131"/>
      <c r="N7" s="160">
        <v>0</v>
      </c>
      <c r="O7" s="53"/>
    </row>
    <row r="8" spans="1:15" s="8" customFormat="1" ht="12.75">
      <c r="A8" s="156" t="str">
        <f ca="1" t="shared" si="0"/>
        <v>guarantees in calc</v>
      </c>
      <c r="B8" s="156">
        <f>ROW()</f>
        <v>8</v>
      </c>
      <c r="C8" s="156" t="str">
        <f>summary!J6</f>
        <v>0408</v>
      </c>
      <c r="D8" s="156" t="str">
        <f>summary!Q8</f>
        <v>2015</v>
      </c>
      <c r="E8" s="156" t="s">
        <v>178</v>
      </c>
      <c r="F8" s="156" t="s">
        <v>334</v>
      </c>
      <c r="G8" s="156" t="str">
        <f t="shared" si="1"/>
        <v>gic8</v>
      </c>
      <c r="H8" s="157"/>
      <c r="I8" s="38"/>
      <c r="J8" s="38"/>
      <c r="K8" s="134">
        <v>-6</v>
      </c>
      <c r="L8" s="187"/>
      <c r="M8" s="131"/>
      <c r="N8" s="160">
        <v>0</v>
      </c>
      <c r="O8" s="53"/>
    </row>
    <row r="9" spans="1:15" s="8" customFormat="1" ht="12.75">
      <c r="A9" s="156" t="str">
        <f ca="1" t="shared" si="0"/>
        <v>guarantees in calc</v>
      </c>
      <c r="B9" s="156">
        <f>ROW()</f>
        <v>9</v>
      </c>
      <c r="C9" s="156" t="str">
        <f>summary!J6</f>
        <v>0408</v>
      </c>
      <c r="D9" s="156" t="str">
        <f>summary!Q8</f>
        <v>2015</v>
      </c>
      <c r="E9" s="156" t="s">
        <v>178</v>
      </c>
      <c r="F9" s="156" t="s">
        <v>334</v>
      </c>
      <c r="G9" s="156" t="str">
        <f t="shared" si="1"/>
        <v>gic9</v>
      </c>
      <c r="H9" s="157"/>
      <c r="I9" s="38"/>
      <c r="J9" s="38"/>
      <c r="K9" s="134">
        <v>-7</v>
      </c>
      <c r="L9" s="187"/>
      <c r="M9" s="131"/>
      <c r="N9" s="160">
        <v>0</v>
      </c>
      <c r="O9" s="53"/>
    </row>
    <row r="10" spans="1:15" s="8" customFormat="1" ht="12.75">
      <c r="A10" s="156" t="str">
        <f ca="1" t="shared" si="0"/>
        <v>guarantees in calc</v>
      </c>
      <c r="B10" s="156">
        <f>ROW()</f>
        <v>10</v>
      </c>
      <c r="C10" s="156" t="str">
        <f>summary!J6</f>
        <v>0408</v>
      </c>
      <c r="D10" s="156" t="str">
        <f>summary!Q8</f>
        <v>2015</v>
      </c>
      <c r="E10" s="156" t="s">
        <v>178</v>
      </c>
      <c r="F10" s="156" t="s">
        <v>334</v>
      </c>
      <c r="G10" s="156" t="str">
        <f t="shared" si="1"/>
        <v>gic10</v>
      </c>
      <c r="H10" s="157"/>
      <c r="I10" s="38"/>
      <c r="J10" s="38"/>
      <c r="K10" s="134">
        <v>-8</v>
      </c>
      <c r="L10" s="187"/>
      <c r="M10" s="131"/>
      <c r="N10" s="160">
        <v>0</v>
      </c>
      <c r="O10" s="53"/>
    </row>
    <row r="11" spans="1:15" s="8" customFormat="1" ht="12.75">
      <c r="A11" s="156" t="str">
        <f ca="1" t="shared" si="0"/>
        <v>guarantees in calc</v>
      </c>
      <c r="B11" s="156">
        <f>ROW()</f>
        <v>11</v>
      </c>
      <c r="C11" s="156" t="str">
        <f>summary!J6</f>
        <v>0408</v>
      </c>
      <c r="D11" s="156" t="str">
        <f>summary!Q8</f>
        <v>2015</v>
      </c>
      <c r="E11" s="156" t="s">
        <v>178</v>
      </c>
      <c r="F11" s="156" t="s">
        <v>334</v>
      </c>
      <c r="G11" s="156" t="str">
        <f t="shared" si="1"/>
        <v>gic11</v>
      </c>
      <c r="H11" s="157"/>
      <c r="I11" s="38"/>
      <c r="J11" s="38"/>
      <c r="K11" s="134">
        <v>-9</v>
      </c>
      <c r="L11" s="187"/>
      <c r="M11" s="131"/>
      <c r="N11" s="160">
        <v>0</v>
      </c>
      <c r="O11" s="53"/>
    </row>
    <row r="12" spans="1:15" s="8" customFormat="1" ht="12.75">
      <c r="A12" s="156" t="str">
        <f ca="1" t="shared" si="0"/>
        <v>guarantees in calc</v>
      </c>
      <c r="B12" s="156">
        <f>ROW()</f>
        <v>12</v>
      </c>
      <c r="C12" s="156" t="str">
        <f>summary!J6</f>
        <v>0408</v>
      </c>
      <c r="D12" s="156" t="str">
        <f>summary!Q8</f>
        <v>2015</v>
      </c>
      <c r="E12" s="156" t="s">
        <v>178</v>
      </c>
      <c r="F12" s="156" t="s">
        <v>334</v>
      </c>
      <c r="G12" s="156" t="str">
        <f t="shared" si="1"/>
        <v>gic12</v>
      </c>
      <c r="H12" s="157"/>
      <c r="I12" s="38"/>
      <c r="J12" s="38"/>
      <c r="K12" s="134">
        <v>-10</v>
      </c>
      <c r="L12" s="187"/>
      <c r="M12" s="131"/>
      <c r="N12" s="160">
        <v>0</v>
      </c>
      <c r="O12" s="53"/>
    </row>
    <row r="13" spans="1:15" s="8" customFormat="1" ht="12.75">
      <c r="A13" s="156" t="str">
        <f ca="1" t="shared" si="0"/>
        <v>guarantees in calc</v>
      </c>
      <c r="B13" s="156">
        <f>ROW()</f>
        <v>13</v>
      </c>
      <c r="C13" s="156" t="str">
        <f>summary!J6</f>
        <v>0408</v>
      </c>
      <c r="D13" s="156" t="str">
        <f>summary!Q8</f>
        <v>2015</v>
      </c>
      <c r="E13" s="156" t="s">
        <v>178</v>
      </c>
      <c r="F13" s="156" t="s">
        <v>334</v>
      </c>
      <c r="G13" s="156" t="str">
        <f t="shared" si="1"/>
        <v>gic13</v>
      </c>
      <c r="H13" s="157"/>
      <c r="I13" s="38"/>
      <c r="J13" s="38"/>
      <c r="K13" s="134">
        <v>-11</v>
      </c>
      <c r="L13" s="187"/>
      <c r="M13" s="131"/>
      <c r="N13" s="160">
        <v>0</v>
      </c>
      <c r="O13" s="53"/>
    </row>
    <row r="14" spans="1:15" s="8" customFormat="1" ht="12.75">
      <c r="A14" s="156" t="str">
        <f ca="1" t="shared" si="0"/>
        <v>guarantees in calc</v>
      </c>
      <c r="B14" s="156">
        <f>ROW()</f>
        <v>14</v>
      </c>
      <c r="C14" s="156" t="str">
        <f>summary!J6</f>
        <v>0408</v>
      </c>
      <c r="D14" s="156" t="str">
        <f>summary!Q8</f>
        <v>2015</v>
      </c>
      <c r="E14" s="156" t="s">
        <v>178</v>
      </c>
      <c r="F14" s="156" t="s">
        <v>334</v>
      </c>
      <c r="G14" s="156" t="str">
        <f t="shared" si="1"/>
        <v>gic14</v>
      </c>
      <c r="H14" s="157"/>
      <c r="I14" s="38"/>
      <c r="J14" s="38"/>
      <c r="K14" s="134">
        <v>-12</v>
      </c>
      <c r="L14" s="187"/>
      <c r="M14" s="131"/>
      <c r="N14" s="160">
        <v>0</v>
      </c>
      <c r="O14" s="53"/>
    </row>
    <row r="15" spans="1:15" s="8" customFormat="1" ht="12.75">
      <c r="A15" s="156" t="str">
        <f ca="1" t="shared" si="0"/>
        <v>guarantees in calc</v>
      </c>
      <c r="B15" s="156">
        <f>ROW()</f>
        <v>15</v>
      </c>
      <c r="C15" s="156" t="str">
        <f>summary!J6</f>
        <v>0408</v>
      </c>
      <c r="D15" s="156" t="str">
        <f>summary!Q8</f>
        <v>2015</v>
      </c>
      <c r="E15" s="156" t="s">
        <v>178</v>
      </c>
      <c r="F15" s="156" t="s">
        <v>334</v>
      </c>
      <c r="G15" s="156" t="str">
        <f t="shared" si="1"/>
        <v>gic15</v>
      </c>
      <c r="H15" s="157"/>
      <c r="I15" s="38"/>
      <c r="J15" s="38"/>
      <c r="K15" s="134">
        <v>-13</v>
      </c>
      <c r="L15" s="187"/>
      <c r="M15" s="131"/>
      <c r="N15" s="160">
        <v>0</v>
      </c>
      <c r="O15" s="53"/>
    </row>
    <row r="16" spans="1:15" s="8" customFormat="1" ht="12.75">
      <c r="A16" s="156" t="str">
        <f ca="1" t="shared" si="0"/>
        <v>guarantees in calc</v>
      </c>
      <c r="B16" s="156">
        <f>ROW()</f>
        <v>16</v>
      </c>
      <c r="C16" s="156" t="str">
        <f>summary!J6</f>
        <v>0408</v>
      </c>
      <c r="D16" s="156" t="str">
        <f>summary!Q8</f>
        <v>2015</v>
      </c>
      <c r="E16" s="156" t="s">
        <v>178</v>
      </c>
      <c r="F16" s="156" t="s">
        <v>334</v>
      </c>
      <c r="G16" s="156" t="str">
        <f t="shared" si="1"/>
        <v>gic16</v>
      </c>
      <c r="H16" s="157"/>
      <c r="I16" s="38"/>
      <c r="J16" s="38"/>
      <c r="K16" s="134">
        <v>-14</v>
      </c>
      <c r="L16" s="187"/>
      <c r="M16" s="131"/>
      <c r="N16" s="160">
        <v>0</v>
      </c>
      <c r="O16" s="53"/>
    </row>
    <row r="17" spans="1:15" s="8" customFormat="1" ht="12.75">
      <c r="A17" s="156" t="str">
        <f ca="1" t="shared" si="0"/>
        <v>guarantees in calc</v>
      </c>
      <c r="B17" s="156">
        <f>ROW()</f>
        <v>17</v>
      </c>
      <c r="C17" s="156" t="str">
        <f>summary!J6</f>
        <v>0408</v>
      </c>
      <c r="D17" s="156" t="str">
        <f>summary!Q8</f>
        <v>2015</v>
      </c>
      <c r="E17" s="156" t="s">
        <v>178</v>
      </c>
      <c r="F17" s="156" t="s">
        <v>334</v>
      </c>
      <c r="G17" s="156" t="str">
        <f t="shared" si="1"/>
        <v>gic17</v>
      </c>
      <c r="H17" s="157"/>
      <c r="I17" s="38"/>
      <c r="J17" s="38"/>
      <c r="K17" s="134">
        <v>-15</v>
      </c>
      <c r="L17" s="187"/>
      <c r="M17" s="131"/>
      <c r="N17" s="160">
        <v>0</v>
      </c>
      <c r="O17" s="53"/>
    </row>
    <row r="18" spans="1:15" s="8" customFormat="1" ht="12.75">
      <c r="A18" s="156" t="str">
        <f ca="1" t="shared" si="0"/>
        <v>guarantees in calc</v>
      </c>
      <c r="B18" s="156">
        <f>ROW()</f>
        <v>18</v>
      </c>
      <c r="C18" s="156" t="str">
        <f>summary!J6</f>
        <v>0408</v>
      </c>
      <c r="D18" s="156" t="str">
        <f>summary!Q8</f>
        <v>2015</v>
      </c>
      <c r="E18" s="156" t="s">
        <v>178</v>
      </c>
      <c r="F18" s="156" t="s">
        <v>334</v>
      </c>
      <c r="G18" s="156" t="str">
        <f t="shared" si="1"/>
        <v>gic18</v>
      </c>
      <c r="H18" s="157"/>
      <c r="I18" s="38"/>
      <c r="J18" s="38"/>
      <c r="K18" s="134">
        <v>-16</v>
      </c>
      <c r="L18" s="187"/>
      <c r="M18" s="131"/>
      <c r="N18" s="160">
        <v>0</v>
      </c>
      <c r="O18" s="53"/>
    </row>
    <row r="19" spans="1:15" s="8" customFormat="1" ht="12.75">
      <c r="A19" s="156" t="str">
        <f ca="1" t="shared" si="0"/>
        <v>guarantees in calc</v>
      </c>
      <c r="B19" s="156">
        <f>ROW()</f>
        <v>19</v>
      </c>
      <c r="C19" s="156" t="str">
        <f>summary!J6</f>
        <v>0408</v>
      </c>
      <c r="D19" s="156" t="str">
        <f>summary!Q8</f>
        <v>2015</v>
      </c>
      <c r="E19" s="156" t="s">
        <v>178</v>
      </c>
      <c r="F19" s="156" t="s">
        <v>334</v>
      </c>
      <c r="G19" s="156" t="str">
        <f t="shared" si="1"/>
        <v>gic19</v>
      </c>
      <c r="H19" s="157"/>
      <c r="I19" s="38"/>
      <c r="J19" s="38"/>
      <c r="K19" s="134">
        <v>-17</v>
      </c>
      <c r="L19" s="187"/>
      <c r="M19" s="131"/>
      <c r="N19" s="160">
        <v>0</v>
      </c>
      <c r="O19" s="53"/>
    </row>
    <row r="20" spans="1:15" s="8" customFormat="1" ht="12.75">
      <c r="A20" s="156" t="str">
        <f ca="1" t="shared" si="0"/>
        <v>guarantees in calc</v>
      </c>
      <c r="B20" s="156">
        <f>ROW()</f>
        <v>20</v>
      </c>
      <c r="C20" s="156" t="str">
        <f>summary!J6</f>
        <v>0408</v>
      </c>
      <c r="D20" s="156" t="str">
        <f>summary!Q8</f>
        <v>2015</v>
      </c>
      <c r="E20" s="156" t="s">
        <v>178</v>
      </c>
      <c r="F20" s="156" t="s">
        <v>334</v>
      </c>
      <c r="G20" s="156" t="str">
        <f t="shared" si="1"/>
        <v>gic20</v>
      </c>
      <c r="H20" s="157"/>
      <c r="I20" s="38"/>
      <c r="J20" s="38"/>
      <c r="K20" s="134">
        <v>-18</v>
      </c>
      <c r="L20" s="187"/>
      <c r="M20" s="131"/>
      <c r="N20" s="160">
        <v>0</v>
      </c>
      <c r="O20" s="74"/>
    </row>
    <row r="21" spans="1:15" s="8" customFormat="1" ht="12.75">
      <c r="A21" s="156" t="str">
        <f ca="1" t="shared" si="0"/>
        <v>guarantees in calc</v>
      </c>
      <c r="B21" s="156">
        <f>ROW()</f>
        <v>21</v>
      </c>
      <c r="C21" s="156" t="str">
        <f>summary!J6</f>
        <v>0408</v>
      </c>
      <c r="D21" s="156" t="str">
        <f>summary!Q8</f>
        <v>2015</v>
      </c>
      <c r="E21" s="156" t="s">
        <v>178</v>
      </c>
      <c r="F21" s="156" t="s">
        <v>334</v>
      </c>
      <c r="G21" s="156" t="str">
        <f t="shared" si="1"/>
        <v>gic21</v>
      </c>
      <c r="H21" s="157"/>
      <c r="I21" s="38"/>
      <c r="J21" s="38"/>
      <c r="K21" s="134">
        <v>-19</v>
      </c>
      <c r="L21" s="187"/>
      <c r="M21" s="131"/>
      <c r="N21" s="160">
        <v>0</v>
      </c>
      <c r="O21" s="74"/>
    </row>
    <row r="22" spans="1:15" s="8" customFormat="1" ht="12.75">
      <c r="A22" s="156" t="str">
        <f ca="1" t="shared" si="0"/>
        <v>guarantees in calc</v>
      </c>
      <c r="B22" s="156">
        <f>ROW()</f>
        <v>22</v>
      </c>
      <c r="C22" s="156" t="str">
        <f>summary!J6</f>
        <v>0408</v>
      </c>
      <c r="D22" s="156" t="str">
        <f>summary!Q8</f>
        <v>2015</v>
      </c>
      <c r="E22" s="156" t="s">
        <v>178</v>
      </c>
      <c r="F22" s="156" t="s">
        <v>334</v>
      </c>
      <c r="G22" s="156" t="str">
        <f t="shared" si="1"/>
        <v>gic22</v>
      </c>
      <c r="H22" s="157"/>
      <c r="I22" s="38"/>
      <c r="J22" s="38"/>
      <c r="K22" s="134">
        <v>-20</v>
      </c>
      <c r="L22" s="187"/>
      <c r="M22" s="131"/>
      <c r="N22" s="160">
        <v>0</v>
      </c>
      <c r="O22" s="74"/>
    </row>
    <row r="23" spans="1:15" s="8" customFormat="1" ht="12.75">
      <c r="A23" s="156" t="str">
        <f ca="1" t="shared" si="0"/>
        <v>guarantees in calc</v>
      </c>
      <c r="B23" s="156">
        <f>ROW()</f>
        <v>23</v>
      </c>
      <c r="C23" s="156" t="str">
        <f>summary!J6</f>
        <v>0408</v>
      </c>
      <c r="D23" s="156" t="str">
        <f>summary!Q8</f>
        <v>2015</v>
      </c>
      <c r="E23" s="156" t="s">
        <v>178</v>
      </c>
      <c r="F23" s="156" t="s">
        <v>334</v>
      </c>
      <c r="G23" s="156" t="str">
        <f t="shared" si="1"/>
        <v>gic23</v>
      </c>
      <c r="H23" s="157"/>
      <c r="I23" s="38"/>
      <c r="J23" s="38"/>
      <c r="K23" s="134">
        <v>-21</v>
      </c>
      <c r="L23" s="187"/>
      <c r="M23" s="131"/>
      <c r="N23" s="160">
        <v>0</v>
      </c>
      <c r="O23" s="74"/>
    </row>
    <row r="24" spans="1:15" s="8" customFormat="1" ht="12.75">
      <c r="A24" s="156" t="str">
        <f ca="1" t="shared" si="0"/>
        <v>guarantees in calc</v>
      </c>
      <c r="B24" s="156">
        <f>ROW()</f>
        <v>24</v>
      </c>
      <c r="C24" s="156" t="str">
        <f>summary!J6</f>
        <v>0408</v>
      </c>
      <c r="D24" s="156" t="str">
        <f>summary!Q8</f>
        <v>2015</v>
      </c>
      <c r="E24" s="156" t="s">
        <v>178</v>
      </c>
      <c r="F24" s="156" t="s">
        <v>334</v>
      </c>
      <c r="G24" s="156" t="str">
        <f t="shared" si="1"/>
        <v>gic24</v>
      </c>
      <c r="H24" s="157"/>
      <c r="I24" s="38"/>
      <c r="J24" s="38"/>
      <c r="K24" s="134">
        <v>-22</v>
      </c>
      <c r="L24" s="187"/>
      <c r="M24" s="131"/>
      <c r="N24" s="160">
        <v>0</v>
      </c>
      <c r="O24" s="74"/>
    </row>
    <row r="25" spans="1:15" s="8" customFormat="1" ht="12.75">
      <c r="A25" s="156" t="str">
        <f ca="1" t="shared" si="0"/>
        <v>guarantees in calc</v>
      </c>
      <c r="B25" s="156">
        <f>ROW()</f>
        <v>25</v>
      </c>
      <c r="C25" s="156" t="str">
        <f>summary!J6</f>
        <v>0408</v>
      </c>
      <c r="D25" s="156" t="str">
        <f>summary!Q8</f>
        <v>2015</v>
      </c>
      <c r="E25" s="156" t="s">
        <v>178</v>
      </c>
      <c r="F25" s="156" t="s">
        <v>334</v>
      </c>
      <c r="G25" s="156" t="str">
        <f t="shared" si="1"/>
        <v>gic25</v>
      </c>
      <c r="H25" s="157"/>
      <c r="I25" s="38"/>
      <c r="J25" s="38"/>
      <c r="K25" s="134">
        <v>-23</v>
      </c>
      <c r="L25" s="187"/>
      <c r="M25" s="131"/>
      <c r="N25" s="160">
        <v>0</v>
      </c>
      <c r="O25" s="74"/>
    </row>
    <row r="26" spans="1:15" s="8" customFormat="1" ht="12.75">
      <c r="A26" s="156" t="str">
        <f ca="1" t="shared" si="0"/>
        <v>guarantees in calc</v>
      </c>
      <c r="B26" s="156">
        <f>ROW()</f>
        <v>26</v>
      </c>
      <c r="C26" s="156" t="str">
        <f>summary!J6</f>
        <v>0408</v>
      </c>
      <c r="D26" s="156" t="str">
        <f>summary!Q8</f>
        <v>2015</v>
      </c>
      <c r="E26" s="156" t="s">
        <v>178</v>
      </c>
      <c r="F26" s="156" t="s">
        <v>334</v>
      </c>
      <c r="G26" s="156" t="str">
        <f t="shared" si="1"/>
        <v>gic26</v>
      </c>
      <c r="H26" s="157"/>
      <c r="I26" s="38"/>
      <c r="J26" s="38"/>
      <c r="K26" s="134">
        <v>-24</v>
      </c>
      <c r="L26" s="187"/>
      <c r="M26" s="131"/>
      <c r="N26" s="160">
        <v>0</v>
      </c>
      <c r="O26" s="74"/>
    </row>
    <row r="27" spans="1:15" s="8" customFormat="1" ht="12.75">
      <c r="A27" s="156" t="str">
        <f ca="1" t="shared" si="0"/>
        <v>guarantees in calc</v>
      </c>
      <c r="B27" s="156">
        <f>ROW()</f>
        <v>27</v>
      </c>
      <c r="C27" s="156" t="str">
        <f>summary!J6</f>
        <v>0408</v>
      </c>
      <c r="D27" s="156" t="s">
        <v>18</v>
      </c>
      <c r="E27" s="156" t="s">
        <v>178</v>
      </c>
      <c r="F27" s="156" t="s">
        <v>334</v>
      </c>
      <c r="G27" s="156" t="str">
        <f t="shared" si="1"/>
        <v>gic27</v>
      </c>
      <c r="H27" s="157"/>
      <c r="I27" s="38"/>
      <c r="J27" s="38"/>
      <c r="K27" s="134">
        <v>-25</v>
      </c>
      <c r="L27" s="187"/>
      <c r="M27" s="131"/>
      <c r="N27" s="160">
        <v>0</v>
      </c>
      <c r="O27" s="74"/>
    </row>
    <row r="28" spans="1:15" s="8" customFormat="1" ht="12.75">
      <c r="A28" s="156" t="str">
        <f ca="1" t="shared" si="0"/>
        <v>guarantees in calc</v>
      </c>
      <c r="B28" s="156">
        <f>ROW()</f>
        <v>28</v>
      </c>
      <c r="C28" s="156" t="str">
        <f>summary!J6</f>
        <v>0408</v>
      </c>
      <c r="D28" s="156" t="str">
        <f>summary!Q8</f>
        <v>2015</v>
      </c>
      <c r="E28" s="156" t="s">
        <v>178</v>
      </c>
      <c r="F28" s="156" t="s">
        <v>334</v>
      </c>
      <c r="G28" s="156" t="str">
        <f t="shared" si="1"/>
        <v>gic28</v>
      </c>
      <c r="H28" s="157"/>
      <c r="I28" s="38"/>
      <c r="J28" s="38"/>
      <c r="K28" s="134">
        <v>-26</v>
      </c>
      <c r="L28" s="187"/>
      <c r="M28" s="131"/>
      <c r="N28" s="160">
        <v>0</v>
      </c>
      <c r="O28" s="74"/>
    </row>
    <row r="29" spans="1:15" s="8" customFormat="1" ht="12.75">
      <c r="A29" s="156" t="str">
        <f ca="1" t="shared" si="0"/>
        <v>guarantees in calc</v>
      </c>
      <c r="B29" s="156">
        <f>ROW()</f>
        <v>29</v>
      </c>
      <c r="C29" s="156" t="str">
        <f>summary!J6</f>
        <v>0408</v>
      </c>
      <c r="D29" s="156" t="str">
        <f>summary!Q8</f>
        <v>2015</v>
      </c>
      <c r="E29" s="156" t="s">
        <v>178</v>
      </c>
      <c r="F29" s="156" t="s">
        <v>334</v>
      </c>
      <c r="G29" s="156" t="str">
        <f t="shared" si="1"/>
        <v>gic29</v>
      </c>
      <c r="H29" s="157"/>
      <c r="I29" s="38"/>
      <c r="J29" s="38"/>
      <c r="K29" s="134">
        <v>-27</v>
      </c>
      <c r="L29" s="187"/>
      <c r="M29" s="131"/>
      <c r="N29" s="160">
        <v>0</v>
      </c>
      <c r="O29" s="74"/>
    </row>
    <row r="30" spans="1:15" s="8" customFormat="1" ht="12.75">
      <c r="A30" s="156" t="str">
        <f ca="1" t="shared" si="0"/>
        <v>guarantees in calc</v>
      </c>
      <c r="B30" s="156">
        <f>ROW()</f>
        <v>30</v>
      </c>
      <c r="C30" s="156" t="str">
        <f>summary!J6</f>
        <v>0408</v>
      </c>
      <c r="D30" s="156" t="str">
        <f>summary!Q8</f>
        <v>2015</v>
      </c>
      <c r="E30" s="156" t="s">
        <v>178</v>
      </c>
      <c r="F30" s="156" t="s">
        <v>334</v>
      </c>
      <c r="G30" s="156" t="str">
        <f t="shared" si="1"/>
        <v>gic30</v>
      </c>
      <c r="H30" s="157"/>
      <c r="I30" s="38"/>
      <c r="J30" s="38"/>
      <c r="K30" s="134">
        <v>-28</v>
      </c>
      <c r="L30" s="187"/>
      <c r="M30" s="131"/>
      <c r="N30" s="160">
        <v>0</v>
      </c>
      <c r="O30" s="74"/>
    </row>
    <row r="31" spans="1:15" s="8" customFormat="1" ht="12.75">
      <c r="A31" s="156" t="str">
        <f ca="1" t="shared" si="0"/>
        <v>guarantees in calc</v>
      </c>
      <c r="B31" s="156">
        <f>ROW()</f>
        <v>31</v>
      </c>
      <c r="C31" s="156" t="str">
        <f>summary!J6</f>
        <v>0408</v>
      </c>
      <c r="D31" s="156" t="str">
        <f>summary!Q8</f>
        <v>2015</v>
      </c>
      <c r="E31" s="156" t="s">
        <v>178</v>
      </c>
      <c r="F31" s="156" t="s">
        <v>334</v>
      </c>
      <c r="G31" s="156" t="str">
        <f t="shared" si="1"/>
        <v>gic31</v>
      </c>
      <c r="H31" s="157"/>
      <c r="I31" s="38"/>
      <c r="J31" s="38"/>
      <c r="K31" s="134">
        <v>-29</v>
      </c>
      <c r="L31" s="187"/>
      <c r="M31" s="131"/>
      <c r="N31" s="160">
        <v>0</v>
      </c>
      <c r="O31" s="74"/>
    </row>
    <row r="32" spans="1:15" s="8" customFormat="1" ht="12.75">
      <c r="A32" s="156" t="str">
        <f ca="1" t="shared" si="0"/>
        <v>guarantees in calc</v>
      </c>
      <c r="B32" s="156">
        <f>ROW()</f>
        <v>32</v>
      </c>
      <c r="C32" s="156" t="str">
        <f>summary!J6</f>
        <v>0408</v>
      </c>
      <c r="D32" s="156" t="str">
        <f>summary!Q8</f>
        <v>2015</v>
      </c>
      <c r="E32" s="156" t="s">
        <v>178</v>
      </c>
      <c r="F32" s="156" t="s">
        <v>334</v>
      </c>
      <c r="G32" s="156" t="str">
        <f t="shared" si="1"/>
        <v>gic32</v>
      </c>
      <c r="H32" s="157"/>
      <c r="I32" s="38"/>
      <c r="J32" s="38"/>
      <c r="K32" s="134">
        <v>-30</v>
      </c>
      <c r="L32" s="187"/>
      <c r="M32" s="131"/>
      <c r="N32" s="160">
        <v>0</v>
      </c>
      <c r="O32" s="74"/>
    </row>
    <row r="33" spans="1:15" s="8" customFormat="1" ht="12.75">
      <c r="A33" s="156" t="str">
        <f ca="1" t="shared" si="0"/>
        <v>guarantees in calc</v>
      </c>
      <c r="B33" s="156">
        <f>ROW()</f>
        <v>33</v>
      </c>
      <c r="C33" s="156" t="str">
        <f>summary!J6</f>
        <v>0408</v>
      </c>
      <c r="D33" s="158" t="str">
        <f>summary!Q8</f>
        <v>2015</v>
      </c>
      <c r="E33" s="156" t="s">
        <v>178</v>
      </c>
      <c r="F33" s="156" t="s">
        <v>334</v>
      </c>
      <c r="G33" s="156" t="str">
        <f>F32&amp;ROW()</f>
        <v>gic33</v>
      </c>
      <c r="H33" s="157"/>
      <c r="I33" s="38"/>
      <c r="J33" s="38"/>
      <c r="K33" s="134">
        <v>-31</v>
      </c>
      <c r="L33" s="187"/>
      <c r="M33" s="131"/>
      <c r="N33" s="160">
        <v>0</v>
      </c>
      <c r="O33" s="74"/>
    </row>
    <row r="34" spans="1:15" s="8" customFormat="1" ht="12.75">
      <c r="A34" s="156" t="str">
        <f ca="1" t="shared" si="0"/>
        <v>guarantees in calc</v>
      </c>
      <c r="B34" s="156">
        <f>ROW()</f>
        <v>34</v>
      </c>
      <c r="C34" s="156" t="str">
        <f>summary!J6</f>
        <v>0408</v>
      </c>
      <c r="D34" s="158" t="str">
        <f>summary!Q8</f>
        <v>2015</v>
      </c>
      <c r="E34" s="156" t="s">
        <v>178</v>
      </c>
      <c r="F34" s="156" t="s">
        <v>334</v>
      </c>
      <c r="G34" s="156" t="str">
        <f>F32&amp;ROW()</f>
        <v>gic34</v>
      </c>
      <c r="H34" s="157"/>
      <c r="I34" s="38"/>
      <c r="J34" s="38"/>
      <c r="K34" s="134">
        <v>-32</v>
      </c>
      <c r="L34" s="187"/>
      <c r="M34" s="131"/>
      <c r="N34" s="160">
        <v>0</v>
      </c>
      <c r="O34" s="74"/>
    </row>
    <row r="35" spans="1:15" s="8" customFormat="1" ht="12.75">
      <c r="A35" s="156" t="str">
        <f ca="1" t="shared" si="0"/>
        <v>guarantees in calc</v>
      </c>
      <c r="B35" s="156">
        <f>ROW()</f>
        <v>35</v>
      </c>
      <c r="C35" s="156" t="str">
        <f>summary!J6</f>
        <v>0408</v>
      </c>
      <c r="D35" s="158" t="str">
        <f>summary!Q8</f>
        <v>2015</v>
      </c>
      <c r="E35" s="156" t="s">
        <v>178</v>
      </c>
      <c r="F35" s="156" t="s">
        <v>334</v>
      </c>
      <c r="G35" s="156" t="str">
        <f>F32&amp;ROW()</f>
        <v>gic35</v>
      </c>
      <c r="H35" s="157"/>
      <c r="I35" s="38"/>
      <c r="J35" s="38"/>
      <c r="K35" s="134">
        <v>-33</v>
      </c>
      <c r="L35" s="187"/>
      <c r="M35" s="131"/>
      <c r="N35" s="160">
        <v>0</v>
      </c>
      <c r="O35" s="74"/>
    </row>
    <row r="36" spans="1:15" s="8" customFormat="1" ht="12.75">
      <c r="A36" s="156" t="str">
        <f ca="1" t="shared" si="0"/>
        <v>guarantees in calc</v>
      </c>
      <c r="B36" s="156">
        <f>ROW()</f>
        <v>36</v>
      </c>
      <c r="C36" s="156" t="str">
        <f>summary!J6</f>
        <v>0408</v>
      </c>
      <c r="D36" s="158" t="str">
        <f>summary!Q8</f>
        <v>2015</v>
      </c>
      <c r="E36" s="156" t="s">
        <v>178</v>
      </c>
      <c r="F36" s="156" t="s">
        <v>334</v>
      </c>
      <c r="G36" s="156" t="str">
        <f>F32&amp;ROW()</f>
        <v>gic36</v>
      </c>
      <c r="H36" s="157"/>
      <c r="I36" s="38"/>
      <c r="J36" s="38"/>
      <c r="K36" s="134">
        <v>-34</v>
      </c>
      <c r="L36" s="187"/>
      <c r="M36" s="131"/>
      <c r="N36" s="160">
        <v>0</v>
      </c>
      <c r="O36" s="74"/>
    </row>
    <row r="37" spans="1:15" s="8" customFormat="1" ht="12.75">
      <c r="A37" s="156" t="str">
        <f ca="1" t="shared" si="0"/>
        <v>guarantees in calc</v>
      </c>
      <c r="B37" s="156">
        <f>ROW()</f>
        <v>37</v>
      </c>
      <c r="C37" s="156" t="str">
        <f>summary!J6</f>
        <v>0408</v>
      </c>
      <c r="D37" s="158" t="str">
        <f>summary!Q8</f>
        <v>2015</v>
      </c>
      <c r="E37" s="156" t="s">
        <v>178</v>
      </c>
      <c r="F37" s="156" t="s">
        <v>334</v>
      </c>
      <c r="G37" s="156" t="str">
        <f>F32&amp;ROW()</f>
        <v>gic37</v>
      </c>
      <c r="H37" s="157"/>
      <c r="I37" s="38"/>
      <c r="J37" s="38"/>
      <c r="K37" s="134">
        <v>-35</v>
      </c>
      <c r="L37" s="187"/>
      <c r="M37" s="131"/>
      <c r="N37" s="160">
        <v>0</v>
      </c>
      <c r="O37" s="74"/>
    </row>
    <row r="38" spans="1:15" s="8" customFormat="1" ht="12.75">
      <c r="A38" s="156" t="str">
        <f ca="1" t="shared" si="0"/>
        <v>guarantees in calc</v>
      </c>
      <c r="B38" s="156">
        <f>ROW()</f>
        <v>38</v>
      </c>
      <c r="C38" s="156" t="str">
        <f>summary!J6</f>
        <v>0408</v>
      </c>
      <c r="D38" s="158" t="str">
        <f>summary!Q8</f>
        <v>2015</v>
      </c>
      <c r="E38" s="156" t="s">
        <v>178</v>
      </c>
      <c r="F38" s="156" t="s">
        <v>334</v>
      </c>
      <c r="G38" s="156" t="str">
        <f>F32&amp;ROW()</f>
        <v>gic38</v>
      </c>
      <c r="H38" s="157"/>
      <c r="I38" s="38"/>
      <c r="J38" s="38"/>
      <c r="K38" s="134">
        <v>-36</v>
      </c>
      <c r="L38" s="187"/>
      <c r="M38" s="131"/>
      <c r="N38" s="160">
        <v>0</v>
      </c>
      <c r="O38" s="74"/>
    </row>
    <row r="39" spans="1:15" s="8" customFormat="1" ht="12.75">
      <c r="A39" s="156" t="str">
        <f ca="1" t="shared" si="0"/>
        <v>guarantees in calc</v>
      </c>
      <c r="B39" s="156">
        <f>ROW()</f>
        <v>39</v>
      </c>
      <c r="C39" s="156" t="str">
        <f>summary!J6</f>
        <v>0408</v>
      </c>
      <c r="D39" s="158" t="str">
        <f>summary!Q8</f>
        <v>2015</v>
      </c>
      <c r="E39" s="156" t="s">
        <v>178</v>
      </c>
      <c r="F39" s="156" t="s">
        <v>334</v>
      </c>
      <c r="G39" s="156" t="str">
        <f>F32&amp;ROW()</f>
        <v>gic39</v>
      </c>
      <c r="H39" s="157"/>
      <c r="I39" s="38"/>
      <c r="J39" s="38"/>
      <c r="K39" s="134">
        <v>-37</v>
      </c>
      <c r="L39" s="187"/>
      <c r="M39" s="131"/>
      <c r="N39" s="160">
        <v>0</v>
      </c>
      <c r="O39" s="74"/>
    </row>
    <row r="40" spans="1:15" s="8" customFormat="1" ht="12.75">
      <c r="A40" s="156" t="str">
        <f ca="1" t="shared" si="0"/>
        <v>guarantees in calc</v>
      </c>
      <c r="B40" s="156">
        <f>ROW()</f>
        <v>40</v>
      </c>
      <c r="C40" s="156" t="str">
        <f>summary!J6</f>
        <v>0408</v>
      </c>
      <c r="D40" s="158" t="str">
        <f>summary!Q8</f>
        <v>2015</v>
      </c>
      <c r="E40" s="156" t="s">
        <v>178</v>
      </c>
      <c r="F40" s="156" t="s">
        <v>334</v>
      </c>
      <c r="G40" s="156" t="str">
        <f>F32&amp;ROW()</f>
        <v>gic40</v>
      </c>
      <c r="H40" s="157"/>
      <c r="I40" s="38"/>
      <c r="J40" s="38"/>
      <c r="K40" s="134">
        <v>-38</v>
      </c>
      <c r="L40" s="187"/>
      <c r="M40" s="131"/>
      <c r="N40" s="160">
        <v>0</v>
      </c>
      <c r="O40" s="74"/>
    </row>
    <row r="41" spans="1:15" s="8" customFormat="1" ht="12.75">
      <c r="A41" s="156" t="str">
        <f ca="1" t="shared" si="0"/>
        <v>guarantees in calc</v>
      </c>
      <c r="B41" s="156">
        <f>ROW()</f>
        <v>41</v>
      </c>
      <c r="C41" s="156" t="str">
        <f>summary!J6</f>
        <v>0408</v>
      </c>
      <c r="D41" s="158" t="str">
        <f>summary!Q8</f>
        <v>2015</v>
      </c>
      <c r="E41" s="156" t="s">
        <v>178</v>
      </c>
      <c r="F41" s="156" t="s">
        <v>334</v>
      </c>
      <c r="G41" s="156" t="str">
        <f>F32&amp;ROW()</f>
        <v>gic41</v>
      </c>
      <c r="H41" s="157"/>
      <c r="I41" s="38"/>
      <c r="J41" s="38"/>
      <c r="K41" s="134">
        <v>-39</v>
      </c>
      <c r="L41" s="187"/>
      <c r="M41" s="131"/>
      <c r="N41" s="160">
        <v>0</v>
      </c>
      <c r="O41" s="74"/>
    </row>
    <row r="42" spans="1:15" s="8" customFormat="1" ht="12.75">
      <c r="A42" s="156" t="str">
        <f ca="1" t="shared" si="0"/>
        <v>guarantees in calc</v>
      </c>
      <c r="B42" s="156">
        <f>ROW()</f>
        <v>42</v>
      </c>
      <c r="C42" s="156" t="str">
        <f>summary!J6</f>
        <v>0408</v>
      </c>
      <c r="D42" s="158" t="str">
        <f>summary!Q8</f>
        <v>2015</v>
      </c>
      <c r="E42" s="156" t="s">
        <v>178</v>
      </c>
      <c r="F42" s="156" t="s">
        <v>334</v>
      </c>
      <c r="G42" s="156" t="str">
        <f>F32&amp;ROW()</f>
        <v>gic42</v>
      </c>
      <c r="H42" s="157"/>
      <c r="I42" s="38"/>
      <c r="J42" s="38"/>
      <c r="K42" s="134">
        <v>-40</v>
      </c>
      <c r="L42" s="187"/>
      <c r="M42" s="131"/>
      <c r="N42" s="160">
        <v>0</v>
      </c>
      <c r="O42" s="74"/>
    </row>
    <row r="43" spans="1:15" s="8" customFormat="1" ht="12.75">
      <c r="A43" s="156" t="str">
        <f ca="1" t="shared" si="0"/>
        <v>guarantees in calc</v>
      </c>
      <c r="B43" s="156">
        <f>ROW()</f>
        <v>43</v>
      </c>
      <c r="C43" s="156" t="str">
        <f>summary!J6</f>
        <v>0408</v>
      </c>
      <c r="D43" s="158" t="str">
        <f>summary!Q8</f>
        <v>2015</v>
      </c>
      <c r="E43" s="156" t="s">
        <v>178</v>
      </c>
      <c r="F43" s="156" t="s">
        <v>334</v>
      </c>
      <c r="G43" s="156" t="str">
        <f>F32&amp;ROW()</f>
        <v>gic43</v>
      </c>
      <c r="H43" s="157"/>
      <c r="I43" s="38"/>
      <c r="J43" s="38"/>
      <c r="K43" s="134">
        <v>-41</v>
      </c>
      <c r="L43" s="187"/>
      <c r="M43" s="131"/>
      <c r="N43" s="160">
        <v>0</v>
      </c>
      <c r="O43" s="74"/>
    </row>
    <row r="44" spans="1:15" s="8" customFormat="1" ht="12.75">
      <c r="A44" s="156" t="str">
        <f ca="1" t="shared" si="0"/>
        <v>guarantees in calc</v>
      </c>
      <c r="B44" s="156">
        <f>ROW()</f>
        <v>44</v>
      </c>
      <c r="C44" s="156" t="str">
        <f>summary!J6</f>
        <v>0408</v>
      </c>
      <c r="D44" s="158" t="str">
        <f>summary!Q8</f>
        <v>2015</v>
      </c>
      <c r="E44" s="156" t="s">
        <v>178</v>
      </c>
      <c r="F44" s="156" t="s">
        <v>334</v>
      </c>
      <c r="G44" s="156" t="str">
        <f>F32&amp;ROW()</f>
        <v>gic44</v>
      </c>
      <c r="H44" s="157"/>
      <c r="I44" s="38"/>
      <c r="J44" s="38"/>
      <c r="K44" s="134">
        <v>-42</v>
      </c>
      <c r="L44" s="187"/>
      <c r="M44" s="131"/>
      <c r="N44" s="160">
        <v>0</v>
      </c>
      <c r="O44" s="74"/>
    </row>
    <row r="45" spans="1:15" s="8" customFormat="1" ht="12.75">
      <c r="A45" s="156" t="str">
        <f ca="1" t="shared" si="0"/>
        <v>guarantees in calc</v>
      </c>
      <c r="B45" s="156">
        <f>ROW()</f>
        <v>45</v>
      </c>
      <c r="C45" s="156" t="str">
        <f>summary!J6</f>
        <v>0408</v>
      </c>
      <c r="D45" s="158" t="str">
        <f>summary!Q8</f>
        <v>2015</v>
      </c>
      <c r="E45" s="156" t="s">
        <v>178</v>
      </c>
      <c r="F45" s="156" t="s">
        <v>334</v>
      </c>
      <c r="G45" s="156" t="str">
        <f>F32&amp;ROW()</f>
        <v>gic45</v>
      </c>
      <c r="H45" s="157"/>
      <c r="I45" s="38"/>
      <c r="J45" s="38"/>
      <c r="K45" s="134">
        <v>-43</v>
      </c>
      <c r="L45" s="187"/>
      <c r="M45" s="131"/>
      <c r="N45" s="160">
        <v>0</v>
      </c>
      <c r="O45" s="74"/>
    </row>
    <row r="46" spans="1:15" s="8" customFormat="1" ht="12.75">
      <c r="A46" s="156" t="str">
        <f ca="1" t="shared" si="0"/>
        <v>guarantees in calc</v>
      </c>
      <c r="B46" s="156">
        <f>ROW()</f>
        <v>46</v>
      </c>
      <c r="C46" s="156" t="str">
        <f>summary!J6</f>
        <v>0408</v>
      </c>
      <c r="D46" s="158" t="str">
        <f>summary!Q8</f>
        <v>2015</v>
      </c>
      <c r="E46" s="156" t="s">
        <v>178</v>
      </c>
      <c r="F46" s="156" t="s">
        <v>334</v>
      </c>
      <c r="G46" s="156" t="str">
        <f>F32&amp;ROW()</f>
        <v>gic46</v>
      </c>
      <c r="H46" s="157"/>
      <c r="I46" s="38"/>
      <c r="J46" s="38"/>
      <c r="K46" s="134">
        <v>-44</v>
      </c>
      <c r="L46" s="187"/>
      <c r="M46" s="131"/>
      <c r="N46" s="160">
        <v>0</v>
      </c>
      <c r="O46" s="74"/>
    </row>
    <row r="47" spans="1:15" s="8" customFormat="1" ht="12.75">
      <c r="A47" s="156" t="str">
        <f ca="1" t="shared" si="0"/>
        <v>guarantees in calc</v>
      </c>
      <c r="B47" s="156">
        <f>ROW()</f>
        <v>47</v>
      </c>
      <c r="C47" s="156" t="str">
        <f>summary!J6</f>
        <v>0408</v>
      </c>
      <c r="D47" s="158" t="str">
        <f>summary!Q8</f>
        <v>2015</v>
      </c>
      <c r="E47" s="156" t="s">
        <v>178</v>
      </c>
      <c r="F47" s="156" t="s">
        <v>334</v>
      </c>
      <c r="G47" s="156" t="str">
        <f>F32&amp;ROW()</f>
        <v>gic47</v>
      </c>
      <c r="H47" s="157"/>
      <c r="I47" s="38"/>
      <c r="J47" s="38"/>
      <c r="K47" s="134">
        <v>-45</v>
      </c>
      <c r="L47" s="187"/>
      <c r="M47" s="131"/>
      <c r="N47" s="160">
        <v>0</v>
      </c>
      <c r="O47" s="74"/>
    </row>
    <row r="48" spans="1:15" s="8" customFormat="1" ht="12.75">
      <c r="A48" s="156" t="str">
        <f ca="1" t="shared" si="0"/>
        <v>guarantees in calc</v>
      </c>
      <c r="B48" s="156">
        <f>ROW()</f>
        <v>48</v>
      </c>
      <c r="C48" s="156" t="str">
        <f>summary!J6</f>
        <v>0408</v>
      </c>
      <c r="D48" s="158" t="str">
        <f>summary!Q8</f>
        <v>2015</v>
      </c>
      <c r="E48" s="156" t="s">
        <v>178</v>
      </c>
      <c r="F48" s="156" t="s">
        <v>334</v>
      </c>
      <c r="G48" s="156" t="str">
        <f>F32&amp;ROW()</f>
        <v>gic48</v>
      </c>
      <c r="H48" s="157"/>
      <c r="I48" s="38"/>
      <c r="J48" s="38"/>
      <c r="K48" s="134">
        <v>-46</v>
      </c>
      <c r="L48" s="187"/>
      <c r="M48" s="131"/>
      <c r="N48" s="160">
        <v>0</v>
      </c>
      <c r="O48" s="74"/>
    </row>
    <row r="49" spans="1:15" s="8" customFormat="1" ht="12.75">
      <c r="A49" s="156" t="str">
        <f ca="1" t="shared" si="0"/>
        <v>guarantees in calc</v>
      </c>
      <c r="B49" s="156">
        <f>ROW()</f>
        <v>49</v>
      </c>
      <c r="C49" s="156" t="str">
        <f>summary!J6</f>
        <v>0408</v>
      </c>
      <c r="D49" s="158" t="str">
        <f>summary!Q8</f>
        <v>2015</v>
      </c>
      <c r="E49" s="156" t="s">
        <v>178</v>
      </c>
      <c r="F49" s="156" t="s">
        <v>334</v>
      </c>
      <c r="G49" s="156" t="str">
        <f>F32&amp;ROW()</f>
        <v>gic49</v>
      </c>
      <c r="H49" s="157"/>
      <c r="I49" s="38"/>
      <c r="J49" s="38"/>
      <c r="K49" s="134">
        <v>-47</v>
      </c>
      <c r="L49" s="187"/>
      <c r="M49" s="131"/>
      <c r="N49" s="160">
        <v>0</v>
      </c>
      <c r="O49" s="74"/>
    </row>
    <row r="50" spans="1:15" s="8" customFormat="1" ht="12.75">
      <c r="A50" s="156" t="str">
        <f ca="1" t="shared" si="0"/>
        <v>guarantees in calc</v>
      </c>
      <c r="B50" s="156">
        <f>ROW()</f>
        <v>50</v>
      </c>
      <c r="C50" s="156" t="str">
        <f>summary!J6</f>
        <v>0408</v>
      </c>
      <c r="D50" s="158" t="str">
        <f>summary!Q8</f>
        <v>2015</v>
      </c>
      <c r="E50" s="156" t="s">
        <v>178</v>
      </c>
      <c r="F50" s="156" t="s">
        <v>334</v>
      </c>
      <c r="G50" s="156" t="str">
        <f>F32&amp;ROW()</f>
        <v>gic50</v>
      </c>
      <c r="H50" s="157"/>
      <c r="I50" s="38"/>
      <c r="J50" s="38"/>
      <c r="K50" s="134">
        <v>-48</v>
      </c>
      <c r="L50" s="187"/>
      <c r="M50" s="131"/>
      <c r="N50" s="160">
        <v>0</v>
      </c>
      <c r="O50" s="74"/>
    </row>
    <row r="51" spans="1:15" s="8" customFormat="1" ht="12.75">
      <c r="A51" s="156" t="str">
        <f ca="1" t="shared" si="0"/>
        <v>guarantees in calc</v>
      </c>
      <c r="B51" s="156">
        <f>ROW()</f>
        <v>51</v>
      </c>
      <c r="C51" s="156" t="str">
        <f>summary!J6</f>
        <v>0408</v>
      </c>
      <c r="D51" s="158" t="str">
        <f>summary!Q8</f>
        <v>2015</v>
      </c>
      <c r="E51" s="156" t="s">
        <v>178</v>
      </c>
      <c r="F51" s="156" t="s">
        <v>334</v>
      </c>
      <c r="G51" s="156" t="str">
        <f>F32&amp;ROW()</f>
        <v>gic51</v>
      </c>
      <c r="H51" s="157"/>
      <c r="I51" s="38"/>
      <c r="J51" s="38"/>
      <c r="K51" s="134">
        <v>-49</v>
      </c>
      <c r="L51" s="187"/>
      <c r="M51" s="131"/>
      <c r="N51" s="160">
        <v>0</v>
      </c>
      <c r="O51" s="74"/>
    </row>
    <row r="52" spans="1:15" s="8" customFormat="1" ht="12.75">
      <c r="A52" s="156" t="str">
        <f ca="1" t="shared" si="0"/>
        <v>guarantees in calc</v>
      </c>
      <c r="B52" s="156">
        <f>ROW()</f>
        <v>52</v>
      </c>
      <c r="C52" s="156" t="str">
        <f>summary!J6</f>
        <v>0408</v>
      </c>
      <c r="D52" s="158" t="str">
        <f>summary!Q8</f>
        <v>2015</v>
      </c>
      <c r="E52" s="156" t="s">
        <v>178</v>
      </c>
      <c r="F52" s="156" t="s">
        <v>334</v>
      </c>
      <c r="G52" s="156" t="str">
        <f>F32&amp;ROW()</f>
        <v>gic52</v>
      </c>
      <c r="H52" s="157"/>
      <c r="I52" s="38"/>
      <c r="J52" s="38"/>
      <c r="K52" s="134">
        <v>-50</v>
      </c>
      <c r="L52" s="187"/>
      <c r="M52" s="131"/>
      <c r="N52" s="160">
        <v>0</v>
      </c>
      <c r="O52" s="74"/>
    </row>
    <row r="53" spans="1:15" s="8" customFormat="1" ht="33" customHeight="1" thickBot="1">
      <c r="A53" s="156" t="str">
        <f ca="1" t="shared" si="0"/>
        <v>guarantees in calc</v>
      </c>
      <c r="B53" s="156">
        <f>ROW()</f>
        <v>53</v>
      </c>
      <c r="C53" s="156" t="str">
        <f>summary!J6</f>
        <v>0408</v>
      </c>
      <c r="D53" s="156" t="str">
        <f>summary!Q8</f>
        <v>2015</v>
      </c>
      <c r="E53" s="156" t="s">
        <v>178</v>
      </c>
      <c r="F53" s="156" t="s">
        <v>335</v>
      </c>
      <c r="G53" s="156" t="str">
        <f>F32&amp;ROW()</f>
        <v>gic53</v>
      </c>
      <c r="H53" s="157"/>
      <c r="I53" s="38"/>
      <c r="J53" s="38"/>
      <c r="L53" s="206" t="s">
        <v>320</v>
      </c>
      <c r="M53" s="206"/>
      <c r="N53" s="206"/>
      <c r="O53" s="90">
        <f>SUM(N3:N52)</f>
        <v>0</v>
      </c>
    </row>
    <row r="54" ht="16.5" thickTop="1"/>
  </sheetData>
  <sheetProtection password="C7B6" sheet="1" formatRows="0"/>
  <mergeCells count="2">
    <mergeCell ref="I1:O1"/>
    <mergeCell ref="L53:N53"/>
  </mergeCells>
  <printOptions horizontalCentered="1"/>
  <pageMargins left="0.5" right="0.5" top="0.5" bottom="0.5" header="0.5" footer="0.25"/>
  <pageSetup fitToHeight="1" fitToWidth="1" horizontalDpi="600" verticalDpi="600" orientation="portrait" paperSize="5" scale="98" r:id="rId1"/>
  <headerFooter alignWithMargins="0">
    <oddFooter>&amp;C&amp;A&amp;RPage &amp;P</oddFooter>
  </headerFooter>
</worksheet>
</file>

<file path=xl/worksheets/sheet16.xml><?xml version="1.0" encoding="utf-8"?>
<worksheet xmlns="http://schemas.openxmlformats.org/spreadsheetml/2006/main" xmlns:r="http://schemas.openxmlformats.org/officeDocument/2006/relationships">
  <sheetPr codeName="Sheet12">
    <pageSetUpPr fitToPage="1"/>
  </sheetPr>
  <dimension ref="A1:Q21"/>
  <sheetViews>
    <sheetView showGridLines="0" zoomScalePageLayoutView="0" workbookViewId="0" topLeftCell="I1">
      <selection activeCell="M15" sqref="M15"/>
    </sheetView>
  </sheetViews>
  <sheetFormatPr defaultColWidth="9.00390625" defaultRowHeight="15.75"/>
  <cols>
    <col min="1" max="8" width="5.625" style="0" hidden="1" customWidth="1"/>
    <col min="9" max="9" width="2.625" style="0" customWidth="1"/>
    <col min="15" max="15" width="3.375" style="0" customWidth="1"/>
    <col min="16" max="16" width="15.375" style="0" customWidth="1"/>
    <col min="17" max="17" width="16.50390625" style="0" customWidth="1"/>
  </cols>
  <sheetData>
    <row r="1" spans="1:17" s="106" customFormat="1" ht="20.25">
      <c r="A1" s="106" t="str">
        <f aca="true" ca="1" t="shared" si="0" ref="A1:A16">MID(CELL("filename",A1),FIND("]",CELL("filename",A1))+1,256)</f>
        <v>special Debt</v>
      </c>
      <c r="B1" s="106">
        <f>ROW()</f>
        <v>1</v>
      </c>
      <c r="C1" s="106" t="str">
        <f>summary!J6</f>
        <v>0408</v>
      </c>
      <c r="D1" s="106" t="str">
        <f>summary!Q8</f>
        <v>2015</v>
      </c>
      <c r="E1" s="106" t="s">
        <v>178</v>
      </c>
      <c r="F1" s="106" t="s">
        <v>242</v>
      </c>
      <c r="G1" s="106" t="str">
        <f>F1&amp;ROW()</f>
        <v>spd1</v>
      </c>
      <c r="I1" s="107"/>
      <c r="J1" s="239" t="s">
        <v>292</v>
      </c>
      <c r="K1" s="239"/>
      <c r="L1" s="239"/>
      <c r="M1" s="239"/>
      <c r="N1" s="239"/>
      <c r="O1" s="239"/>
      <c r="P1" s="239"/>
      <c r="Q1" s="239"/>
    </row>
    <row r="2" spans="1:17" s="137" customFormat="1" ht="20.25">
      <c r="A2" s="137" t="str">
        <f ca="1" t="shared" si="0"/>
        <v>special Debt</v>
      </c>
      <c r="B2" s="137">
        <f>ROW()</f>
        <v>2</v>
      </c>
      <c r="C2" s="137" t="str">
        <f>summary!J6</f>
        <v>0408</v>
      </c>
      <c r="D2" s="137" t="str">
        <f>summary!Q8</f>
        <v>2015</v>
      </c>
      <c r="E2" s="137" t="s">
        <v>178</v>
      </c>
      <c r="F2" s="137" t="s">
        <v>242</v>
      </c>
      <c r="G2" s="137" t="str">
        <f aca="true" t="shared" si="1" ref="G2:G16">F2&amp;ROW()</f>
        <v>spd2</v>
      </c>
      <c r="I2" s="138"/>
      <c r="J2" s="239" t="s">
        <v>345</v>
      </c>
      <c r="K2" s="239"/>
      <c r="L2" s="239"/>
      <c r="M2" s="239"/>
      <c r="N2" s="239"/>
      <c r="O2" s="239"/>
      <c r="P2" s="239"/>
      <c r="Q2" s="239"/>
    </row>
    <row r="3" spans="9:17" s="106" customFormat="1" ht="18.75">
      <c r="I3" s="108"/>
      <c r="J3" s="129"/>
      <c r="K3" s="129"/>
      <c r="L3" s="129"/>
      <c r="M3" s="129"/>
      <c r="N3" s="129"/>
      <c r="O3" s="129"/>
      <c r="P3" s="129"/>
      <c r="Q3" s="129"/>
    </row>
    <row r="4" spans="1:17" ht="15.75">
      <c r="A4" s="9" t="str">
        <f ca="1" t="shared" si="0"/>
        <v>special Debt</v>
      </c>
      <c r="B4" s="9">
        <f>ROW()</f>
        <v>4</v>
      </c>
      <c r="C4" s="9" t="str">
        <f>summary!J6</f>
        <v>0408</v>
      </c>
      <c r="D4" s="9" t="str">
        <f>summary!Q8</f>
        <v>2015</v>
      </c>
      <c r="E4" s="9" t="s">
        <v>178</v>
      </c>
      <c r="F4" s="9" t="s">
        <v>242</v>
      </c>
      <c r="G4" s="9" t="str">
        <f t="shared" si="1"/>
        <v>spd4</v>
      </c>
      <c r="I4" s="23" t="s">
        <v>95</v>
      </c>
      <c r="J4" s="23" t="s">
        <v>341</v>
      </c>
      <c r="K4" s="23"/>
      <c r="L4" s="23"/>
      <c r="M4" s="47"/>
      <c r="N4" s="47"/>
      <c r="O4" s="47"/>
      <c r="P4" s="91"/>
      <c r="Q4" s="160">
        <v>0</v>
      </c>
    </row>
    <row r="5" spans="1:17" ht="15.75">
      <c r="A5" s="9" t="str">
        <f ca="1" t="shared" si="0"/>
        <v>special Debt</v>
      </c>
      <c r="B5" s="9">
        <f>ROW()</f>
        <v>5</v>
      </c>
      <c r="C5" s="9" t="str">
        <f>summary!J6</f>
        <v>0408</v>
      </c>
      <c r="D5" s="9" t="str">
        <f>summary!Q8</f>
        <v>2015</v>
      </c>
      <c r="E5" s="9" t="s">
        <v>178</v>
      </c>
      <c r="F5" s="9" t="s">
        <v>242</v>
      </c>
      <c r="G5" s="9" t="str">
        <f t="shared" si="1"/>
        <v>spd5</v>
      </c>
      <c r="I5" s="47"/>
      <c r="J5" s="47"/>
      <c r="K5" s="47"/>
      <c r="L5" s="47"/>
      <c r="M5" s="47"/>
      <c r="N5" s="47"/>
      <c r="O5" s="47"/>
      <c r="P5" s="89"/>
      <c r="Q5" s="89"/>
    </row>
    <row r="6" spans="1:17" ht="15.75">
      <c r="A6" s="9" t="str">
        <f ca="1" t="shared" si="0"/>
        <v>special Debt</v>
      </c>
      <c r="B6" s="9">
        <f>ROW()</f>
        <v>6</v>
      </c>
      <c r="C6" s="9" t="str">
        <f>summary!J6</f>
        <v>0408</v>
      </c>
      <c r="D6" s="9" t="str">
        <f>summary!Q8</f>
        <v>2015</v>
      </c>
      <c r="E6" s="9" t="s">
        <v>178</v>
      </c>
      <c r="F6" s="9" t="s">
        <v>242</v>
      </c>
      <c r="G6" s="9" t="str">
        <f t="shared" si="1"/>
        <v>spd6</v>
      </c>
      <c r="I6" s="47" t="s">
        <v>96</v>
      </c>
      <c r="J6" s="47" t="s">
        <v>380</v>
      </c>
      <c r="K6" s="47"/>
      <c r="L6" s="47"/>
      <c r="M6" s="47"/>
      <c r="N6" s="47"/>
      <c r="O6" s="47"/>
      <c r="P6" s="89"/>
      <c r="Q6" s="89"/>
    </row>
    <row r="7" spans="1:17" ht="15.75">
      <c r="A7" s="9" t="str">
        <f ca="1" t="shared" si="0"/>
        <v>special Debt</v>
      </c>
      <c r="B7" s="9">
        <f>ROW()</f>
        <v>7</v>
      </c>
      <c r="C7" s="9" t="str">
        <f>summary!J6</f>
        <v>0408</v>
      </c>
      <c r="D7" s="9" t="str">
        <f>summary!Q8</f>
        <v>2015</v>
      </c>
      <c r="E7" s="9" t="s">
        <v>178</v>
      </c>
      <c r="F7" s="9" t="s">
        <v>242</v>
      </c>
      <c r="G7" s="9" t="str">
        <f t="shared" si="1"/>
        <v>spd7</v>
      </c>
      <c r="I7" s="47"/>
      <c r="J7" s="48" t="s">
        <v>177</v>
      </c>
      <c r="K7" s="47"/>
      <c r="L7" s="47"/>
      <c r="M7" s="47"/>
      <c r="N7" s="47"/>
      <c r="O7" s="47"/>
      <c r="P7" s="89"/>
      <c r="Q7" s="89"/>
    </row>
    <row r="8" spans="1:17" ht="15.75">
      <c r="A8" s="9" t="str">
        <f ca="1" t="shared" si="0"/>
        <v>special Debt</v>
      </c>
      <c r="B8" s="9">
        <f>ROW()</f>
        <v>8</v>
      </c>
      <c r="C8" s="9" t="str">
        <f>summary!J6</f>
        <v>0408</v>
      </c>
      <c r="D8" s="9" t="str">
        <f>summary!Q8</f>
        <v>2015</v>
      </c>
      <c r="E8" s="9" t="s">
        <v>178</v>
      </c>
      <c r="F8" s="9" t="s">
        <v>242</v>
      </c>
      <c r="G8" s="9" t="str">
        <f t="shared" si="1"/>
        <v>spd8</v>
      </c>
      <c r="I8" s="47"/>
      <c r="J8" s="47"/>
      <c r="K8" s="191" t="s">
        <v>107</v>
      </c>
      <c r="L8" s="47" t="s">
        <v>342</v>
      </c>
      <c r="M8" s="47"/>
      <c r="N8" s="47"/>
      <c r="O8" s="23"/>
      <c r="P8" s="160">
        <v>0</v>
      </c>
      <c r="Q8" s="91"/>
    </row>
    <row r="9" spans="1:17" ht="15.75">
      <c r="A9" s="9" t="str">
        <f ca="1" t="shared" si="0"/>
        <v>special Debt</v>
      </c>
      <c r="B9" s="9">
        <f>ROW()</f>
        <v>9</v>
      </c>
      <c r="C9" s="9" t="str">
        <f>summary!J6</f>
        <v>0408</v>
      </c>
      <c r="D9" s="9" t="str">
        <f>summary!Q8</f>
        <v>2015</v>
      </c>
      <c r="E9" s="9" t="s">
        <v>178</v>
      </c>
      <c r="F9" s="9" t="s">
        <v>242</v>
      </c>
      <c r="G9" s="9" t="str">
        <f t="shared" si="1"/>
        <v>spd9</v>
      </c>
      <c r="I9" s="47"/>
      <c r="J9" s="47"/>
      <c r="K9" s="191" t="s">
        <v>108</v>
      </c>
      <c r="L9" s="47" t="s">
        <v>343</v>
      </c>
      <c r="M9" s="47"/>
      <c r="N9" s="47"/>
      <c r="O9" s="23"/>
      <c r="P9" s="160">
        <v>0</v>
      </c>
      <c r="Q9" s="91"/>
    </row>
    <row r="10" spans="1:17" ht="15.75">
      <c r="A10" s="9" t="str">
        <f ca="1" t="shared" si="0"/>
        <v>special Debt</v>
      </c>
      <c r="B10" s="9">
        <f>ROW()</f>
        <v>10</v>
      </c>
      <c r="C10" s="9" t="str">
        <f>summary!J6</f>
        <v>0408</v>
      </c>
      <c r="D10" s="9" t="str">
        <f>summary!Q8</f>
        <v>2015</v>
      </c>
      <c r="E10" s="9" t="s">
        <v>178</v>
      </c>
      <c r="F10" s="9" t="s">
        <v>242</v>
      </c>
      <c r="G10" s="9" t="str">
        <f t="shared" si="1"/>
        <v>spd10</v>
      </c>
      <c r="I10" s="47"/>
      <c r="J10" s="47"/>
      <c r="K10" s="191" t="s">
        <v>118</v>
      </c>
      <c r="L10" s="47" t="s">
        <v>344</v>
      </c>
      <c r="M10" s="47"/>
      <c r="N10" s="47"/>
      <c r="O10" s="23"/>
      <c r="P10" s="160">
        <v>0</v>
      </c>
      <c r="Q10" s="91"/>
    </row>
    <row r="11" spans="1:17" ht="15.75">
      <c r="A11" s="9" t="str">
        <f ca="1" t="shared" si="0"/>
        <v>special Debt</v>
      </c>
      <c r="B11" s="9">
        <f>ROW()</f>
        <v>11</v>
      </c>
      <c r="C11" s="9" t="str">
        <f>summary!J6</f>
        <v>0408</v>
      </c>
      <c r="D11" s="9" t="str">
        <f>summary!Q8</f>
        <v>2015</v>
      </c>
      <c r="E11" s="9" t="s">
        <v>178</v>
      </c>
      <c r="F11" s="9" t="s">
        <v>242</v>
      </c>
      <c r="G11" s="9" t="str">
        <f t="shared" si="1"/>
        <v>spd11</v>
      </c>
      <c r="I11" s="47"/>
      <c r="J11" s="47"/>
      <c r="K11" s="47"/>
      <c r="L11" s="47" t="s">
        <v>19</v>
      </c>
      <c r="M11" s="47"/>
      <c r="N11" s="47"/>
      <c r="O11" s="47"/>
      <c r="P11" s="91"/>
      <c r="Q11" s="52">
        <f>SUM(P8:P10)</f>
        <v>0</v>
      </c>
    </row>
    <row r="12" spans="1:17" ht="15.75">
      <c r="A12" s="9" t="str">
        <f ca="1" t="shared" si="0"/>
        <v>special Debt</v>
      </c>
      <c r="B12" s="9">
        <f>ROW()</f>
        <v>12</v>
      </c>
      <c r="C12" s="9" t="str">
        <f>summary!J6</f>
        <v>0408</v>
      </c>
      <c r="D12" s="9" t="str">
        <f>summary!Q8</f>
        <v>2015</v>
      </c>
      <c r="E12" s="9" t="s">
        <v>178</v>
      </c>
      <c r="F12" s="9" t="s">
        <v>242</v>
      </c>
      <c r="G12" s="9" t="str">
        <f t="shared" si="1"/>
        <v>spd12</v>
      </c>
      <c r="I12" s="47" t="s">
        <v>97</v>
      </c>
      <c r="J12" s="48" t="s">
        <v>381</v>
      </c>
      <c r="K12" s="47"/>
      <c r="L12" s="47"/>
      <c r="M12" s="47"/>
      <c r="N12" s="47"/>
      <c r="O12" s="47"/>
      <c r="P12" s="91"/>
      <c r="Q12" s="160">
        <v>0</v>
      </c>
    </row>
    <row r="13" spans="1:17" ht="15.75">
      <c r="A13" s="9" t="str">
        <f ca="1" t="shared" si="0"/>
        <v>special Debt</v>
      </c>
      <c r="B13" s="9">
        <f>ROW()</f>
        <v>13</v>
      </c>
      <c r="C13" s="9" t="str">
        <f>summary!J6</f>
        <v>0408</v>
      </c>
      <c r="D13" s="9" t="str">
        <f>summary!Q8</f>
        <v>2015</v>
      </c>
      <c r="E13" s="9" t="s">
        <v>178</v>
      </c>
      <c r="F13" s="9" t="s">
        <v>242</v>
      </c>
      <c r="G13" s="9" t="str">
        <f t="shared" si="1"/>
        <v>spd13</v>
      </c>
      <c r="I13" s="47"/>
      <c r="J13" s="47"/>
      <c r="K13" s="47"/>
      <c r="L13" s="47"/>
      <c r="M13" s="47"/>
      <c r="N13" s="47"/>
      <c r="O13" s="47"/>
      <c r="P13" s="91"/>
      <c r="Q13" s="91"/>
    </row>
    <row r="14" spans="1:17" ht="15.75">
      <c r="A14" s="9" t="str">
        <f ca="1" t="shared" si="0"/>
        <v>special Debt</v>
      </c>
      <c r="B14" s="9">
        <f>ROW()</f>
        <v>14</v>
      </c>
      <c r="C14" s="9" t="str">
        <f>summary!J6</f>
        <v>0408</v>
      </c>
      <c r="D14" s="9" t="str">
        <f>summary!Q8</f>
        <v>2015</v>
      </c>
      <c r="E14" s="9" t="s">
        <v>178</v>
      </c>
      <c r="F14" s="9" t="s">
        <v>242</v>
      </c>
      <c r="G14" s="9" t="str">
        <f t="shared" si="1"/>
        <v>spd14</v>
      </c>
      <c r="I14" s="47" t="s">
        <v>98</v>
      </c>
      <c r="J14" s="48" t="s">
        <v>382</v>
      </c>
      <c r="K14" s="47"/>
      <c r="L14" s="47"/>
      <c r="M14" s="47"/>
      <c r="N14" s="47"/>
      <c r="O14" s="47"/>
      <c r="P14" s="91"/>
      <c r="Q14" s="160">
        <v>0</v>
      </c>
    </row>
    <row r="15" spans="1:17" ht="15.75">
      <c r="A15" s="9" t="str">
        <f ca="1" t="shared" si="0"/>
        <v>special Debt</v>
      </c>
      <c r="B15" s="9">
        <f>ROW()</f>
        <v>15</v>
      </c>
      <c r="C15" s="9" t="str">
        <f>summary!J6</f>
        <v>0408</v>
      </c>
      <c r="D15" s="9" t="str">
        <f>summary!Q8</f>
        <v>2015</v>
      </c>
      <c r="E15" s="9" t="s">
        <v>178</v>
      </c>
      <c r="F15" s="9" t="s">
        <v>242</v>
      </c>
      <c r="G15" s="9" t="str">
        <f t="shared" si="1"/>
        <v>spd15</v>
      </c>
      <c r="I15" s="47"/>
      <c r="J15" s="47"/>
      <c r="K15" s="47"/>
      <c r="L15" s="47"/>
      <c r="M15" s="47"/>
      <c r="N15" s="47"/>
      <c r="O15" s="47"/>
      <c r="P15" s="91"/>
      <c r="Q15" s="89"/>
    </row>
    <row r="16" spans="1:17" ht="15" customHeight="1" thickBot="1">
      <c r="A16" s="9" t="str">
        <f ca="1" t="shared" si="0"/>
        <v>special Debt</v>
      </c>
      <c r="B16" s="9">
        <f>ROW()</f>
        <v>16</v>
      </c>
      <c r="C16" s="9" t="str">
        <f>summary!J6</f>
        <v>0408</v>
      </c>
      <c r="D16" s="9" t="str">
        <f>summary!Q8</f>
        <v>2015</v>
      </c>
      <c r="E16" s="9" t="s">
        <v>178</v>
      </c>
      <c r="F16" s="9" t="s">
        <v>242</v>
      </c>
      <c r="G16" s="9" t="str">
        <f t="shared" si="1"/>
        <v>spd16</v>
      </c>
      <c r="I16" s="47" t="s">
        <v>100</v>
      </c>
      <c r="J16" s="240" t="s">
        <v>383</v>
      </c>
      <c r="K16" s="240"/>
      <c r="L16" s="240"/>
      <c r="M16" s="240"/>
      <c r="N16" s="240"/>
      <c r="O16" s="240"/>
      <c r="P16" s="240"/>
      <c r="Q16" s="90">
        <f>SUM(Q4:Q14)</f>
        <v>0</v>
      </c>
    </row>
    <row r="17" ht="16.5" thickTop="1"/>
    <row r="21" ht="15.75">
      <c r="L21" s="11" t="s">
        <v>18</v>
      </c>
    </row>
  </sheetData>
  <sheetProtection password="C7B6" sheet="1"/>
  <mergeCells count="3">
    <mergeCell ref="J2:Q2"/>
    <mergeCell ref="J1:Q1"/>
    <mergeCell ref="J16:P16"/>
  </mergeCells>
  <printOptions horizontalCentered="1"/>
  <pageMargins left="0.5" right="0.5" top="0.5" bottom="0.5" header="0.5" footer="0.25"/>
  <pageSetup fitToHeight="1" fitToWidth="1" horizontalDpi="600" verticalDpi="600" orientation="portrait" paperSize="5" r:id="rId1"/>
  <headerFooter alignWithMargins="0">
    <oddFooter>&amp;C&amp;A&amp;RPage &amp;P</oddFooter>
  </headerFooter>
</worksheet>
</file>

<file path=xl/worksheets/sheet17.xml><?xml version="1.0" encoding="utf-8"?>
<worksheet xmlns="http://schemas.openxmlformats.org/spreadsheetml/2006/main" xmlns:r="http://schemas.openxmlformats.org/officeDocument/2006/relationships">
  <sheetPr codeName="Sheet15">
    <pageSetUpPr fitToPage="1"/>
  </sheetPr>
  <dimension ref="A1:O54"/>
  <sheetViews>
    <sheetView showGridLines="0" zoomScalePageLayoutView="0" workbookViewId="0" topLeftCell="I1">
      <selection activeCell="S22" sqref="S22"/>
    </sheetView>
  </sheetViews>
  <sheetFormatPr defaultColWidth="9.00390625" defaultRowHeight="15.75"/>
  <cols>
    <col min="1" max="8" width="5.625" style="113" hidden="1" customWidth="1"/>
    <col min="9" max="9" width="3.125" style="0" customWidth="1"/>
    <col min="10" max="10" width="3.00390625" style="0" customWidth="1"/>
    <col min="11" max="11" width="6.75390625" style="0" customWidth="1"/>
    <col min="12" max="12" width="40.75390625" style="0" customWidth="1"/>
    <col min="13" max="13" width="2.625" style="132" customWidth="1"/>
    <col min="14" max="14" width="17.875" style="0" customWidth="1"/>
    <col min="15" max="15" width="16.625" style="0" customWidth="1"/>
  </cols>
  <sheetData>
    <row r="1" spans="1:15" s="8" customFormat="1" ht="20.25">
      <c r="A1" s="156" t="str">
        <f aca="true" ca="1" t="shared" si="0" ref="A1:A54">MID(CELL("filename",A1),FIND("]",CELL("filename",A1))+1,256)</f>
        <v>leases not in calc</v>
      </c>
      <c r="B1" s="156">
        <f>ROW()</f>
        <v>1</v>
      </c>
      <c r="C1" s="156" t="str">
        <f>summary!J6</f>
        <v>0408</v>
      </c>
      <c r="D1" s="156" t="str">
        <f>summary!Q8</f>
        <v>2015</v>
      </c>
      <c r="E1" s="156" t="s">
        <v>178</v>
      </c>
      <c r="F1" s="156" t="s">
        <v>301</v>
      </c>
      <c r="G1" s="156" t="str">
        <f>F1&amp;ROW()</f>
        <v>clo1</v>
      </c>
      <c r="H1" s="157"/>
      <c r="I1" s="226" t="s">
        <v>284</v>
      </c>
      <c r="J1" s="226"/>
      <c r="K1" s="226"/>
      <c r="L1" s="226"/>
      <c r="M1" s="226"/>
      <c r="N1" s="226"/>
      <c r="O1" s="226"/>
    </row>
    <row r="2" spans="1:15" s="8" customFormat="1" ht="12.75">
      <c r="A2" s="156" t="str">
        <f ca="1" t="shared" si="0"/>
        <v>leases not in calc</v>
      </c>
      <c r="B2" s="156">
        <f>ROW()</f>
        <v>2</v>
      </c>
      <c r="C2" s="156" t="str">
        <f>summary!J6</f>
        <v>0408</v>
      </c>
      <c r="D2" s="156" t="str">
        <f>summary!Q8</f>
        <v>2015</v>
      </c>
      <c r="E2" s="156" t="s">
        <v>178</v>
      </c>
      <c r="F2" s="156" t="s">
        <v>301</v>
      </c>
      <c r="G2" s="156" t="str">
        <f aca="true" t="shared" si="1" ref="G2:G32">F2&amp;ROW()</f>
        <v>clo2</v>
      </c>
      <c r="H2" s="157"/>
      <c r="I2" s="130">
        <v>1</v>
      </c>
      <c r="J2" s="82" t="s">
        <v>285</v>
      </c>
      <c r="K2" s="38"/>
      <c r="L2" s="81"/>
      <c r="M2" s="131"/>
      <c r="N2" s="53"/>
      <c r="O2" s="53"/>
    </row>
    <row r="3" spans="1:15" s="8" customFormat="1" ht="12.75">
      <c r="A3" s="156" t="str">
        <f ca="1" t="shared" si="0"/>
        <v>leases not in calc</v>
      </c>
      <c r="B3" s="156">
        <f>ROW()</f>
        <v>3</v>
      </c>
      <c r="C3" s="156" t="str">
        <f>summary!J6</f>
        <v>0408</v>
      </c>
      <c r="D3" s="156" t="str">
        <f>summary!Q8</f>
        <v>2015</v>
      </c>
      <c r="E3" s="156" t="s">
        <v>178</v>
      </c>
      <c r="F3" s="156" t="s">
        <v>301</v>
      </c>
      <c r="G3" s="156" t="str">
        <f t="shared" si="1"/>
        <v>clo3</v>
      </c>
      <c r="H3" s="157"/>
      <c r="I3" s="38"/>
      <c r="J3" s="38"/>
      <c r="K3" s="134">
        <v>-1</v>
      </c>
      <c r="L3" s="187"/>
      <c r="M3" s="131"/>
      <c r="N3" s="160">
        <v>0</v>
      </c>
      <c r="O3" s="53"/>
    </row>
    <row r="4" spans="1:15" s="8" customFormat="1" ht="12.75">
      <c r="A4" s="156" t="str">
        <f ca="1" t="shared" si="0"/>
        <v>leases not in calc</v>
      </c>
      <c r="B4" s="156">
        <f>ROW()</f>
        <v>4</v>
      </c>
      <c r="C4" s="156" t="str">
        <f>summary!J6</f>
        <v>0408</v>
      </c>
      <c r="D4" s="156" t="str">
        <f>summary!Q8</f>
        <v>2015</v>
      </c>
      <c r="E4" s="156" t="s">
        <v>178</v>
      </c>
      <c r="F4" s="156" t="s">
        <v>301</v>
      </c>
      <c r="G4" s="156" t="str">
        <f t="shared" si="1"/>
        <v>clo4</v>
      </c>
      <c r="H4" s="157"/>
      <c r="I4" s="38"/>
      <c r="J4" s="38"/>
      <c r="K4" s="134">
        <v>-2</v>
      </c>
      <c r="L4" s="187"/>
      <c r="M4" s="131"/>
      <c r="N4" s="160">
        <v>0</v>
      </c>
      <c r="O4" s="53"/>
    </row>
    <row r="5" spans="1:15" s="8" customFormat="1" ht="12.75">
      <c r="A5" s="156" t="str">
        <f ca="1" t="shared" si="0"/>
        <v>leases not in calc</v>
      </c>
      <c r="B5" s="156">
        <f>ROW()</f>
        <v>5</v>
      </c>
      <c r="C5" s="156" t="str">
        <f>summary!J6</f>
        <v>0408</v>
      </c>
      <c r="D5" s="156" t="str">
        <f>summary!Q8</f>
        <v>2015</v>
      </c>
      <c r="E5" s="156" t="s">
        <v>178</v>
      </c>
      <c r="F5" s="156" t="s">
        <v>301</v>
      </c>
      <c r="G5" s="156" t="str">
        <f t="shared" si="1"/>
        <v>clo5</v>
      </c>
      <c r="H5" s="157"/>
      <c r="I5" s="38"/>
      <c r="J5" s="38"/>
      <c r="K5" s="134">
        <v>-3</v>
      </c>
      <c r="L5" s="187"/>
      <c r="M5" s="131"/>
      <c r="N5" s="160">
        <v>0</v>
      </c>
      <c r="O5" s="53"/>
    </row>
    <row r="6" spans="1:15" s="8" customFormat="1" ht="12.75">
      <c r="A6" s="156" t="str">
        <f ca="1" t="shared" si="0"/>
        <v>leases not in calc</v>
      </c>
      <c r="B6" s="156">
        <f>ROW()</f>
        <v>6</v>
      </c>
      <c r="C6" s="156" t="str">
        <f>summary!J6</f>
        <v>0408</v>
      </c>
      <c r="D6" s="156" t="str">
        <f>summary!Q8</f>
        <v>2015</v>
      </c>
      <c r="E6" s="156" t="s">
        <v>178</v>
      </c>
      <c r="F6" s="156" t="s">
        <v>301</v>
      </c>
      <c r="G6" s="156" t="str">
        <f t="shared" si="1"/>
        <v>clo6</v>
      </c>
      <c r="H6" s="157"/>
      <c r="I6" s="38"/>
      <c r="J6" s="38"/>
      <c r="K6" s="134">
        <v>-4</v>
      </c>
      <c r="L6" s="187"/>
      <c r="M6" s="131"/>
      <c r="N6" s="160">
        <v>0</v>
      </c>
      <c r="O6" s="53"/>
    </row>
    <row r="7" spans="1:15" s="8" customFormat="1" ht="12.75">
      <c r="A7" s="156" t="str">
        <f ca="1" t="shared" si="0"/>
        <v>leases not in calc</v>
      </c>
      <c r="B7" s="156">
        <f>ROW()</f>
        <v>7</v>
      </c>
      <c r="C7" s="156" t="str">
        <f>summary!J6</f>
        <v>0408</v>
      </c>
      <c r="D7" s="156" t="str">
        <f>summary!Q8</f>
        <v>2015</v>
      </c>
      <c r="E7" s="156" t="s">
        <v>178</v>
      </c>
      <c r="F7" s="156" t="s">
        <v>301</v>
      </c>
      <c r="G7" s="156" t="str">
        <f t="shared" si="1"/>
        <v>clo7</v>
      </c>
      <c r="H7" s="157"/>
      <c r="I7" s="38"/>
      <c r="J7" s="38"/>
      <c r="K7" s="134">
        <v>-5</v>
      </c>
      <c r="L7" s="187"/>
      <c r="M7" s="131"/>
      <c r="N7" s="160">
        <v>0</v>
      </c>
      <c r="O7" s="53"/>
    </row>
    <row r="8" spans="1:15" s="8" customFormat="1" ht="12.75">
      <c r="A8" s="156" t="str">
        <f ca="1" t="shared" si="0"/>
        <v>leases not in calc</v>
      </c>
      <c r="B8" s="156">
        <f>ROW()</f>
        <v>8</v>
      </c>
      <c r="C8" s="156" t="str">
        <f>summary!J6</f>
        <v>0408</v>
      </c>
      <c r="D8" s="156" t="str">
        <f>summary!Q8</f>
        <v>2015</v>
      </c>
      <c r="E8" s="156" t="s">
        <v>178</v>
      </c>
      <c r="F8" s="156" t="s">
        <v>301</v>
      </c>
      <c r="G8" s="156" t="str">
        <f t="shared" si="1"/>
        <v>clo8</v>
      </c>
      <c r="H8" s="157"/>
      <c r="I8" s="38"/>
      <c r="J8" s="38"/>
      <c r="K8" s="134">
        <v>-6</v>
      </c>
      <c r="L8" s="187"/>
      <c r="M8" s="131"/>
      <c r="N8" s="160">
        <v>0</v>
      </c>
      <c r="O8" s="53"/>
    </row>
    <row r="9" spans="1:15" s="8" customFormat="1" ht="12.75">
      <c r="A9" s="156" t="str">
        <f ca="1" t="shared" si="0"/>
        <v>leases not in calc</v>
      </c>
      <c r="B9" s="156">
        <f>ROW()</f>
        <v>9</v>
      </c>
      <c r="C9" s="156" t="str">
        <f>summary!J6</f>
        <v>0408</v>
      </c>
      <c r="D9" s="156" t="str">
        <f>summary!Q8</f>
        <v>2015</v>
      </c>
      <c r="E9" s="156" t="s">
        <v>178</v>
      </c>
      <c r="F9" s="156" t="s">
        <v>301</v>
      </c>
      <c r="G9" s="156" t="str">
        <f t="shared" si="1"/>
        <v>clo9</v>
      </c>
      <c r="H9" s="157"/>
      <c r="I9" s="38"/>
      <c r="J9" s="38"/>
      <c r="K9" s="134">
        <v>-7</v>
      </c>
      <c r="L9" s="187"/>
      <c r="M9" s="131"/>
      <c r="N9" s="160">
        <v>0</v>
      </c>
      <c r="O9" s="53"/>
    </row>
    <row r="10" spans="1:15" s="8" customFormat="1" ht="12.75">
      <c r="A10" s="156" t="str">
        <f ca="1" t="shared" si="0"/>
        <v>leases not in calc</v>
      </c>
      <c r="B10" s="156">
        <f>ROW()</f>
        <v>10</v>
      </c>
      <c r="C10" s="156" t="str">
        <f>summary!J6</f>
        <v>0408</v>
      </c>
      <c r="D10" s="156" t="str">
        <f>summary!Q8</f>
        <v>2015</v>
      </c>
      <c r="E10" s="156" t="s">
        <v>178</v>
      </c>
      <c r="F10" s="156" t="s">
        <v>301</v>
      </c>
      <c r="G10" s="156" t="str">
        <f t="shared" si="1"/>
        <v>clo10</v>
      </c>
      <c r="H10" s="157"/>
      <c r="I10" s="38"/>
      <c r="J10" s="38"/>
      <c r="K10" s="134">
        <v>-8</v>
      </c>
      <c r="L10" s="187"/>
      <c r="M10" s="131"/>
      <c r="N10" s="160">
        <v>0</v>
      </c>
      <c r="O10" s="53"/>
    </row>
    <row r="11" spans="1:15" s="8" customFormat="1" ht="12.75">
      <c r="A11" s="156" t="str">
        <f ca="1" t="shared" si="0"/>
        <v>leases not in calc</v>
      </c>
      <c r="B11" s="156">
        <f>ROW()</f>
        <v>11</v>
      </c>
      <c r="C11" s="156" t="str">
        <f>summary!J6</f>
        <v>0408</v>
      </c>
      <c r="D11" s="156" t="str">
        <f>summary!Q8</f>
        <v>2015</v>
      </c>
      <c r="E11" s="156" t="s">
        <v>178</v>
      </c>
      <c r="F11" s="156" t="s">
        <v>301</v>
      </c>
      <c r="G11" s="156" t="str">
        <f t="shared" si="1"/>
        <v>clo11</v>
      </c>
      <c r="H11" s="157"/>
      <c r="I11" s="38"/>
      <c r="J11" s="38"/>
      <c r="K11" s="134">
        <v>-9</v>
      </c>
      <c r="L11" s="187"/>
      <c r="M11" s="131"/>
      <c r="N11" s="160">
        <v>0</v>
      </c>
      <c r="O11" s="53"/>
    </row>
    <row r="12" spans="1:15" s="8" customFormat="1" ht="12.75">
      <c r="A12" s="156" t="str">
        <f ca="1" t="shared" si="0"/>
        <v>leases not in calc</v>
      </c>
      <c r="B12" s="156">
        <f>ROW()</f>
        <v>12</v>
      </c>
      <c r="C12" s="156" t="str">
        <f>summary!J6</f>
        <v>0408</v>
      </c>
      <c r="D12" s="156" t="str">
        <f>summary!Q8</f>
        <v>2015</v>
      </c>
      <c r="E12" s="156" t="s">
        <v>178</v>
      </c>
      <c r="F12" s="156" t="s">
        <v>301</v>
      </c>
      <c r="G12" s="156" t="str">
        <f t="shared" si="1"/>
        <v>clo12</v>
      </c>
      <c r="H12" s="157"/>
      <c r="I12" s="38"/>
      <c r="J12" s="38"/>
      <c r="K12" s="134">
        <v>-10</v>
      </c>
      <c r="L12" s="187"/>
      <c r="M12" s="131"/>
      <c r="N12" s="160">
        <v>0</v>
      </c>
      <c r="O12" s="53"/>
    </row>
    <row r="13" spans="1:15" s="8" customFormat="1" ht="12.75">
      <c r="A13" s="156" t="str">
        <f ca="1" t="shared" si="0"/>
        <v>leases not in calc</v>
      </c>
      <c r="B13" s="156">
        <f>ROW()</f>
        <v>13</v>
      </c>
      <c r="C13" s="156" t="str">
        <f>summary!J6</f>
        <v>0408</v>
      </c>
      <c r="D13" s="156" t="str">
        <f>summary!Q8</f>
        <v>2015</v>
      </c>
      <c r="E13" s="156" t="s">
        <v>178</v>
      </c>
      <c r="F13" s="156" t="s">
        <v>301</v>
      </c>
      <c r="G13" s="156" t="str">
        <f t="shared" si="1"/>
        <v>clo13</v>
      </c>
      <c r="H13" s="157"/>
      <c r="I13" s="38"/>
      <c r="J13" s="38"/>
      <c r="K13" s="134">
        <v>-11</v>
      </c>
      <c r="L13" s="187"/>
      <c r="M13" s="131"/>
      <c r="N13" s="160">
        <v>0</v>
      </c>
      <c r="O13" s="53"/>
    </row>
    <row r="14" spans="1:15" s="8" customFormat="1" ht="12.75">
      <c r="A14" s="156" t="str">
        <f ca="1" t="shared" si="0"/>
        <v>leases not in calc</v>
      </c>
      <c r="B14" s="156">
        <f>ROW()</f>
        <v>14</v>
      </c>
      <c r="C14" s="156" t="str">
        <f>summary!J6</f>
        <v>0408</v>
      </c>
      <c r="D14" s="156" t="str">
        <f>summary!Q8</f>
        <v>2015</v>
      </c>
      <c r="E14" s="156" t="s">
        <v>178</v>
      </c>
      <c r="F14" s="156" t="s">
        <v>301</v>
      </c>
      <c r="G14" s="156" t="str">
        <f t="shared" si="1"/>
        <v>clo14</v>
      </c>
      <c r="H14" s="157"/>
      <c r="I14" s="38"/>
      <c r="J14" s="38"/>
      <c r="K14" s="134">
        <v>-12</v>
      </c>
      <c r="L14" s="187"/>
      <c r="M14" s="131"/>
      <c r="N14" s="160">
        <v>0</v>
      </c>
      <c r="O14" s="53"/>
    </row>
    <row r="15" spans="1:15" s="8" customFormat="1" ht="12.75">
      <c r="A15" s="156" t="str">
        <f ca="1" t="shared" si="0"/>
        <v>leases not in calc</v>
      </c>
      <c r="B15" s="156">
        <f>ROW()</f>
        <v>15</v>
      </c>
      <c r="C15" s="156" t="str">
        <f>summary!J6</f>
        <v>0408</v>
      </c>
      <c r="D15" s="156" t="str">
        <f>summary!Q8</f>
        <v>2015</v>
      </c>
      <c r="E15" s="156" t="s">
        <v>178</v>
      </c>
      <c r="F15" s="156" t="s">
        <v>301</v>
      </c>
      <c r="G15" s="156" t="str">
        <f t="shared" si="1"/>
        <v>clo15</v>
      </c>
      <c r="H15" s="157"/>
      <c r="I15" s="38"/>
      <c r="J15" s="38"/>
      <c r="K15" s="134">
        <v>-13</v>
      </c>
      <c r="L15" s="187"/>
      <c r="M15" s="131"/>
      <c r="N15" s="160">
        <v>0</v>
      </c>
      <c r="O15" s="53"/>
    </row>
    <row r="16" spans="1:15" s="8" customFormat="1" ht="12.75">
      <c r="A16" s="156" t="str">
        <f ca="1" t="shared" si="0"/>
        <v>leases not in calc</v>
      </c>
      <c r="B16" s="156">
        <f>ROW()</f>
        <v>16</v>
      </c>
      <c r="C16" s="156" t="str">
        <f>summary!J6</f>
        <v>0408</v>
      </c>
      <c r="D16" s="156" t="str">
        <f>summary!Q8</f>
        <v>2015</v>
      </c>
      <c r="E16" s="156" t="s">
        <v>178</v>
      </c>
      <c r="F16" s="156" t="s">
        <v>301</v>
      </c>
      <c r="G16" s="156" t="str">
        <f t="shared" si="1"/>
        <v>clo16</v>
      </c>
      <c r="H16" s="157"/>
      <c r="I16" s="38"/>
      <c r="J16" s="38"/>
      <c r="K16" s="134">
        <v>-14</v>
      </c>
      <c r="L16" s="187"/>
      <c r="M16" s="131"/>
      <c r="N16" s="160">
        <v>0</v>
      </c>
      <c r="O16" s="53"/>
    </row>
    <row r="17" spans="1:15" s="8" customFormat="1" ht="12.75">
      <c r="A17" s="156" t="str">
        <f ca="1" t="shared" si="0"/>
        <v>leases not in calc</v>
      </c>
      <c r="B17" s="156">
        <f>ROW()</f>
        <v>17</v>
      </c>
      <c r="C17" s="156" t="str">
        <f>summary!J6</f>
        <v>0408</v>
      </c>
      <c r="D17" s="156" t="str">
        <f>summary!Q8</f>
        <v>2015</v>
      </c>
      <c r="E17" s="156" t="s">
        <v>178</v>
      </c>
      <c r="F17" s="156" t="s">
        <v>301</v>
      </c>
      <c r="G17" s="156" t="str">
        <f t="shared" si="1"/>
        <v>clo17</v>
      </c>
      <c r="H17" s="157"/>
      <c r="I17" s="38"/>
      <c r="J17" s="38"/>
      <c r="K17" s="134">
        <v>-15</v>
      </c>
      <c r="L17" s="187"/>
      <c r="M17" s="131"/>
      <c r="N17" s="160">
        <v>0</v>
      </c>
      <c r="O17" s="53"/>
    </row>
    <row r="18" spans="1:15" s="8" customFormat="1" ht="12.75">
      <c r="A18" s="156" t="str">
        <f ca="1" t="shared" si="0"/>
        <v>leases not in calc</v>
      </c>
      <c r="B18" s="156">
        <f>ROW()</f>
        <v>18</v>
      </c>
      <c r="C18" s="156" t="str">
        <f>summary!J6</f>
        <v>0408</v>
      </c>
      <c r="D18" s="156" t="str">
        <f>summary!Q8</f>
        <v>2015</v>
      </c>
      <c r="E18" s="156" t="s">
        <v>178</v>
      </c>
      <c r="F18" s="156" t="s">
        <v>301</v>
      </c>
      <c r="G18" s="156" t="str">
        <f t="shared" si="1"/>
        <v>clo18</v>
      </c>
      <c r="H18" s="157"/>
      <c r="I18" s="38"/>
      <c r="J18" s="38"/>
      <c r="K18" s="134">
        <v>-16</v>
      </c>
      <c r="L18" s="187"/>
      <c r="M18" s="131"/>
      <c r="N18" s="160">
        <v>0</v>
      </c>
      <c r="O18" s="53"/>
    </row>
    <row r="19" spans="1:15" s="8" customFormat="1" ht="12.75">
      <c r="A19" s="156" t="str">
        <f ca="1" t="shared" si="0"/>
        <v>leases not in calc</v>
      </c>
      <c r="B19" s="156">
        <f>ROW()</f>
        <v>19</v>
      </c>
      <c r="C19" s="156" t="str">
        <f>summary!J6</f>
        <v>0408</v>
      </c>
      <c r="D19" s="156" t="str">
        <f>summary!Q8</f>
        <v>2015</v>
      </c>
      <c r="E19" s="156" t="s">
        <v>178</v>
      </c>
      <c r="F19" s="156" t="s">
        <v>301</v>
      </c>
      <c r="G19" s="156" t="str">
        <f t="shared" si="1"/>
        <v>clo19</v>
      </c>
      <c r="H19" s="157"/>
      <c r="I19" s="38"/>
      <c r="J19" s="38"/>
      <c r="K19" s="134">
        <v>-17</v>
      </c>
      <c r="L19" s="187"/>
      <c r="M19" s="131"/>
      <c r="N19" s="160">
        <v>0</v>
      </c>
      <c r="O19" s="53"/>
    </row>
    <row r="20" spans="1:15" s="8" customFormat="1" ht="12.75">
      <c r="A20" s="156" t="str">
        <f ca="1" t="shared" si="0"/>
        <v>leases not in calc</v>
      </c>
      <c r="B20" s="156">
        <f>ROW()</f>
        <v>20</v>
      </c>
      <c r="C20" s="156" t="str">
        <f>summary!J6</f>
        <v>0408</v>
      </c>
      <c r="D20" s="156" t="str">
        <f>summary!Q8</f>
        <v>2015</v>
      </c>
      <c r="E20" s="156" t="s">
        <v>178</v>
      </c>
      <c r="F20" s="156" t="s">
        <v>301</v>
      </c>
      <c r="G20" s="156" t="str">
        <f t="shared" si="1"/>
        <v>clo20</v>
      </c>
      <c r="H20" s="157"/>
      <c r="I20" s="38"/>
      <c r="J20" s="38"/>
      <c r="K20" s="134">
        <v>-18</v>
      </c>
      <c r="L20" s="187"/>
      <c r="M20" s="131"/>
      <c r="N20" s="160">
        <v>0</v>
      </c>
      <c r="O20" s="74"/>
    </row>
    <row r="21" spans="1:15" s="8" customFormat="1" ht="12.75">
      <c r="A21" s="156" t="str">
        <f ca="1" t="shared" si="0"/>
        <v>leases not in calc</v>
      </c>
      <c r="B21" s="156">
        <f>ROW()</f>
        <v>21</v>
      </c>
      <c r="C21" s="156" t="str">
        <f>summary!J6</f>
        <v>0408</v>
      </c>
      <c r="D21" s="156" t="str">
        <f>summary!Q8</f>
        <v>2015</v>
      </c>
      <c r="E21" s="156" t="s">
        <v>178</v>
      </c>
      <c r="F21" s="156" t="s">
        <v>301</v>
      </c>
      <c r="G21" s="156" t="str">
        <f t="shared" si="1"/>
        <v>clo21</v>
      </c>
      <c r="H21" s="157"/>
      <c r="I21" s="38"/>
      <c r="J21" s="38"/>
      <c r="K21" s="134">
        <v>-19</v>
      </c>
      <c r="L21" s="187"/>
      <c r="M21" s="131"/>
      <c r="N21" s="160">
        <v>0</v>
      </c>
      <c r="O21" s="74"/>
    </row>
    <row r="22" spans="1:15" s="8" customFormat="1" ht="12.75">
      <c r="A22" s="156" t="str">
        <f ca="1" t="shared" si="0"/>
        <v>leases not in calc</v>
      </c>
      <c r="B22" s="156">
        <f>ROW()</f>
        <v>22</v>
      </c>
      <c r="C22" s="156" t="str">
        <f>summary!J6</f>
        <v>0408</v>
      </c>
      <c r="D22" s="156" t="str">
        <f>summary!Q8</f>
        <v>2015</v>
      </c>
      <c r="E22" s="156" t="s">
        <v>178</v>
      </c>
      <c r="F22" s="156" t="s">
        <v>301</v>
      </c>
      <c r="G22" s="156" t="str">
        <f t="shared" si="1"/>
        <v>clo22</v>
      </c>
      <c r="H22" s="157"/>
      <c r="I22" s="38"/>
      <c r="J22" s="38"/>
      <c r="K22" s="134">
        <v>-20</v>
      </c>
      <c r="L22" s="187"/>
      <c r="M22" s="131"/>
      <c r="N22" s="160">
        <v>0</v>
      </c>
      <c r="O22" s="74"/>
    </row>
    <row r="23" spans="1:15" s="8" customFormat="1" ht="12.75">
      <c r="A23" s="156" t="str">
        <f ca="1" t="shared" si="0"/>
        <v>leases not in calc</v>
      </c>
      <c r="B23" s="156">
        <f>ROW()</f>
        <v>23</v>
      </c>
      <c r="C23" s="156" t="str">
        <f>summary!J6</f>
        <v>0408</v>
      </c>
      <c r="D23" s="156" t="str">
        <f>summary!Q8</f>
        <v>2015</v>
      </c>
      <c r="E23" s="156" t="s">
        <v>178</v>
      </c>
      <c r="F23" s="156" t="s">
        <v>301</v>
      </c>
      <c r="G23" s="156" t="str">
        <f t="shared" si="1"/>
        <v>clo23</v>
      </c>
      <c r="H23" s="157"/>
      <c r="I23" s="38"/>
      <c r="J23" s="38"/>
      <c r="K23" s="134">
        <v>-21</v>
      </c>
      <c r="L23" s="187"/>
      <c r="M23" s="131"/>
      <c r="N23" s="160">
        <v>0</v>
      </c>
      <c r="O23" s="74"/>
    </row>
    <row r="24" spans="1:15" s="8" customFormat="1" ht="12.75">
      <c r="A24" s="156" t="str">
        <f ca="1" t="shared" si="0"/>
        <v>leases not in calc</v>
      </c>
      <c r="B24" s="156">
        <f>ROW()</f>
        <v>24</v>
      </c>
      <c r="C24" s="156" t="str">
        <f>summary!J6</f>
        <v>0408</v>
      </c>
      <c r="D24" s="156" t="str">
        <f>summary!Q8</f>
        <v>2015</v>
      </c>
      <c r="E24" s="156" t="s">
        <v>178</v>
      </c>
      <c r="F24" s="156" t="s">
        <v>301</v>
      </c>
      <c r="G24" s="156" t="str">
        <f t="shared" si="1"/>
        <v>clo24</v>
      </c>
      <c r="H24" s="157"/>
      <c r="I24" s="38"/>
      <c r="J24" s="38"/>
      <c r="K24" s="134">
        <v>-22</v>
      </c>
      <c r="L24" s="187"/>
      <c r="M24" s="131"/>
      <c r="N24" s="160">
        <v>0</v>
      </c>
      <c r="O24" s="74"/>
    </row>
    <row r="25" spans="1:15" s="8" customFormat="1" ht="12.75">
      <c r="A25" s="156" t="str">
        <f ca="1" t="shared" si="0"/>
        <v>leases not in calc</v>
      </c>
      <c r="B25" s="156">
        <f>ROW()</f>
        <v>25</v>
      </c>
      <c r="C25" s="156" t="str">
        <f>summary!J6</f>
        <v>0408</v>
      </c>
      <c r="D25" s="156" t="str">
        <f>summary!Q8</f>
        <v>2015</v>
      </c>
      <c r="E25" s="156" t="s">
        <v>178</v>
      </c>
      <c r="F25" s="156" t="s">
        <v>301</v>
      </c>
      <c r="G25" s="156" t="str">
        <f t="shared" si="1"/>
        <v>clo25</v>
      </c>
      <c r="H25" s="157"/>
      <c r="I25" s="38"/>
      <c r="J25" s="38"/>
      <c r="K25" s="134">
        <v>-23</v>
      </c>
      <c r="L25" s="187"/>
      <c r="M25" s="131"/>
      <c r="N25" s="160">
        <v>0</v>
      </c>
      <c r="O25" s="74"/>
    </row>
    <row r="26" spans="1:15" s="8" customFormat="1" ht="12.75">
      <c r="A26" s="156" t="str">
        <f ca="1" t="shared" si="0"/>
        <v>leases not in calc</v>
      </c>
      <c r="B26" s="156">
        <f>ROW()</f>
        <v>26</v>
      </c>
      <c r="C26" s="156" t="str">
        <f>summary!J6</f>
        <v>0408</v>
      </c>
      <c r="D26" s="156" t="str">
        <f>summary!Q8</f>
        <v>2015</v>
      </c>
      <c r="E26" s="156" t="s">
        <v>178</v>
      </c>
      <c r="F26" s="156" t="s">
        <v>301</v>
      </c>
      <c r="G26" s="156" t="str">
        <f t="shared" si="1"/>
        <v>clo26</v>
      </c>
      <c r="H26" s="157"/>
      <c r="I26" s="38"/>
      <c r="J26" s="38"/>
      <c r="K26" s="134">
        <v>-24</v>
      </c>
      <c r="L26" s="187"/>
      <c r="M26" s="131"/>
      <c r="N26" s="160">
        <v>0</v>
      </c>
      <c r="O26" s="74"/>
    </row>
    <row r="27" spans="1:15" s="8" customFormat="1" ht="12.75">
      <c r="A27" s="156" t="str">
        <f ca="1" t="shared" si="0"/>
        <v>leases not in calc</v>
      </c>
      <c r="B27" s="156">
        <f>ROW()</f>
        <v>27</v>
      </c>
      <c r="C27" s="156" t="str">
        <f>summary!J6</f>
        <v>0408</v>
      </c>
      <c r="D27" s="156" t="s">
        <v>18</v>
      </c>
      <c r="E27" s="156" t="s">
        <v>178</v>
      </c>
      <c r="F27" s="156" t="s">
        <v>301</v>
      </c>
      <c r="G27" s="156" t="str">
        <f t="shared" si="1"/>
        <v>clo27</v>
      </c>
      <c r="H27" s="157"/>
      <c r="I27" s="38"/>
      <c r="J27" s="38"/>
      <c r="K27" s="134">
        <v>-25</v>
      </c>
      <c r="L27" s="187"/>
      <c r="M27" s="131"/>
      <c r="N27" s="160">
        <v>0</v>
      </c>
      <c r="O27" s="74"/>
    </row>
    <row r="28" spans="1:15" s="8" customFormat="1" ht="12.75">
      <c r="A28" s="156" t="str">
        <f ca="1" t="shared" si="0"/>
        <v>leases not in calc</v>
      </c>
      <c r="B28" s="156">
        <f>ROW()</f>
        <v>28</v>
      </c>
      <c r="C28" s="156" t="str">
        <f>summary!J6</f>
        <v>0408</v>
      </c>
      <c r="D28" s="156" t="str">
        <f>summary!Q8</f>
        <v>2015</v>
      </c>
      <c r="E28" s="156" t="s">
        <v>178</v>
      </c>
      <c r="F28" s="156" t="s">
        <v>301</v>
      </c>
      <c r="G28" s="156" t="str">
        <f t="shared" si="1"/>
        <v>clo28</v>
      </c>
      <c r="H28" s="157"/>
      <c r="I28" s="38"/>
      <c r="J28" s="38"/>
      <c r="K28" s="134">
        <v>-26</v>
      </c>
      <c r="L28" s="187"/>
      <c r="M28" s="131"/>
      <c r="N28" s="160">
        <v>0</v>
      </c>
      <c r="O28" s="74"/>
    </row>
    <row r="29" spans="1:15" s="8" customFormat="1" ht="12.75">
      <c r="A29" s="156" t="str">
        <f ca="1" t="shared" si="0"/>
        <v>leases not in calc</v>
      </c>
      <c r="B29" s="156">
        <f>ROW()</f>
        <v>29</v>
      </c>
      <c r="C29" s="156" t="str">
        <f>summary!J6</f>
        <v>0408</v>
      </c>
      <c r="D29" s="156" t="str">
        <f>summary!Q8</f>
        <v>2015</v>
      </c>
      <c r="E29" s="156" t="s">
        <v>178</v>
      </c>
      <c r="F29" s="156" t="s">
        <v>301</v>
      </c>
      <c r="G29" s="156" t="str">
        <f t="shared" si="1"/>
        <v>clo29</v>
      </c>
      <c r="H29" s="157"/>
      <c r="I29" s="38"/>
      <c r="J29" s="38"/>
      <c r="K29" s="134">
        <v>-27</v>
      </c>
      <c r="L29" s="187"/>
      <c r="M29" s="131"/>
      <c r="N29" s="160">
        <v>0</v>
      </c>
      <c r="O29" s="74"/>
    </row>
    <row r="30" spans="1:15" s="8" customFormat="1" ht="12.75">
      <c r="A30" s="156" t="str">
        <f ca="1" t="shared" si="0"/>
        <v>leases not in calc</v>
      </c>
      <c r="B30" s="156">
        <f>ROW()</f>
        <v>30</v>
      </c>
      <c r="C30" s="156" t="str">
        <f>summary!J6</f>
        <v>0408</v>
      </c>
      <c r="D30" s="156" t="str">
        <f>summary!Q8</f>
        <v>2015</v>
      </c>
      <c r="E30" s="156" t="s">
        <v>178</v>
      </c>
      <c r="F30" s="156" t="s">
        <v>301</v>
      </c>
      <c r="G30" s="156" t="str">
        <f t="shared" si="1"/>
        <v>clo30</v>
      </c>
      <c r="H30" s="157"/>
      <c r="I30" s="38"/>
      <c r="J30" s="38"/>
      <c r="K30" s="134">
        <v>-28</v>
      </c>
      <c r="L30" s="187"/>
      <c r="M30" s="131"/>
      <c r="N30" s="160">
        <v>0</v>
      </c>
      <c r="O30" s="74"/>
    </row>
    <row r="31" spans="1:15" s="8" customFormat="1" ht="12.75">
      <c r="A31" s="156" t="str">
        <f ca="1" t="shared" si="0"/>
        <v>leases not in calc</v>
      </c>
      <c r="B31" s="156">
        <f>ROW()</f>
        <v>31</v>
      </c>
      <c r="C31" s="156" t="str">
        <f>summary!J6</f>
        <v>0408</v>
      </c>
      <c r="D31" s="156" t="str">
        <f>summary!Q8</f>
        <v>2015</v>
      </c>
      <c r="E31" s="156" t="s">
        <v>178</v>
      </c>
      <c r="F31" s="156" t="s">
        <v>301</v>
      </c>
      <c r="G31" s="156" t="str">
        <f t="shared" si="1"/>
        <v>clo31</v>
      </c>
      <c r="H31" s="157"/>
      <c r="I31" s="38"/>
      <c r="J31" s="38"/>
      <c r="K31" s="134">
        <v>-29</v>
      </c>
      <c r="L31" s="187"/>
      <c r="M31" s="131"/>
      <c r="N31" s="160">
        <v>0</v>
      </c>
      <c r="O31" s="74"/>
    </row>
    <row r="32" spans="1:15" s="8" customFormat="1" ht="12.75">
      <c r="A32" s="156" t="str">
        <f ca="1" t="shared" si="0"/>
        <v>leases not in calc</v>
      </c>
      <c r="B32" s="156">
        <f>ROW()</f>
        <v>32</v>
      </c>
      <c r="C32" s="156" t="str">
        <f>summary!J6</f>
        <v>0408</v>
      </c>
      <c r="D32" s="156" t="str">
        <f>summary!Q8</f>
        <v>2015</v>
      </c>
      <c r="E32" s="156" t="s">
        <v>178</v>
      </c>
      <c r="F32" s="156" t="s">
        <v>301</v>
      </c>
      <c r="G32" s="156" t="str">
        <f t="shared" si="1"/>
        <v>clo32</v>
      </c>
      <c r="H32" s="157"/>
      <c r="I32" s="38"/>
      <c r="J32" s="38"/>
      <c r="K32" s="134">
        <v>-30</v>
      </c>
      <c r="L32" s="187"/>
      <c r="M32" s="131"/>
      <c r="N32" s="160">
        <v>0</v>
      </c>
      <c r="O32" s="74"/>
    </row>
    <row r="33" spans="1:15" s="8" customFormat="1" ht="12.75">
      <c r="A33" s="156" t="str">
        <f ca="1" t="shared" si="0"/>
        <v>leases not in calc</v>
      </c>
      <c r="B33" s="156">
        <f>ROW()</f>
        <v>33</v>
      </c>
      <c r="C33" s="156" t="str">
        <f>summary!J6</f>
        <v>0408</v>
      </c>
      <c r="D33" s="158" t="str">
        <f>summary!Q8</f>
        <v>2015</v>
      </c>
      <c r="E33" s="156" t="s">
        <v>178</v>
      </c>
      <c r="F33" s="156" t="s">
        <v>301</v>
      </c>
      <c r="G33" s="156" t="str">
        <f>F32&amp;ROW()</f>
        <v>clo33</v>
      </c>
      <c r="H33" s="157"/>
      <c r="I33" s="38"/>
      <c r="J33" s="38"/>
      <c r="K33" s="134">
        <v>-31</v>
      </c>
      <c r="L33" s="187"/>
      <c r="M33" s="131"/>
      <c r="N33" s="160">
        <v>0</v>
      </c>
      <c r="O33" s="74"/>
    </row>
    <row r="34" spans="1:15" s="8" customFormat="1" ht="12.75">
      <c r="A34" s="156" t="str">
        <f ca="1" t="shared" si="0"/>
        <v>leases not in calc</v>
      </c>
      <c r="B34" s="156">
        <f>ROW()</f>
        <v>34</v>
      </c>
      <c r="C34" s="156" t="str">
        <f>summary!J6</f>
        <v>0408</v>
      </c>
      <c r="D34" s="158" t="str">
        <f>summary!Q8</f>
        <v>2015</v>
      </c>
      <c r="E34" s="156" t="s">
        <v>178</v>
      </c>
      <c r="F34" s="156" t="s">
        <v>301</v>
      </c>
      <c r="G34" s="156" t="str">
        <f>F32&amp;ROW()</f>
        <v>clo34</v>
      </c>
      <c r="H34" s="157"/>
      <c r="I34" s="38"/>
      <c r="J34" s="38"/>
      <c r="K34" s="134">
        <v>-32</v>
      </c>
      <c r="L34" s="187"/>
      <c r="M34" s="131"/>
      <c r="N34" s="160">
        <v>0</v>
      </c>
      <c r="O34" s="74"/>
    </row>
    <row r="35" spans="1:15" s="8" customFormat="1" ht="12.75">
      <c r="A35" s="156" t="str">
        <f ca="1" t="shared" si="0"/>
        <v>leases not in calc</v>
      </c>
      <c r="B35" s="156">
        <f>ROW()</f>
        <v>35</v>
      </c>
      <c r="C35" s="156" t="str">
        <f>summary!J6</f>
        <v>0408</v>
      </c>
      <c r="D35" s="158" t="str">
        <f>summary!Q8</f>
        <v>2015</v>
      </c>
      <c r="E35" s="156" t="s">
        <v>178</v>
      </c>
      <c r="F35" s="156" t="s">
        <v>301</v>
      </c>
      <c r="G35" s="156" t="str">
        <f>F32&amp;ROW()</f>
        <v>clo35</v>
      </c>
      <c r="H35" s="157"/>
      <c r="I35" s="38"/>
      <c r="J35" s="38"/>
      <c r="K35" s="134">
        <v>-33</v>
      </c>
      <c r="L35" s="187"/>
      <c r="M35" s="131"/>
      <c r="N35" s="160">
        <v>0</v>
      </c>
      <c r="O35" s="74"/>
    </row>
    <row r="36" spans="1:15" s="8" customFormat="1" ht="12.75">
      <c r="A36" s="156" t="str">
        <f ca="1" t="shared" si="0"/>
        <v>leases not in calc</v>
      </c>
      <c r="B36" s="156">
        <f>ROW()</f>
        <v>36</v>
      </c>
      <c r="C36" s="156" t="str">
        <f>summary!J6</f>
        <v>0408</v>
      </c>
      <c r="D36" s="158" t="str">
        <f>summary!Q8</f>
        <v>2015</v>
      </c>
      <c r="E36" s="156" t="s">
        <v>178</v>
      </c>
      <c r="F36" s="156" t="s">
        <v>301</v>
      </c>
      <c r="G36" s="156" t="str">
        <f>F32&amp;ROW()</f>
        <v>clo36</v>
      </c>
      <c r="H36" s="157"/>
      <c r="I36" s="38"/>
      <c r="J36" s="38"/>
      <c r="K36" s="134">
        <v>-34</v>
      </c>
      <c r="L36" s="187"/>
      <c r="M36" s="131"/>
      <c r="N36" s="160">
        <v>0</v>
      </c>
      <c r="O36" s="74"/>
    </row>
    <row r="37" spans="1:15" s="8" customFormat="1" ht="12.75">
      <c r="A37" s="156" t="str">
        <f ca="1" t="shared" si="0"/>
        <v>leases not in calc</v>
      </c>
      <c r="B37" s="156">
        <f>ROW()</f>
        <v>37</v>
      </c>
      <c r="C37" s="156" t="str">
        <f>summary!J6</f>
        <v>0408</v>
      </c>
      <c r="D37" s="158" t="str">
        <f>summary!Q8</f>
        <v>2015</v>
      </c>
      <c r="E37" s="156" t="s">
        <v>178</v>
      </c>
      <c r="F37" s="156" t="s">
        <v>301</v>
      </c>
      <c r="G37" s="156" t="str">
        <f>F32&amp;ROW()</f>
        <v>clo37</v>
      </c>
      <c r="H37" s="157"/>
      <c r="I37" s="38"/>
      <c r="J37" s="38"/>
      <c r="K37" s="134">
        <v>-35</v>
      </c>
      <c r="L37" s="187"/>
      <c r="M37" s="131"/>
      <c r="N37" s="160">
        <v>0</v>
      </c>
      <c r="O37" s="74"/>
    </row>
    <row r="38" spans="1:15" s="8" customFormat="1" ht="12.75">
      <c r="A38" s="156" t="str">
        <f ca="1" t="shared" si="0"/>
        <v>leases not in calc</v>
      </c>
      <c r="B38" s="156">
        <f>ROW()</f>
        <v>38</v>
      </c>
      <c r="C38" s="156" t="str">
        <f>summary!J6</f>
        <v>0408</v>
      </c>
      <c r="D38" s="158" t="str">
        <f>summary!Q8</f>
        <v>2015</v>
      </c>
      <c r="E38" s="156" t="s">
        <v>178</v>
      </c>
      <c r="F38" s="156" t="s">
        <v>301</v>
      </c>
      <c r="G38" s="156" t="str">
        <f>F32&amp;ROW()</f>
        <v>clo38</v>
      </c>
      <c r="H38" s="157"/>
      <c r="I38" s="38"/>
      <c r="J38" s="38"/>
      <c r="K38" s="134">
        <v>-36</v>
      </c>
      <c r="L38" s="187"/>
      <c r="M38" s="131"/>
      <c r="N38" s="160">
        <v>0</v>
      </c>
      <c r="O38" s="74"/>
    </row>
    <row r="39" spans="1:15" s="8" customFormat="1" ht="12.75">
      <c r="A39" s="156" t="str">
        <f ca="1" t="shared" si="0"/>
        <v>leases not in calc</v>
      </c>
      <c r="B39" s="156">
        <f>ROW()</f>
        <v>39</v>
      </c>
      <c r="C39" s="156" t="str">
        <f>summary!J6</f>
        <v>0408</v>
      </c>
      <c r="D39" s="158" t="str">
        <f>summary!Q8</f>
        <v>2015</v>
      </c>
      <c r="E39" s="156" t="s">
        <v>178</v>
      </c>
      <c r="F39" s="156" t="s">
        <v>301</v>
      </c>
      <c r="G39" s="156" t="str">
        <f>F32&amp;ROW()</f>
        <v>clo39</v>
      </c>
      <c r="H39" s="157"/>
      <c r="I39" s="38"/>
      <c r="J39" s="38"/>
      <c r="K39" s="134">
        <v>-37</v>
      </c>
      <c r="L39" s="187"/>
      <c r="M39" s="131"/>
      <c r="N39" s="160">
        <v>0</v>
      </c>
      <c r="O39" s="74"/>
    </row>
    <row r="40" spans="1:15" s="8" customFormat="1" ht="12.75">
      <c r="A40" s="156" t="str">
        <f ca="1" t="shared" si="0"/>
        <v>leases not in calc</v>
      </c>
      <c r="B40" s="156">
        <f>ROW()</f>
        <v>40</v>
      </c>
      <c r="C40" s="156" t="str">
        <f>summary!J6</f>
        <v>0408</v>
      </c>
      <c r="D40" s="158" t="str">
        <f>summary!Q8</f>
        <v>2015</v>
      </c>
      <c r="E40" s="156" t="s">
        <v>178</v>
      </c>
      <c r="F40" s="156" t="s">
        <v>301</v>
      </c>
      <c r="G40" s="156" t="str">
        <f>F32&amp;ROW()</f>
        <v>clo40</v>
      </c>
      <c r="H40" s="157"/>
      <c r="I40" s="38"/>
      <c r="J40" s="38"/>
      <c r="K40" s="134">
        <v>-38</v>
      </c>
      <c r="L40" s="187"/>
      <c r="M40" s="131"/>
      <c r="N40" s="160">
        <v>0</v>
      </c>
      <c r="O40" s="74"/>
    </row>
    <row r="41" spans="1:15" s="8" customFormat="1" ht="12.75">
      <c r="A41" s="156" t="str">
        <f ca="1" t="shared" si="0"/>
        <v>leases not in calc</v>
      </c>
      <c r="B41" s="156">
        <f>ROW()</f>
        <v>41</v>
      </c>
      <c r="C41" s="156" t="str">
        <f>summary!J6</f>
        <v>0408</v>
      </c>
      <c r="D41" s="158" t="str">
        <f>summary!Q8</f>
        <v>2015</v>
      </c>
      <c r="E41" s="156" t="s">
        <v>178</v>
      </c>
      <c r="F41" s="156" t="s">
        <v>301</v>
      </c>
      <c r="G41" s="156" t="str">
        <f>F32&amp;ROW()</f>
        <v>clo41</v>
      </c>
      <c r="H41" s="157"/>
      <c r="I41" s="38"/>
      <c r="J41" s="38"/>
      <c r="K41" s="134">
        <v>-39</v>
      </c>
      <c r="L41" s="187"/>
      <c r="M41" s="131"/>
      <c r="N41" s="160">
        <v>0</v>
      </c>
      <c r="O41" s="74"/>
    </row>
    <row r="42" spans="1:15" s="8" customFormat="1" ht="12.75">
      <c r="A42" s="156" t="str">
        <f ca="1" t="shared" si="0"/>
        <v>leases not in calc</v>
      </c>
      <c r="B42" s="156">
        <f>ROW()</f>
        <v>42</v>
      </c>
      <c r="C42" s="156" t="str">
        <f>summary!J6</f>
        <v>0408</v>
      </c>
      <c r="D42" s="158" t="str">
        <f>summary!Q8</f>
        <v>2015</v>
      </c>
      <c r="E42" s="156" t="s">
        <v>178</v>
      </c>
      <c r="F42" s="156" t="s">
        <v>301</v>
      </c>
      <c r="G42" s="156" t="str">
        <f>F32&amp;ROW()</f>
        <v>clo42</v>
      </c>
      <c r="H42" s="157"/>
      <c r="I42" s="38"/>
      <c r="J42" s="38"/>
      <c r="K42" s="134">
        <v>-40</v>
      </c>
      <c r="L42" s="187"/>
      <c r="M42" s="131"/>
      <c r="N42" s="160">
        <v>0</v>
      </c>
      <c r="O42" s="74"/>
    </row>
    <row r="43" spans="1:15" s="8" customFormat="1" ht="12.75">
      <c r="A43" s="156" t="str">
        <f ca="1" t="shared" si="0"/>
        <v>leases not in calc</v>
      </c>
      <c r="B43" s="156">
        <f>ROW()</f>
        <v>43</v>
      </c>
      <c r="C43" s="156" t="str">
        <f>summary!J6</f>
        <v>0408</v>
      </c>
      <c r="D43" s="158" t="str">
        <f>summary!Q8</f>
        <v>2015</v>
      </c>
      <c r="E43" s="156" t="s">
        <v>178</v>
      </c>
      <c r="F43" s="156" t="s">
        <v>301</v>
      </c>
      <c r="G43" s="156" t="str">
        <f>F32&amp;ROW()</f>
        <v>clo43</v>
      </c>
      <c r="H43" s="157"/>
      <c r="I43" s="38"/>
      <c r="J43" s="38"/>
      <c r="K43" s="134">
        <v>-41</v>
      </c>
      <c r="L43" s="187"/>
      <c r="M43" s="131"/>
      <c r="N43" s="160">
        <v>0</v>
      </c>
      <c r="O43" s="74"/>
    </row>
    <row r="44" spans="1:15" s="8" customFormat="1" ht="12.75">
      <c r="A44" s="156" t="str">
        <f ca="1" t="shared" si="0"/>
        <v>leases not in calc</v>
      </c>
      <c r="B44" s="156">
        <f>ROW()</f>
        <v>44</v>
      </c>
      <c r="C44" s="156" t="str">
        <f>summary!J6</f>
        <v>0408</v>
      </c>
      <c r="D44" s="158" t="str">
        <f>summary!Q8</f>
        <v>2015</v>
      </c>
      <c r="E44" s="156" t="s">
        <v>178</v>
      </c>
      <c r="F44" s="156" t="s">
        <v>301</v>
      </c>
      <c r="G44" s="156" t="str">
        <f>F32&amp;ROW()</f>
        <v>clo44</v>
      </c>
      <c r="H44" s="157"/>
      <c r="I44" s="38"/>
      <c r="J44" s="38"/>
      <c r="K44" s="134">
        <v>-42</v>
      </c>
      <c r="L44" s="187"/>
      <c r="M44" s="131"/>
      <c r="N44" s="160">
        <v>0</v>
      </c>
      <c r="O44" s="74"/>
    </row>
    <row r="45" spans="1:15" s="8" customFormat="1" ht="12.75">
      <c r="A45" s="156" t="str">
        <f ca="1" t="shared" si="0"/>
        <v>leases not in calc</v>
      </c>
      <c r="B45" s="156">
        <f>ROW()</f>
        <v>45</v>
      </c>
      <c r="C45" s="156" t="str">
        <f>summary!J6</f>
        <v>0408</v>
      </c>
      <c r="D45" s="158" t="str">
        <f>summary!Q8</f>
        <v>2015</v>
      </c>
      <c r="E45" s="156" t="s">
        <v>178</v>
      </c>
      <c r="F45" s="156" t="s">
        <v>301</v>
      </c>
      <c r="G45" s="156" t="str">
        <f>F32&amp;ROW()</f>
        <v>clo45</v>
      </c>
      <c r="H45" s="157"/>
      <c r="I45" s="38"/>
      <c r="J45" s="38"/>
      <c r="K45" s="134">
        <v>-43</v>
      </c>
      <c r="L45" s="187"/>
      <c r="M45" s="131"/>
      <c r="N45" s="160">
        <v>0</v>
      </c>
      <c r="O45" s="74"/>
    </row>
    <row r="46" spans="1:15" s="8" customFormat="1" ht="12.75">
      <c r="A46" s="156" t="str">
        <f ca="1" t="shared" si="0"/>
        <v>leases not in calc</v>
      </c>
      <c r="B46" s="156">
        <f>ROW()</f>
        <v>46</v>
      </c>
      <c r="C46" s="156" t="str">
        <f>summary!J6</f>
        <v>0408</v>
      </c>
      <c r="D46" s="158" t="str">
        <f>summary!Q8</f>
        <v>2015</v>
      </c>
      <c r="E46" s="156" t="s">
        <v>178</v>
      </c>
      <c r="F46" s="156" t="s">
        <v>301</v>
      </c>
      <c r="G46" s="156" t="str">
        <f>F32&amp;ROW()</f>
        <v>clo46</v>
      </c>
      <c r="H46" s="157"/>
      <c r="I46" s="38"/>
      <c r="J46" s="38"/>
      <c r="K46" s="134">
        <v>-44</v>
      </c>
      <c r="L46" s="187"/>
      <c r="M46" s="131"/>
      <c r="N46" s="160">
        <v>0</v>
      </c>
      <c r="O46" s="74"/>
    </row>
    <row r="47" spans="1:15" s="8" customFormat="1" ht="12.75">
      <c r="A47" s="156" t="str">
        <f ca="1" t="shared" si="0"/>
        <v>leases not in calc</v>
      </c>
      <c r="B47" s="156">
        <f>ROW()</f>
        <v>47</v>
      </c>
      <c r="C47" s="156" t="str">
        <f>summary!J6</f>
        <v>0408</v>
      </c>
      <c r="D47" s="158" t="str">
        <f>summary!Q8</f>
        <v>2015</v>
      </c>
      <c r="E47" s="156" t="s">
        <v>178</v>
      </c>
      <c r="F47" s="156" t="s">
        <v>301</v>
      </c>
      <c r="G47" s="156" t="str">
        <f>F32&amp;ROW()</f>
        <v>clo47</v>
      </c>
      <c r="H47" s="157"/>
      <c r="I47" s="38"/>
      <c r="J47" s="38"/>
      <c r="K47" s="134">
        <v>-45</v>
      </c>
      <c r="L47" s="187"/>
      <c r="M47" s="131"/>
      <c r="N47" s="160">
        <v>0</v>
      </c>
      <c r="O47" s="74"/>
    </row>
    <row r="48" spans="1:15" s="8" customFormat="1" ht="12.75">
      <c r="A48" s="156" t="str">
        <f ca="1" t="shared" si="0"/>
        <v>leases not in calc</v>
      </c>
      <c r="B48" s="156">
        <f>ROW()</f>
        <v>48</v>
      </c>
      <c r="C48" s="156" t="str">
        <f>summary!J6</f>
        <v>0408</v>
      </c>
      <c r="D48" s="158" t="str">
        <f>summary!Q8</f>
        <v>2015</v>
      </c>
      <c r="E48" s="156" t="s">
        <v>178</v>
      </c>
      <c r="F48" s="156" t="s">
        <v>301</v>
      </c>
      <c r="G48" s="156" t="str">
        <f>F32&amp;ROW()</f>
        <v>clo48</v>
      </c>
      <c r="H48" s="157"/>
      <c r="I48" s="38"/>
      <c r="J48" s="38"/>
      <c r="K48" s="134">
        <v>-46</v>
      </c>
      <c r="L48" s="187"/>
      <c r="M48" s="131"/>
      <c r="N48" s="160">
        <v>0</v>
      </c>
      <c r="O48" s="74"/>
    </row>
    <row r="49" spans="1:15" s="8" customFormat="1" ht="12.75">
      <c r="A49" s="156" t="str">
        <f ca="1" t="shared" si="0"/>
        <v>leases not in calc</v>
      </c>
      <c r="B49" s="156">
        <f>ROW()</f>
        <v>49</v>
      </c>
      <c r="C49" s="156" t="str">
        <f>summary!J6</f>
        <v>0408</v>
      </c>
      <c r="D49" s="158" t="str">
        <f>summary!Q8</f>
        <v>2015</v>
      </c>
      <c r="E49" s="156" t="s">
        <v>178</v>
      </c>
      <c r="F49" s="156" t="s">
        <v>301</v>
      </c>
      <c r="G49" s="156" t="str">
        <f>F32&amp;ROW()</f>
        <v>clo49</v>
      </c>
      <c r="H49" s="157"/>
      <c r="I49" s="38"/>
      <c r="J49" s="38"/>
      <c r="K49" s="134">
        <v>-47</v>
      </c>
      <c r="L49" s="187"/>
      <c r="M49" s="131"/>
      <c r="N49" s="160">
        <v>0</v>
      </c>
      <c r="O49" s="74"/>
    </row>
    <row r="50" spans="1:15" s="8" customFormat="1" ht="12.75">
      <c r="A50" s="156" t="str">
        <f ca="1" t="shared" si="0"/>
        <v>leases not in calc</v>
      </c>
      <c r="B50" s="156">
        <f>ROW()</f>
        <v>50</v>
      </c>
      <c r="C50" s="156" t="str">
        <f>summary!J6</f>
        <v>0408</v>
      </c>
      <c r="D50" s="158" t="str">
        <f>summary!Q8</f>
        <v>2015</v>
      </c>
      <c r="E50" s="156" t="s">
        <v>178</v>
      </c>
      <c r="F50" s="156" t="s">
        <v>301</v>
      </c>
      <c r="G50" s="156" t="str">
        <f>F32&amp;ROW()</f>
        <v>clo50</v>
      </c>
      <c r="H50" s="157"/>
      <c r="I50" s="38"/>
      <c r="J50" s="38"/>
      <c r="K50" s="134">
        <v>-48</v>
      </c>
      <c r="L50" s="187"/>
      <c r="M50" s="131"/>
      <c r="N50" s="160">
        <v>0</v>
      </c>
      <c r="O50" s="74"/>
    </row>
    <row r="51" spans="1:15" s="8" customFormat="1" ht="12.75">
      <c r="A51" s="156" t="str">
        <f ca="1" t="shared" si="0"/>
        <v>leases not in calc</v>
      </c>
      <c r="B51" s="156">
        <f>ROW()</f>
        <v>51</v>
      </c>
      <c r="C51" s="156" t="str">
        <f>summary!J6</f>
        <v>0408</v>
      </c>
      <c r="D51" s="158" t="str">
        <f>summary!Q8</f>
        <v>2015</v>
      </c>
      <c r="E51" s="156" t="s">
        <v>178</v>
      </c>
      <c r="F51" s="156" t="s">
        <v>301</v>
      </c>
      <c r="G51" s="156" t="str">
        <f>F32&amp;ROW()</f>
        <v>clo51</v>
      </c>
      <c r="H51" s="157"/>
      <c r="I51" s="38"/>
      <c r="J51" s="38"/>
      <c r="K51" s="134">
        <v>-49</v>
      </c>
      <c r="L51" s="187"/>
      <c r="M51" s="131"/>
      <c r="N51" s="160">
        <v>0</v>
      </c>
      <c r="O51" s="74"/>
    </row>
    <row r="52" spans="1:15" s="8" customFormat="1" ht="12.75">
      <c r="A52" s="156" t="str">
        <f ca="1" t="shared" si="0"/>
        <v>leases not in calc</v>
      </c>
      <c r="B52" s="156">
        <f>ROW()</f>
        <v>52</v>
      </c>
      <c r="C52" s="156" t="str">
        <f>summary!J6</f>
        <v>0408</v>
      </c>
      <c r="D52" s="158" t="str">
        <f>summary!Q8</f>
        <v>2015</v>
      </c>
      <c r="E52" s="156" t="s">
        <v>178</v>
      </c>
      <c r="F52" s="156" t="s">
        <v>301</v>
      </c>
      <c r="G52" s="156" t="str">
        <f>F32&amp;ROW()</f>
        <v>clo52</v>
      </c>
      <c r="H52" s="157"/>
      <c r="I52" s="38"/>
      <c r="J52" s="38"/>
      <c r="K52" s="134">
        <v>-50</v>
      </c>
      <c r="L52" s="187"/>
      <c r="M52" s="131"/>
      <c r="N52" s="160">
        <v>0</v>
      </c>
      <c r="O52" s="74"/>
    </row>
    <row r="53" spans="1:15" s="8" customFormat="1" ht="13.5" thickBot="1">
      <c r="A53" s="156" t="str">
        <f ca="1" t="shared" si="0"/>
        <v>leases not in calc</v>
      </c>
      <c r="B53" s="156">
        <f>ROW()</f>
        <v>53</v>
      </c>
      <c r="C53" s="156" t="str">
        <f>summary!J6</f>
        <v>0408</v>
      </c>
      <c r="D53" s="156" t="str">
        <f>summary!Q8</f>
        <v>2015</v>
      </c>
      <c r="E53" s="156" t="s">
        <v>178</v>
      </c>
      <c r="F53" s="156" t="s">
        <v>245</v>
      </c>
      <c r="G53" s="156" t="str">
        <f>F32&amp;ROW()</f>
        <v>clo53</v>
      </c>
      <c r="H53" s="157"/>
      <c r="I53" s="38"/>
      <c r="J53" s="38"/>
      <c r="K53" s="82" t="s">
        <v>286</v>
      </c>
      <c r="L53" s="81"/>
      <c r="M53" s="131"/>
      <c r="N53" s="92"/>
      <c r="O53" s="90">
        <f>SUM(N3:N52)</f>
        <v>0</v>
      </c>
    </row>
    <row r="54" spans="1:15" s="8" customFormat="1" ht="13.5" thickTop="1">
      <c r="A54" s="156" t="str">
        <f ca="1" t="shared" si="0"/>
        <v>leases not in calc</v>
      </c>
      <c r="B54" s="156">
        <f>ROW()</f>
        <v>54</v>
      </c>
      <c r="C54" s="156" t="str">
        <f>summary!J6</f>
        <v>0408</v>
      </c>
      <c r="D54" s="156" t="str">
        <f>summary!Q8</f>
        <v>2015</v>
      </c>
      <c r="E54" s="156" t="s">
        <v>178</v>
      </c>
      <c r="F54" s="156" t="s">
        <v>246</v>
      </c>
      <c r="G54" s="156" t="str">
        <f>F32&amp;ROW()</f>
        <v>clo54</v>
      </c>
      <c r="H54" s="157"/>
      <c r="I54" s="38"/>
      <c r="J54" s="38"/>
      <c r="K54" s="38"/>
      <c r="L54" s="81"/>
      <c r="M54" s="131"/>
      <c r="N54" s="53"/>
      <c r="O54" s="53"/>
    </row>
  </sheetData>
  <sheetProtection password="C7B6" sheet="1" formatRows="0"/>
  <mergeCells count="1">
    <mergeCell ref="I1:O1"/>
  </mergeCells>
  <printOptions horizontalCentered="1"/>
  <pageMargins left="0.5" right="0.5" top="0.5" bottom="0.5" header="0.5" footer="0.25"/>
  <pageSetup fitToHeight="1" fitToWidth="1" horizontalDpi="600" verticalDpi="600" orientation="portrait" paperSize="5" scale="98" r:id="rId1"/>
  <headerFooter alignWithMargins="0">
    <oddFooter>&amp;C&amp;A&amp;RPage &amp;P</oddFooter>
  </headerFooter>
</worksheet>
</file>

<file path=xl/worksheets/sheet18.xml><?xml version="1.0" encoding="utf-8"?>
<worksheet xmlns="http://schemas.openxmlformats.org/spreadsheetml/2006/main" xmlns:r="http://schemas.openxmlformats.org/officeDocument/2006/relationships">
  <sheetPr codeName="Sheet14">
    <pageSetUpPr fitToPage="1"/>
  </sheetPr>
  <dimension ref="A1:O54"/>
  <sheetViews>
    <sheetView showGridLines="0" zoomScalePageLayoutView="0" workbookViewId="0" topLeftCell="I1">
      <selection activeCell="I1" sqref="A1:IV16384"/>
    </sheetView>
  </sheetViews>
  <sheetFormatPr defaultColWidth="9.00390625" defaultRowHeight="15.75"/>
  <cols>
    <col min="1" max="8" width="5.625" style="0" hidden="1" customWidth="1"/>
    <col min="9" max="9" width="3.125" style="0" customWidth="1"/>
    <col min="10" max="10" width="3.00390625" style="0" customWidth="1"/>
    <col min="11" max="11" width="6.75390625" style="0" customWidth="1"/>
    <col min="12" max="12" width="40.75390625" style="0" customWidth="1"/>
    <col min="13" max="13" width="2.625" style="132" customWidth="1"/>
    <col min="14" max="14" width="17.875" style="0" customWidth="1"/>
    <col min="15" max="15" width="16.625" style="0" customWidth="1"/>
  </cols>
  <sheetData>
    <row r="1" spans="1:15" s="8" customFormat="1" ht="20.25">
      <c r="A1" s="156" t="str">
        <f aca="true" ca="1" t="shared" si="0" ref="A1:A54">MID(CELL("filename",A1),FIND("]",CELL("filename",A1))+1,256)</f>
        <v>guarantees not in calc</v>
      </c>
      <c r="B1" s="156">
        <f>ROW()</f>
        <v>1</v>
      </c>
      <c r="C1" s="156" t="str">
        <f>summary!J6</f>
        <v>0408</v>
      </c>
      <c r="D1" s="156" t="str">
        <f>summary!Q8</f>
        <v>2015</v>
      </c>
      <c r="E1" s="156" t="s">
        <v>178</v>
      </c>
      <c r="F1" s="156" t="s">
        <v>336</v>
      </c>
      <c r="G1" s="156" t="str">
        <f>F1&amp;ROW()</f>
        <v>gnic1</v>
      </c>
      <c r="H1" s="157"/>
      <c r="I1" s="226" t="s">
        <v>284</v>
      </c>
      <c r="J1" s="226"/>
      <c r="K1" s="226"/>
      <c r="L1" s="226"/>
      <c r="M1" s="226"/>
      <c r="N1" s="226"/>
      <c r="O1" s="226"/>
    </row>
    <row r="2" spans="1:15" s="8" customFormat="1" ht="12.75">
      <c r="A2" s="156" t="str">
        <f ca="1" t="shared" si="0"/>
        <v>guarantees not in calc</v>
      </c>
      <c r="B2" s="156">
        <f>ROW()</f>
        <v>2</v>
      </c>
      <c r="C2" s="156" t="str">
        <f>summary!J6</f>
        <v>0408</v>
      </c>
      <c r="D2" s="156" t="str">
        <f>summary!Q8</f>
        <v>2015</v>
      </c>
      <c r="E2" s="156" t="s">
        <v>178</v>
      </c>
      <c r="F2" s="156" t="s">
        <v>336</v>
      </c>
      <c r="G2" s="156" t="str">
        <f aca="true" t="shared" si="1" ref="G2:G32">F2&amp;ROW()</f>
        <v>gnic2</v>
      </c>
      <c r="H2" s="157"/>
      <c r="I2" s="130">
        <v>2</v>
      </c>
      <c r="J2" s="82" t="s">
        <v>287</v>
      </c>
      <c r="K2" s="38"/>
      <c r="L2" s="81"/>
      <c r="M2" s="131"/>
      <c r="N2" s="53"/>
      <c r="O2" s="53"/>
    </row>
    <row r="3" spans="1:15" s="8" customFormat="1" ht="12.75">
      <c r="A3" s="156" t="str">
        <f ca="1" t="shared" si="0"/>
        <v>guarantees not in calc</v>
      </c>
      <c r="B3" s="156">
        <f>ROW()</f>
        <v>3</v>
      </c>
      <c r="C3" s="156" t="str">
        <f>summary!J6</f>
        <v>0408</v>
      </c>
      <c r="D3" s="156" t="str">
        <f>summary!Q8</f>
        <v>2015</v>
      </c>
      <c r="E3" s="156" t="s">
        <v>178</v>
      </c>
      <c r="F3" s="156" t="s">
        <v>336</v>
      </c>
      <c r="G3" s="156" t="str">
        <f t="shared" si="1"/>
        <v>gnic3</v>
      </c>
      <c r="H3" s="157"/>
      <c r="I3" s="38"/>
      <c r="J3" s="38"/>
      <c r="K3" s="134">
        <v>-1</v>
      </c>
      <c r="L3" s="187"/>
      <c r="M3" s="131"/>
      <c r="N3" s="160">
        <v>0</v>
      </c>
      <c r="O3" s="53"/>
    </row>
    <row r="4" spans="1:15" s="8" customFormat="1" ht="12.75">
      <c r="A4" s="156" t="str">
        <f ca="1" t="shared" si="0"/>
        <v>guarantees not in calc</v>
      </c>
      <c r="B4" s="156">
        <f>ROW()</f>
        <v>4</v>
      </c>
      <c r="C4" s="156" t="str">
        <f>summary!J6</f>
        <v>0408</v>
      </c>
      <c r="D4" s="156" t="str">
        <f>summary!Q8</f>
        <v>2015</v>
      </c>
      <c r="E4" s="156" t="s">
        <v>178</v>
      </c>
      <c r="F4" s="156" t="s">
        <v>336</v>
      </c>
      <c r="G4" s="156" t="str">
        <f t="shared" si="1"/>
        <v>gnic4</v>
      </c>
      <c r="H4" s="157"/>
      <c r="I4" s="38"/>
      <c r="J4" s="38"/>
      <c r="K4" s="134">
        <v>-2</v>
      </c>
      <c r="L4" s="187"/>
      <c r="M4" s="131"/>
      <c r="N4" s="160">
        <v>0</v>
      </c>
      <c r="O4" s="53"/>
    </row>
    <row r="5" spans="1:15" s="8" customFormat="1" ht="12.75">
      <c r="A5" s="156" t="str">
        <f ca="1" t="shared" si="0"/>
        <v>guarantees not in calc</v>
      </c>
      <c r="B5" s="156">
        <f>ROW()</f>
        <v>5</v>
      </c>
      <c r="C5" s="156" t="str">
        <f>summary!J6</f>
        <v>0408</v>
      </c>
      <c r="D5" s="156" t="str">
        <f>summary!Q8</f>
        <v>2015</v>
      </c>
      <c r="E5" s="156" t="s">
        <v>178</v>
      </c>
      <c r="F5" s="156" t="s">
        <v>336</v>
      </c>
      <c r="G5" s="156" t="str">
        <f t="shared" si="1"/>
        <v>gnic5</v>
      </c>
      <c r="H5" s="157"/>
      <c r="I5" s="38"/>
      <c r="J5" s="38"/>
      <c r="K5" s="134">
        <v>-3</v>
      </c>
      <c r="L5" s="187"/>
      <c r="M5" s="131"/>
      <c r="N5" s="160">
        <v>0</v>
      </c>
      <c r="O5" s="53"/>
    </row>
    <row r="6" spans="1:15" s="8" customFormat="1" ht="12.75">
      <c r="A6" s="156" t="str">
        <f ca="1" t="shared" si="0"/>
        <v>guarantees not in calc</v>
      </c>
      <c r="B6" s="156">
        <f>ROW()</f>
        <v>6</v>
      </c>
      <c r="C6" s="156" t="str">
        <f>summary!J6</f>
        <v>0408</v>
      </c>
      <c r="D6" s="156" t="str">
        <f>summary!Q8</f>
        <v>2015</v>
      </c>
      <c r="E6" s="156" t="s">
        <v>178</v>
      </c>
      <c r="F6" s="156" t="s">
        <v>336</v>
      </c>
      <c r="G6" s="156" t="str">
        <f t="shared" si="1"/>
        <v>gnic6</v>
      </c>
      <c r="H6" s="157"/>
      <c r="I6" s="38"/>
      <c r="J6" s="38"/>
      <c r="K6" s="134">
        <v>-4</v>
      </c>
      <c r="L6" s="187"/>
      <c r="M6" s="131"/>
      <c r="N6" s="160">
        <v>0</v>
      </c>
      <c r="O6" s="53"/>
    </row>
    <row r="7" spans="1:15" s="8" customFormat="1" ht="12.75">
      <c r="A7" s="156" t="str">
        <f ca="1" t="shared" si="0"/>
        <v>guarantees not in calc</v>
      </c>
      <c r="B7" s="156">
        <f>ROW()</f>
        <v>7</v>
      </c>
      <c r="C7" s="156" t="str">
        <f>summary!J6</f>
        <v>0408</v>
      </c>
      <c r="D7" s="156" t="str">
        <f>summary!Q8</f>
        <v>2015</v>
      </c>
      <c r="E7" s="156" t="s">
        <v>178</v>
      </c>
      <c r="F7" s="156" t="s">
        <v>336</v>
      </c>
      <c r="G7" s="156" t="str">
        <f t="shared" si="1"/>
        <v>gnic7</v>
      </c>
      <c r="H7" s="157"/>
      <c r="I7" s="38"/>
      <c r="J7" s="38"/>
      <c r="K7" s="134">
        <v>-5</v>
      </c>
      <c r="L7" s="187"/>
      <c r="M7" s="131"/>
      <c r="N7" s="160">
        <v>0</v>
      </c>
      <c r="O7" s="53"/>
    </row>
    <row r="8" spans="1:15" s="8" customFormat="1" ht="12.75">
      <c r="A8" s="156" t="str">
        <f ca="1" t="shared" si="0"/>
        <v>guarantees not in calc</v>
      </c>
      <c r="B8" s="156">
        <f>ROW()</f>
        <v>8</v>
      </c>
      <c r="C8" s="156" t="str">
        <f>summary!J6</f>
        <v>0408</v>
      </c>
      <c r="D8" s="156" t="str">
        <f>summary!Q8</f>
        <v>2015</v>
      </c>
      <c r="E8" s="156" t="s">
        <v>178</v>
      </c>
      <c r="F8" s="156" t="s">
        <v>336</v>
      </c>
      <c r="G8" s="156" t="str">
        <f t="shared" si="1"/>
        <v>gnic8</v>
      </c>
      <c r="H8" s="157"/>
      <c r="I8" s="38"/>
      <c r="J8" s="38"/>
      <c r="K8" s="134">
        <v>-6</v>
      </c>
      <c r="L8" s="187"/>
      <c r="M8" s="131"/>
      <c r="N8" s="160">
        <v>0</v>
      </c>
      <c r="O8" s="53"/>
    </row>
    <row r="9" spans="1:15" s="8" customFormat="1" ht="12.75">
      <c r="A9" s="156" t="str">
        <f ca="1" t="shared" si="0"/>
        <v>guarantees not in calc</v>
      </c>
      <c r="B9" s="156">
        <f>ROW()</f>
        <v>9</v>
      </c>
      <c r="C9" s="156" t="str">
        <f>summary!J6</f>
        <v>0408</v>
      </c>
      <c r="D9" s="156" t="str">
        <f>summary!Q8</f>
        <v>2015</v>
      </c>
      <c r="E9" s="156" t="s">
        <v>178</v>
      </c>
      <c r="F9" s="156" t="s">
        <v>336</v>
      </c>
      <c r="G9" s="156" t="str">
        <f t="shared" si="1"/>
        <v>gnic9</v>
      </c>
      <c r="H9" s="157"/>
      <c r="I9" s="38"/>
      <c r="J9" s="38"/>
      <c r="K9" s="134">
        <v>-7</v>
      </c>
      <c r="L9" s="187"/>
      <c r="M9" s="131"/>
      <c r="N9" s="160">
        <v>0</v>
      </c>
      <c r="O9" s="53"/>
    </row>
    <row r="10" spans="1:15" s="8" customFormat="1" ht="12.75">
      <c r="A10" s="156" t="str">
        <f ca="1" t="shared" si="0"/>
        <v>guarantees not in calc</v>
      </c>
      <c r="B10" s="156">
        <f>ROW()</f>
        <v>10</v>
      </c>
      <c r="C10" s="156" t="str">
        <f>summary!J6</f>
        <v>0408</v>
      </c>
      <c r="D10" s="156" t="str">
        <f>summary!Q8</f>
        <v>2015</v>
      </c>
      <c r="E10" s="156" t="s">
        <v>178</v>
      </c>
      <c r="F10" s="156" t="s">
        <v>336</v>
      </c>
      <c r="G10" s="156" t="str">
        <f t="shared" si="1"/>
        <v>gnic10</v>
      </c>
      <c r="H10" s="157"/>
      <c r="I10" s="38"/>
      <c r="J10" s="38"/>
      <c r="K10" s="134">
        <v>-8</v>
      </c>
      <c r="L10" s="187"/>
      <c r="M10" s="131"/>
      <c r="N10" s="160">
        <v>0</v>
      </c>
      <c r="O10" s="53"/>
    </row>
    <row r="11" spans="1:15" s="8" customFormat="1" ht="12.75">
      <c r="A11" s="156" t="str">
        <f ca="1" t="shared" si="0"/>
        <v>guarantees not in calc</v>
      </c>
      <c r="B11" s="156">
        <f>ROW()</f>
        <v>11</v>
      </c>
      <c r="C11" s="156" t="str">
        <f>summary!J6</f>
        <v>0408</v>
      </c>
      <c r="D11" s="156" t="str">
        <f>summary!Q8</f>
        <v>2015</v>
      </c>
      <c r="E11" s="156" t="s">
        <v>178</v>
      </c>
      <c r="F11" s="156" t="s">
        <v>336</v>
      </c>
      <c r="G11" s="156" t="str">
        <f t="shared" si="1"/>
        <v>gnic11</v>
      </c>
      <c r="H11" s="157"/>
      <c r="I11" s="38"/>
      <c r="J11" s="38"/>
      <c r="K11" s="134">
        <v>-9</v>
      </c>
      <c r="L11" s="187"/>
      <c r="M11" s="131"/>
      <c r="N11" s="160">
        <v>0</v>
      </c>
      <c r="O11" s="53"/>
    </row>
    <row r="12" spans="1:15" s="8" customFormat="1" ht="12.75">
      <c r="A12" s="156" t="str">
        <f ca="1" t="shared" si="0"/>
        <v>guarantees not in calc</v>
      </c>
      <c r="B12" s="156">
        <f>ROW()</f>
        <v>12</v>
      </c>
      <c r="C12" s="156" t="str">
        <f>summary!J6</f>
        <v>0408</v>
      </c>
      <c r="D12" s="156" t="str">
        <f>summary!Q8</f>
        <v>2015</v>
      </c>
      <c r="E12" s="156" t="s">
        <v>178</v>
      </c>
      <c r="F12" s="156" t="s">
        <v>336</v>
      </c>
      <c r="G12" s="156" t="str">
        <f t="shared" si="1"/>
        <v>gnic12</v>
      </c>
      <c r="H12" s="157"/>
      <c r="I12" s="38"/>
      <c r="J12" s="38"/>
      <c r="K12" s="134">
        <v>-10</v>
      </c>
      <c r="L12" s="187"/>
      <c r="M12" s="131"/>
      <c r="N12" s="160">
        <v>0</v>
      </c>
      <c r="O12" s="53"/>
    </row>
    <row r="13" spans="1:15" s="8" customFormat="1" ht="12.75">
      <c r="A13" s="156" t="str">
        <f ca="1" t="shared" si="0"/>
        <v>guarantees not in calc</v>
      </c>
      <c r="B13" s="156">
        <f>ROW()</f>
        <v>13</v>
      </c>
      <c r="C13" s="156" t="str">
        <f>summary!J6</f>
        <v>0408</v>
      </c>
      <c r="D13" s="156" t="str">
        <f>summary!Q8</f>
        <v>2015</v>
      </c>
      <c r="E13" s="156" t="s">
        <v>178</v>
      </c>
      <c r="F13" s="156" t="s">
        <v>336</v>
      </c>
      <c r="G13" s="156" t="str">
        <f t="shared" si="1"/>
        <v>gnic13</v>
      </c>
      <c r="H13" s="157"/>
      <c r="I13" s="38"/>
      <c r="J13" s="38"/>
      <c r="K13" s="134">
        <v>-11</v>
      </c>
      <c r="L13" s="187"/>
      <c r="M13" s="131"/>
      <c r="N13" s="160">
        <v>0</v>
      </c>
      <c r="O13" s="53"/>
    </row>
    <row r="14" spans="1:15" s="8" customFormat="1" ht="12.75">
      <c r="A14" s="156" t="str">
        <f ca="1" t="shared" si="0"/>
        <v>guarantees not in calc</v>
      </c>
      <c r="B14" s="156">
        <f>ROW()</f>
        <v>14</v>
      </c>
      <c r="C14" s="156" t="str">
        <f>summary!J6</f>
        <v>0408</v>
      </c>
      <c r="D14" s="156" t="str">
        <f>summary!Q8</f>
        <v>2015</v>
      </c>
      <c r="E14" s="156" t="s">
        <v>178</v>
      </c>
      <c r="F14" s="156" t="s">
        <v>336</v>
      </c>
      <c r="G14" s="156" t="str">
        <f t="shared" si="1"/>
        <v>gnic14</v>
      </c>
      <c r="H14" s="157"/>
      <c r="I14" s="38"/>
      <c r="J14" s="38"/>
      <c r="K14" s="134">
        <v>-12</v>
      </c>
      <c r="L14" s="187"/>
      <c r="M14" s="131"/>
      <c r="N14" s="160">
        <v>0</v>
      </c>
      <c r="O14" s="53"/>
    </row>
    <row r="15" spans="1:15" s="8" customFormat="1" ht="12.75">
      <c r="A15" s="156" t="str">
        <f ca="1" t="shared" si="0"/>
        <v>guarantees not in calc</v>
      </c>
      <c r="B15" s="156">
        <f>ROW()</f>
        <v>15</v>
      </c>
      <c r="C15" s="156" t="str">
        <f>summary!J6</f>
        <v>0408</v>
      </c>
      <c r="D15" s="156" t="str">
        <f>summary!Q8</f>
        <v>2015</v>
      </c>
      <c r="E15" s="156" t="s">
        <v>178</v>
      </c>
      <c r="F15" s="156" t="s">
        <v>336</v>
      </c>
      <c r="G15" s="156" t="str">
        <f t="shared" si="1"/>
        <v>gnic15</v>
      </c>
      <c r="H15" s="157"/>
      <c r="I15" s="38"/>
      <c r="J15" s="38"/>
      <c r="K15" s="134">
        <v>-13</v>
      </c>
      <c r="L15" s="187"/>
      <c r="M15" s="131"/>
      <c r="N15" s="160">
        <v>0</v>
      </c>
      <c r="O15" s="53"/>
    </row>
    <row r="16" spans="1:15" s="8" customFormat="1" ht="12.75">
      <c r="A16" s="156" t="str">
        <f ca="1" t="shared" si="0"/>
        <v>guarantees not in calc</v>
      </c>
      <c r="B16" s="156">
        <f>ROW()</f>
        <v>16</v>
      </c>
      <c r="C16" s="156" t="str">
        <f>summary!J6</f>
        <v>0408</v>
      </c>
      <c r="D16" s="156" t="str">
        <f>summary!Q8</f>
        <v>2015</v>
      </c>
      <c r="E16" s="156" t="s">
        <v>178</v>
      </c>
      <c r="F16" s="156" t="s">
        <v>336</v>
      </c>
      <c r="G16" s="156" t="str">
        <f t="shared" si="1"/>
        <v>gnic16</v>
      </c>
      <c r="H16" s="157"/>
      <c r="I16" s="38"/>
      <c r="J16" s="38"/>
      <c r="K16" s="134">
        <v>-14</v>
      </c>
      <c r="L16" s="187"/>
      <c r="M16" s="131"/>
      <c r="N16" s="160">
        <v>0</v>
      </c>
      <c r="O16" s="53"/>
    </row>
    <row r="17" spans="1:15" s="8" customFormat="1" ht="12.75">
      <c r="A17" s="156" t="str">
        <f ca="1" t="shared" si="0"/>
        <v>guarantees not in calc</v>
      </c>
      <c r="B17" s="156">
        <f>ROW()</f>
        <v>17</v>
      </c>
      <c r="C17" s="156" t="str">
        <f>summary!J6</f>
        <v>0408</v>
      </c>
      <c r="D17" s="156" t="str">
        <f>summary!Q8</f>
        <v>2015</v>
      </c>
      <c r="E17" s="156" t="s">
        <v>178</v>
      </c>
      <c r="F17" s="156" t="s">
        <v>336</v>
      </c>
      <c r="G17" s="156" t="str">
        <f t="shared" si="1"/>
        <v>gnic17</v>
      </c>
      <c r="H17" s="157"/>
      <c r="I17" s="38"/>
      <c r="J17" s="38"/>
      <c r="K17" s="134">
        <v>-15</v>
      </c>
      <c r="L17" s="187"/>
      <c r="M17" s="131"/>
      <c r="N17" s="160">
        <v>0</v>
      </c>
      <c r="O17" s="53"/>
    </row>
    <row r="18" spans="1:15" s="8" customFormat="1" ht="12.75">
      <c r="A18" s="156" t="str">
        <f ca="1" t="shared" si="0"/>
        <v>guarantees not in calc</v>
      </c>
      <c r="B18" s="156">
        <f>ROW()</f>
        <v>18</v>
      </c>
      <c r="C18" s="156" t="str">
        <f>summary!J6</f>
        <v>0408</v>
      </c>
      <c r="D18" s="156" t="str">
        <f>summary!Q8</f>
        <v>2015</v>
      </c>
      <c r="E18" s="156" t="s">
        <v>178</v>
      </c>
      <c r="F18" s="156" t="s">
        <v>336</v>
      </c>
      <c r="G18" s="156" t="str">
        <f t="shared" si="1"/>
        <v>gnic18</v>
      </c>
      <c r="H18" s="157"/>
      <c r="I18" s="38"/>
      <c r="J18" s="38"/>
      <c r="K18" s="134">
        <v>-16</v>
      </c>
      <c r="L18" s="187"/>
      <c r="M18" s="131"/>
      <c r="N18" s="160">
        <v>0</v>
      </c>
      <c r="O18" s="53"/>
    </row>
    <row r="19" spans="1:15" s="8" customFormat="1" ht="12.75">
      <c r="A19" s="156" t="str">
        <f ca="1" t="shared" si="0"/>
        <v>guarantees not in calc</v>
      </c>
      <c r="B19" s="156">
        <f>ROW()</f>
        <v>19</v>
      </c>
      <c r="C19" s="156" t="str">
        <f>summary!J6</f>
        <v>0408</v>
      </c>
      <c r="D19" s="156" t="str">
        <f>summary!Q8</f>
        <v>2015</v>
      </c>
      <c r="E19" s="156" t="s">
        <v>178</v>
      </c>
      <c r="F19" s="156" t="s">
        <v>336</v>
      </c>
      <c r="G19" s="156" t="str">
        <f t="shared" si="1"/>
        <v>gnic19</v>
      </c>
      <c r="H19" s="157"/>
      <c r="I19" s="38"/>
      <c r="J19" s="38"/>
      <c r="K19" s="134">
        <v>-17</v>
      </c>
      <c r="L19" s="187"/>
      <c r="M19" s="131"/>
      <c r="N19" s="160">
        <v>0</v>
      </c>
      <c r="O19" s="53"/>
    </row>
    <row r="20" spans="1:15" s="8" customFormat="1" ht="12.75">
      <c r="A20" s="156" t="str">
        <f ca="1" t="shared" si="0"/>
        <v>guarantees not in calc</v>
      </c>
      <c r="B20" s="156">
        <f>ROW()</f>
        <v>20</v>
      </c>
      <c r="C20" s="156" t="str">
        <f>summary!J6</f>
        <v>0408</v>
      </c>
      <c r="D20" s="156" t="str">
        <f>summary!Q8</f>
        <v>2015</v>
      </c>
      <c r="E20" s="156" t="s">
        <v>178</v>
      </c>
      <c r="F20" s="156" t="s">
        <v>336</v>
      </c>
      <c r="G20" s="156" t="str">
        <f t="shared" si="1"/>
        <v>gnic20</v>
      </c>
      <c r="H20" s="157"/>
      <c r="I20" s="38"/>
      <c r="J20" s="38"/>
      <c r="K20" s="134">
        <v>-18</v>
      </c>
      <c r="L20" s="187"/>
      <c r="M20" s="131"/>
      <c r="N20" s="160">
        <v>0</v>
      </c>
      <c r="O20" s="74"/>
    </row>
    <row r="21" spans="1:15" s="8" customFormat="1" ht="12.75">
      <c r="A21" s="156" t="str">
        <f ca="1" t="shared" si="0"/>
        <v>guarantees not in calc</v>
      </c>
      <c r="B21" s="156">
        <f>ROW()</f>
        <v>21</v>
      </c>
      <c r="C21" s="156" t="str">
        <f>summary!J6</f>
        <v>0408</v>
      </c>
      <c r="D21" s="156" t="str">
        <f>summary!Q8</f>
        <v>2015</v>
      </c>
      <c r="E21" s="156" t="s">
        <v>178</v>
      </c>
      <c r="F21" s="156" t="s">
        <v>336</v>
      </c>
      <c r="G21" s="156" t="str">
        <f t="shared" si="1"/>
        <v>gnic21</v>
      </c>
      <c r="H21" s="157"/>
      <c r="I21" s="38"/>
      <c r="J21" s="38"/>
      <c r="K21" s="134">
        <v>-19</v>
      </c>
      <c r="L21" s="187"/>
      <c r="M21" s="131"/>
      <c r="N21" s="160">
        <v>0</v>
      </c>
      <c r="O21" s="74"/>
    </row>
    <row r="22" spans="1:15" s="8" customFormat="1" ht="12.75">
      <c r="A22" s="156" t="str">
        <f ca="1" t="shared" si="0"/>
        <v>guarantees not in calc</v>
      </c>
      <c r="B22" s="156">
        <f>ROW()</f>
        <v>22</v>
      </c>
      <c r="C22" s="156" t="str">
        <f>summary!J6</f>
        <v>0408</v>
      </c>
      <c r="D22" s="156" t="str">
        <f>summary!Q8</f>
        <v>2015</v>
      </c>
      <c r="E22" s="156" t="s">
        <v>178</v>
      </c>
      <c r="F22" s="156" t="s">
        <v>336</v>
      </c>
      <c r="G22" s="156" t="str">
        <f t="shared" si="1"/>
        <v>gnic22</v>
      </c>
      <c r="H22" s="157"/>
      <c r="I22" s="38"/>
      <c r="J22" s="38"/>
      <c r="K22" s="134">
        <v>-20</v>
      </c>
      <c r="L22" s="187"/>
      <c r="M22" s="131"/>
      <c r="N22" s="160">
        <v>0</v>
      </c>
      <c r="O22" s="74"/>
    </row>
    <row r="23" spans="1:15" s="8" customFormat="1" ht="12.75">
      <c r="A23" s="156" t="str">
        <f ca="1" t="shared" si="0"/>
        <v>guarantees not in calc</v>
      </c>
      <c r="B23" s="156">
        <f>ROW()</f>
        <v>23</v>
      </c>
      <c r="C23" s="156" t="str">
        <f>summary!J6</f>
        <v>0408</v>
      </c>
      <c r="D23" s="156" t="str">
        <f>summary!Q8</f>
        <v>2015</v>
      </c>
      <c r="E23" s="156" t="s">
        <v>178</v>
      </c>
      <c r="F23" s="156" t="s">
        <v>336</v>
      </c>
      <c r="G23" s="156" t="str">
        <f t="shared" si="1"/>
        <v>gnic23</v>
      </c>
      <c r="H23" s="157"/>
      <c r="I23" s="38"/>
      <c r="J23" s="38"/>
      <c r="K23" s="134">
        <v>-21</v>
      </c>
      <c r="L23" s="187"/>
      <c r="M23" s="131"/>
      <c r="N23" s="160">
        <v>0</v>
      </c>
      <c r="O23" s="74"/>
    </row>
    <row r="24" spans="1:15" s="8" customFormat="1" ht="12.75">
      <c r="A24" s="156" t="str">
        <f ca="1" t="shared" si="0"/>
        <v>guarantees not in calc</v>
      </c>
      <c r="B24" s="156">
        <f>ROW()</f>
        <v>24</v>
      </c>
      <c r="C24" s="156" t="str">
        <f>summary!J6</f>
        <v>0408</v>
      </c>
      <c r="D24" s="156" t="str">
        <f>summary!Q8</f>
        <v>2015</v>
      </c>
      <c r="E24" s="156" t="s">
        <v>178</v>
      </c>
      <c r="F24" s="156" t="s">
        <v>336</v>
      </c>
      <c r="G24" s="156" t="str">
        <f t="shared" si="1"/>
        <v>gnic24</v>
      </c>
      <c r="H24" s="157"/>
      <c r="I24" s="38"/>
      <c r="J24" s="38"/>
      <c r="K24" s="134">
        <v>-22</v>
      </c>
      <c r="L24" s="187"/>
      <c r="M24" s="131"/>
      <c r="N24" s="160">
        <v>0</v>
      </c>
      <c r="O24" s="74"/>
    </row>
    <row r="25" spans="1:15" s="8" customFormat="1" ht="12.75">
      <c r="A25" s="156" t="str">
        <f ca="1" t="shared" si="0"/>
        <v>guarantees not in calc</v>
      </c>
      <c r="B25" s="156">
        <f>ROW()</f>
        <v>25</v>
      </c>
      <c r="C25" s="156" t="str">
        <f>summary!J6</f>
        <v>0408</v>
      </c>
      <c r="D25" s="156" t="str">
        <f>summary!Q8</f>
        <v>2015</v>
      </c>
      <c r="E25" s="156" t="s">
        <v>178</v>
      </c>
      <c r="F25" s="156" t="s">
        <v>336</v>
      </c>
      <c r="G25" s="156" t="str">
        <f t="shared" si="1"/>
        <v>gnic25</v>
      </c>
      <c r="H25" s="157"/>
      <c r="I25" s="38"/>
      <c r="J25" s="38"/>
      <c r="K25" s="134">
        <v>-23</v>
      </c>
      <c r="L25" s="187"/>
      <c r="M25" s="131"/>
      <c r="N25" s="160">
        <v>0</v>
      </c>
      <c r="O25" s="74"/>
    </row>
    <row r="26" spans="1:15" s="8" customFormat="1" ht="12.75">
      <c r="A26" s="156" t="str">
        <f ca="1" t="shared" si="0"/>
        <v>guarantees not in calc</v>
      </c>
      <c r="B26" s="156">
        <f>ROW()</f>
        <v>26</v>
      </c>
      <c r="C26" s="156" t="str">
        <f>summary!J6</f>
        <v>0408</v>
      </c>
      <c r="D26" s="156" t="str">
        <f>summary!Q8</f>
        <v>2015</v>
      </c>
      <c r="E26" s="156" t="s">
        <v>178</v>
      </c>
      <c r="F26" s="156" t="s">
        <v>336</v>
      </c>
      <c r="G26" s="156" t="str">
        <f t="shared" si="1"/>
        <v>gnic26</v>
      </c>
      <c r="H26" s="157"/>
      <c r="I26" s="38"/>
      <c r="J26" s="38"/>
      <c r="K26" s="134">
        <v>-24</v>
      </c>
      <c r="L26" s="187"/>
      <c r="M26" s="131"/>
      <c r="N26" s="160">
        <v>0</v>
      </c>
      <c r="O26" s="74"/>
    </row>
    <row r="27" spans="1:15" s="8" customFormat="1" ht="12.75">
      <c r="A27" s="156" t="str">
        <f ca="1" t="shared" si="0"/>
        <v>guarantees not in calc</v>
      </c>
      <c r="B27" s="156">
        <f>ROW()</f>
        <v>27</v>
      </c>
      <c r="C27" s="156" t="str">
        <f>summary!J6</f>
        <v>0408</v>
      </c>
      <c r="D27" s="156" t="s">
        <v>18</v>
      </c>
      <c r="E27" s="156" t="s">
        <v>178</v>
      </c>
      <c r="F27" s="156" t="s">
        <v>336</v>
      </c>
      <c r="G27" s="156" t="str">
        <f t="shared" si="1"/>
        <v>gnic27</v>
      </c>
      <c r="H27" s="157"/>
      <c r="I27" s="38"/>
      <c r="J27" s="38"/>
      <c r="K27" s="134">
        <v>-25</v>
      </c>
      <c r="L27" s="187"/>
      <c r="M27" s="131"/>
      <c r="N27" s="160">
        <v>0</v>
      </c>
      <c r="O27" s="74"/>
    </row>
    <row r="28" spans="1:15" s="8" customFormat="1" ht="12.75">
      <c r="A28" s="156" t="str">
        <f ca="1" t="shared" si="0"/>
        <v>guarantees not in calc</v>
      </c>
      <c r="B28" s="156">
        <f>ROW()</f>
        <v>28</v>
      </c>
      <c r="C28" s="156" t="str">
        <f>summary!J6</f>
        <v>0408</v>
      </c>
      <c r="D28" s="156" t="str">
        <f>summary!Q8</f>
        <v>2015</v>
      </c>
      <c r="E28" s="156" t="s">
        <v>178</v>
      </c>
      <c r="F28" s="156" t="s">
        <v>336</v>
      </c>
      <c r="G28" s="156" t="str">
        <f t="shared" si="1"/>
        <v>gnic28</v>
      </c>
      <c r="H28" s="157"/>
      <c r="I28" s="38"/>
      <c r="J28" s="38"/>
      <c r="K28" s="134">
        <v>-26</v>
      </c>
      <c r="L28" s="187"/>
      <c r="M28" s="131"/>
      <c r="N28" s="160">
        <v>0</v>
      </c>
      <c r="O28" s="74"/>
    </row>
    <row r="29" spans="1:15" s="8" customFormat="1" ht="12.75">
      <c r="A29" s="156" t="str">
        <f ca="1" t="shared" si="0"/>
        <v>guarantees not in calc</v>
      </c>
      <c r="B29" s="156">
        <f>ROW()</f>
        <v>29</v>
      </c>
      <c r="C29" s="156" t="str">
        <f>summary!J6</f>
        <v>0408</v>
      </c>
      <c r="D29" s="156" t="str">
        <f>summary!Q8</f>
        <v>2015</v>
      </c>
      <c r="E29" s="156" t="s">
        <v>178</v>
      </c>
      <c r="F29" s="156" t="s">
        <v>336</v>
      </c>
      <c r="G29" s="156" t="str">
        <f t="shared" si="1"/>
        <v>gnic29</v>
      </c>
      <c r="H29" s="157"/>
      <c r="I29" s="38"/>
      <c r="J29" s="38"/>
      <c r="K29" s="134">
        <v>-27</v>
      </c>
      <c r="L29" s="187"/>
      <c r="M29" s="131"/>
      <c r="N29" s="160">
        <v>0</v>
      </c>
      <c r="O29" s="74"/>
    </row>
    <row r="30" spans="1:15" s="8" customFormat="1" ht="12.75">
      <c r="A30" s="156" t="str">
        <f ca="1" t="shared" si="0"/>
        <v>guarantees not in calc</v>
      </c>
      <c r="B30" s="156">
        <f>ROW()</f>
        <v>30</v>
      </c>
      <c r="C30" s="156" t="str">
        <f>summary!J6</f>
        <v>0408</v>
      </c>
      <c r="D30" s="156" t="str">
        <f>summary!Q8</f>
        <v>2015</v>
      </c>
      <c r="E30" s="156" t="s">
        <v>178</v>
      </c>
      <c r="F30" s="156" t="s">
        <v>336</v>
      </c>
      <c r="G30" s="156" t="str">
        <f t="shared" si="1"/>
        <v>gnic30</v>
      </c>
      <c r="H30" s="157"/>
      <c r="I30" s="38"/>
      <c r="J30" s="38"/>
      <c r="K30" s="134">
        <v>-28</v>
      </c>
      <c r="L30" s="187"/>
      <c r="M30" s="131"/>
      <c r="N30" s="160">
        <v>0</v>
      </c>
      <c r="O30" s="74"/>
    </row>
    <row r="31" spans="1:15" s="8" customFormat="1" ht="12.75">
      <c r="A31" s="156" t="str">
        <f ca="1" t="shared" si="0"/>
        <v>guarantees not in calc</v>
      </c>
      <c r="B31" s="156">
        <f>ROW()</f>
        <v>31</v>
      </c>
      <c r="C31" s="156" t="str">
        <f>summary!J6</f>
        <v>0408</v>
      </c>
      <c r="D31" s="156" t="str">
        <f>summary!Q8</f>
        <v>2015</v>
      </c>
      <c r="E31" s="156" t="s">
        <v>178</v>
      </c>
      <c r="F31" s="156" t="s">
        <v>336</v>
      </c>
      <c r="G31" s="156" t="str">
        <f t="shared" si="1"/>
        <v>gnic31</v>
      </c>
      <c r="H31" s="157"/>
      <c r="I31" s="38"/>
      <c r="J31" s="38"/>
      <c r="K31" s="134">
        <v>-29</v>
      </c>
      <c r="L31" s="187"/>
      <c r="M31" s="131"/>
      <c r="N31" s="160">
        <v>0</v>
      </c>
      <c r="O31" s="74"/>
    </row>
    <row r="32" spans="1:15" s="8" customFormat="1" ht="12.75">
      <c r="A32" s="156" t="str">
        <f ca="1" t="shared" si="0"/>
        <v>guarantees not in calc</v>
      </c>
      <c r="B32" s="156">
        <f>ROW()</f>
        <v>32</v>
      </c>
      <c r="C32" s="156" t="str">
        <f>summary!J6</f>
        <v>0408</v>
      </c>
      <c r="D32" s="156" t="str">
        <f>summary!Q8</f>
        <v>2015</v>
      </c>
      <c r="E32" s="156" t="s">
        <v>178</v>
      </c>
      <c r="F32" s="156" t="s">
        <v>336</v>
      </c>
      <c r="G32" s="156" t="str">
        <f t="shared" si="1"/>
        <v>gnic32</v>
      </c>
      <c r="H32" s="157"/>
      <c r="I32" s="38"/>
      <c r="J32" s="38"/>
      <c r="K32" s="134">
        <v>-30</v>
      </c>
      <c r="L32" s="187"/>
      <c r="M32" s="131"/>
      <c r="N32" s="160">
        <v>0</v>
      </c>
      <c r="O32" s="74"/>
    </row>
    <row r="33" spans="1:15" s="8" customFormat="1" ht="12.75">
      <c r="A33" s="156" t="str">
        <f ca="1" t="shared" si="0"/>
        <v>guarantees not in calc</v>
      </c>
      <c r="B33" s="156">
        <f>ROW()</f>
        <v>33</v>
      </c>
      <c r="C33" s="156" t="str">
        <f>summary!J6</f>
        <v>0408</v>
      </c>
      <c r="D33" s="158" t="str">
        <f>summary!Q8</f>
        <v>2015</v>
      </c>
      <c r="E33" s="156" t="s">
        <v>178</v>
      </c>
      <c r="F33" s="156" t="s">
        <v>336</v>
      </c>
      <c r="G33" s="156" t="str">
        <f>F32&amp;ROW()</f>
        <v>gnic33</v>
      </c>
      <c r="H33" s="157"/>
      <c r="I33" s="38"/>
      <c r="J33" s="38"/>
      <c r="K33" s="134">
        <v>-31</v>
      </c>
      <c r="L33" s="187"/>
      <c r="M33" s="131"/>
      <c r="N33" s="160">
        <v>0</v>
      </c>
      <c r="O33" s="74"/>
    </row>
    <row r="34" spans="1:15" s="8" customFormat="1" ht="12.75">
      <c r="A34" s="156" t="str">
        <f ca="1" t="shared" si="0"/>
        <v>guarantees not in calc</v>
      </c>
      <c r="B34" s="156">
        <f>ROW()</f>
        <v>34</v>
      </c>
      <c r="C34" s="156" t="str">
        <f>summary!J6</f>
        <v>0408</v>
      </c>
      <c r="D34" s="158" t="str">
        <f>summary!Q8</f>
        <v>2015</v>
      </c>
      <c r="E34" s="156" t="s">
        <v>178</v>
      </c>
      <c r="F34" s="156" t="s">
        <v>336</v>
      </c>
      <c r="G34" s="156" t="str">
        <f>F32&amp;ROW()</f>
        <v>gnic34</v>
      </c>
      <c r="H34" s="157"/>
      <c r="I34" s="38"/>
      <c r="J34" s="38"/>
      <c r="K34" s="134">
        <v>-32</v>
      </c>
      <c r="L34" s="187"/>
      <c r="M34" s="131"/>
      <c r="N34" s="160">
        <v>0</v>
      </c>
      <c r="O34" s="74"/>
    </row>
    <row r="35" spans="1:15" s="8" customFormat="1" ht="12.75">
      <c r="A35" s="156" t="str">
        <f ca="1" t="shared" si="0"/>
        <v>guarantees not in calc</v>
      </c>
      <c r="B35" s="156">
        <f>ROW()</f>
        <v>35</v>
      </c>
      <c r="C35" s="156" t="str">
        <f>summary!J6</f>
        <v>0408</v>
      </c>
      <c r="D35" s="158" t="str">
        <f>summary!Q8</f>
        <v>2015</v>
      </c>
      <c r="E35" s="156" t="s">
        <v>178</v>
      </c>
      <c r="F35" s="156" t="s">
        <v>336</v>
      </c>
      <c r="G35" s="156" t="str">
        <f>F32&amp;ROW()</f>
        <v>gnic35</v>
      </c>
      <c r="H35" s="157"/>
      <c r="I35" s="38"/>
      <c r="J35" s="38"/>
      <c r="K35" s="134">
        <v>-33</v>
      </c>
      <c r="L35" s="187"/>
      <c r="M35" s="131"/>
      <c r="N35" s="160">
        <v>0</v>
      </c>
      <c r="O35" s="74"/>
    </row>
    <row r="36" spans="1:15" s="8" customFormat="1" ht="12.75">
      <c r="A36" s="156" t="str">
        <f ca="1" t="shared" si="0"/>
        <v>guarantees not in calc</v>
      </c>
      <c r="B36" s="156">
        <f>ROW()</f>
        <v>36</v>
      </c>
      <c r="C36" s="156" t="str">
        <f>summary!J6</f>
        <v>0408</v>
      </c>
      <c r="D36" s="158" t="str">
        <f>summary!Q8</f>
        <v>2015</v>
      </c>
      <c r="E36" s="156" t="s">
        <v>178</v>
      </c>
      <c r="F36" s="156" t="s">
        <v>336</v>
      </c>
      <c r="G36" s="156" t="str">
        <f>F32&amp;ROW()</f>
        <v>gnic36</v>
      </c>
      <c r="H36" s="157"/>
      <c r="I36" s="38"/>
      <c r="J36" s="38"/>
      <c r="K36" s="134">
        <v>-34</v>
      </c>
      <c r="L36" s="187"/>
      <c r="M36" s="131"/>
      <c r="N36" s="160">
        <v>0</v>
      </c>
      <c r="O36" s="74"/>
    </row>
    <row r="37" spans="1:15" s="8" customFormat="1" ht="12.75">
      <c r="A37" s="156" t="str">
        <f ca="1" t="shared" si="0"/>
        <v>guarantees not in calc</v>
      </c>
      <c r="B37" s="156">
        <f>ROW()</f>
        <v>37</v>
      </c>
      <c r="C37" s="156" t="str">
        <f>summary!J6</f>
        <v>0408</v>
      </c>
      <c r="D37" s="158" t="str">
        <f>summary!Q8</f>
        <v>2015</v>
      </c>
      <c r="E37" s="156" t="s">
        <v>178</v>
      </c>
      <c r="F37" s="156" t="s">
        <v>336</v>
      </c>
      <c r="G37" s="156" t="str">
        <f>F32&amp;ROW()</f>
        <v>gnic37</v>
      </c>
      <c r="H37" s="157"/>
      <c r="I37" s="38"/>
      <c r="J37" s="38"/>
      <c r="K37" s="134">
        <v>-35</v>
      </c>
      <c r="L37" s="187"/>
      <c r="M37" s="131"/>
      <c r="N37" s="160">
        <v>0</v>
      </c>
      <c r="O37" s="74"/>
    </row>
    <row r="38" spans="1:15" s="8" customFormat="1" ht="12.75">
      <c r="A38" s="156" t="str">
        <f ca="1" t="shared" si="0"/>
        <v>guarantees not in calc</v>
      </c>
      <c r="B38" s="156">
        <f>ROW()</f>
        <v>38</v>
      </c>
      <c r="C38" s="156" t="str">
        <f>summary!J6</f>
        <v>0408</v>
      </c>
      <c r="D38" s="158" t="str">
        <f>summary!Q8</f>
        <v>2015</v>
      </c>
      <c r="E38" s="156" t="s">
        <v>178</v>
      </c>
      <c r="F38" s="156" t="s">
        <v>336</v>
      </c>
      <c r="G38" s="156" t="str">
        <f>F32&amp;ROW()</f>
        <v>gnic38</v>
      </c>
      <c r="H38" s="157"/>
      <c r="I38" s="38"/>
      <c r="J38" s="38"/>
      <c r="K38" s="134">
        <v>-36</v>
      </c>
      <c r="L38" s="187"/>
      <c r="M38" s="131"/>
      <c r="N38" s="160">
        <v>0</v>
      </c>
      <c r="O38" s="74"/>
    </row>
    <row r="39" spans="1:15" s="8" customFormat="1" ht="12.75">
      <c r="A39" s="156" t="str">
        <f ca="1" t="shared" si="0"/>
        <v>guarantees not in calc</v>
      </c>
      <c r="B39" s="156">
        <f>ROW()</f>
        <v>39</v>
      </c>
      <c r="C39" s="156" t="str">
        <f>summary!J6</f>
        <v>0408</v>
      </c>
      <c r="D39" s="158" t="str">
        <f>summary!Q8</f>
        <v>2015</v>
      </c>
      <c r="E39" s="156" t="s">
        <v>178</v>
      </c>
      <c r="F39" s="156" t="s">
        <v>336</v>
      </c>
      <c r="G39" s="156" t="str">
        <f>F32&amp;ROW()</f>
        <v>gnic39</v>
      </c>
      <c r="H39" s="157"/>
      <c r="I39" s="38"/>
      <c r="J39" s="38"/>
      <c r="K39" s="134">
        <v>-37</v>
      </c>
      <c r="L39" s="187"/>
      <c r="M39" s="131"/>
      <c r="N39" s="160">
        <v>0</v>
      </c>
      <c r="O39" s="74"/>
    </row>
    <row r="40" spans="1:15" s="8" customFormat="1" ht="12.75">
      <c r="A40" s="156" t="str">
        <f ca="1" t="shared" si="0"/>
        <v>guarantees not in calc</v>
      </c>
      <c r="B40" s="156">
        <f>ROW()</f>
        <v>40</v>
      </c>
      <c r="C40" s="156" t="str">
        <f>summary!J6</f>
        <v>0408</v>
      </c>
      <c r="D40" s="158" t="str">
        <f>summary!Q8</f>
        <v>2015</v>
      </c>
      <c r="E40" s="156" t="s">
        <v>178</v>
      </c>
      <c r="F40" s="156" t="s">
        <v>336</v>
      </c>
      <c r="G40" s="156" t="str">
        <f>F32&amp;ROW()</f>
        <v>gnic40</v>
      </c>
      <c r="H40" s="157"/>
      <c r="I40" s="38"/>
      <c r="J40" s="38"/>
      <c r="K40" s="134">
        <v>-38</v>
      </c>
      <c r="L40" s="187"/>
      <c r="M40" s="131"/>
      <c r="N40" s="160">
        <v>0</v>
      </c>
      <c r="O40" s="74"/>
    </row>
    <row r="41" spans="1:15" s="8" customFormat="1" ht="12.75">
      <c r="A41" s="156" t="str">
        <f ca="1" t="shared" si="0"/>
        <v>guarantees not in calc</v>
      </c>
      <c r="B41" s="156">
        <f>ROW()</f>
        <v>41</v>
      </c>
      <c r="C41" s="156" t="str">
        <f>summary!J6</f>
        <v>0408</v>
      </c>
      <c r="D41" s="158" t="str">
        <f>summary!Q8</f>
        <v>2015</v>
      </c>
      <c r="E41" s="156" t="s">
        <v>178</v>
      </c>
      <c r="F41" s="156" t="s">
        <v>336</v>
      </c>
      <c r="G41" s="156" t="str">
        <f>F32&amp;ROW()</f>
        <v>gnic41</v>
      </c>
      <c r="H41" s="157"/>
      <c r="I41" s="38"/>
      <c r="J41" s="38"/>
      <c r="K41" s="134">
        <v>-39</v>
      </c>
      <c r="L41" s="187"/>
      <c r="M41" s="131"/>
      <c r="N41" s="160">
        <v>0</v>
      </c>
      <c r="O41" s="74"/>
    </row>
    <row r="42" spans="1:15" s="8" customFormat="1" ht="12.75">
      <c r="A42" s="156" t="str">
        <f ca="1" t="shared" si="0"/>
        <v>guarantees not in calc</v>
      </c>
      <c r="B42" s="156">
        <f>ROW()</f>
        <v>42</v>
      </c>
      <c r="C42" s="156" t="str">
        <f>summary!J6</f>
        <v>0408</v>
      </c>
      <c r="D42" s="158" t="str">
        <f>summary!Q8</f>
        <v>2015</v>
      </c>
      <c r="E42" s="156" t="s">
        <v>178</v>
      </c>
      <c r="F42" s="156" t="s">
        <v>336</v>
      </c>
      <c r="G42" s="156" t="str">
        <f>F32&amp;ROW()</f>
        <v>gnic42</v>
      </c>
      <c r="H42" s="157"/>
      <c r="I42" s="38"/>
      <c r="J42" s="38"/>
      <c r="K42" s="134">
        <v>-40</v>
      </c>
      <c r="L42" s="187"/>
      <c r="M42" s="131"/>
      <c r="N42" s="160">
        <v>0</v>
      </c>
      <c r="O42" s="74"/>
    </row>
    <row r="43" spans="1:15" s="8" customFormat="1" ht="12.75">
      <c r="A43" s="156" t="str">
        <f ca="1" t="shared" si="0"/>
        <v>guarantees not in calc</v>
      </c>
      <c r="B43" s="156">
        <f>ROW()</f>
        <v>43</v>
      </c>
      <c r="C43" s="156" t="str">
        <f>summary!J6</f>
        <v>0408</v>
      </c>
      <c r="D43" s="158" t="str">
        <f>summary!Q8</f>
        <v>2015</v>
      </c>
      <c r="E43" s="156" t="s">
        <v>178</v>
      </c>
      <c r="F43" s="156" t="s">
        <v>336</v>
      </c>
      <c r="G43" s="156" t="str">
        <f>F32&amp;ROW()</f>
        <v>gnic43</v>
      </c>
      <c r="H43" s="157"/>
      <c r="I43" s="38"/>
      <c r="J43" s="38"/>
      <c r="K43" s="134">
        <v>-41</v>
      </c>
      <c r="L43" s="187"/>
      <c r="M43" s="131"/>
      <c r="N43" s="160">
        <v>0</v>
      </c>
      <c r="O43" s="74"/>
    </row>
    <row r="44" spans="1:15" s="8" customFormat="1" ht="12.75">
      <c r="A44" s="156" t="str">
        <f ca="1" t="shared" si="0"/>
        <v>guarantees not in calc</v>
      </c>
      <c r="B44" s="156">
        <f>ROW()</f>
        <v>44</v>
      </c>
      <c r="C44" s="156" t="str">
        <f>summary!J6</f>
        <v>0408</v>
      </c>
      <c r="D44" s="158" t="str">
        <f>summary!Q8</f>
        <v>2015</v>
      </c>
      <c r="E44" s="156" t="s">
        <v>178</v>
      </c>
      <c r="F44" s="156" t="s">
        <v>336</v>
      </c>
      <c r="G44" s="156" t="str">
        <f>F32&amp;ROW()</f>
        <v>gnic44</v>
      </c>
      <c r="H44" s="157"/>
      <c r="I44" s="38"/>
      <c r="J44" s="38"/>
      <c r="K44" s="134">
        <v>-42</v>
      </c>
      <c r="L44" s="187"/>
      <c r="M44" s="131"/>
      <c r="N44" s="160">
        <v>0</v>
      </c>
      <c r="O44" s="74"/>
    </row>
    <row r="45" spans="1:15" s="8" customFormat="1" ht="12.75">
      <c r="A45" s="156" t="str">
        <f ca="1" t="shared" si="0"/>
        <v>guarantees not in calc</v>
      </c>
      <c r="B45" s="156">
        <f>ROW()</f>
        <v>45</v>
      </c>
      <c r="C45" s="156" t="str">
        <f>summary!J6</f>
        <v>0408</v>
      </c>
      <c r="D45" s="158" t="str">
        <f>summary!Q8</f>
        <v>2015</v>
      </c>
      <c r="E45" s="156" t="s">
        <v>178</v>
      </c>
      <c r="F45" s="156" t="s">
        <v>336</v>
      </c>
      <c r="G45" s="156" t="str">
        <f>F32&amp;ROW()</f>
        <v>gnic45</v>
      </c>
      <c r="H45" s="157"/>
      <c r="I45" s="38"/>
      <c r="J45" s="38"/>
      <c r="K45" s="134">
        <v>-43</v>
      </c>
      <c r="L45" s="187"/>
      <c r="M45" s="131"/>
      <c r="N45" s="160">
        <v>0</v>
      </c>
      <c r="O45" s="74"/>
    </row>
    <row r="46" spans="1:15" s="8" customFormat="1" ht="12.75">
      <c r="A46" s="156" t="str">
        <f ca="1" t="shared" si="0"/>
        <v>guarantees not in calc</v>
      </c>
      <c r="B46" s="156">
        <f>ROW()</f>
        <v>46</v>
      </c>
      <c r="C46" s="156" t="str">
        <f>summary!J6</f>
        <v>0408</v>
      </c>
      <c r="D46" s="158" t="str">
        <f>summary!Q8</f>
        <v>2015</v>
      </c>
      <c r="E46" s="156" t="s">
        <v>178</v>
      </c>
      <c r="F46" s="156" t="s">
        <v>336</v>
      </c>
      <c r="G46" s="156" t="str">
        <f>F32&amp;ROW()</f>
        <v>gnic46</v>
      </c>
      <c r="H46" s="157"/>
      <c r="I46" s="38"/>
      <c r="J46" s="38"/>
      <c r="K46" s="134">
        <v>-44</v>
      </c>
      <c r="L46" s="187"/>
      <c r="M46" s="131"/>
      <c r="N46" s="160">
        <v>0</v>
      </c>
      <c r="O46" s="74"/>
    </row>
    <row r="47" spans="1:15" s="8" customFormat="1" ht="12.75">
      <c r="A47" s="156" t="str">
        <f ca="1" t="shared" si="0"/>
        <v>guarantees not in calc</v>
      </c>
      <c r="B47" s="156">
        <f>ROW()</f>
        <v>47</v>
      </c>
      <c r="C47" s="156" t="str">
        <f>summary!J6</f>
        <v>0408</v>
      </c>
      <c r="D47" s="158" t="str">
        <f>summary!Q8</f>
        <v>2015</v>
      </c>
      <c r="E47" s="156" t="s">
        <v>178</v>
      </c>
      <c r="F47" s="156" t="s">
        <v>336</v>
      </c>
      <c r="G47" s="156" t="str">
        <f>F32&amp;ROW()</f>
        <v>gnic47</v>
      </c>
      <c r="H47" s="157"/>
      <c r="I47" s="38"/>
      <c r="J47" s="38"/>
      <c r="K47" s="134">
        <v>-45</v>
      </c>
      <c r="L47" s="187"/>
      <c r="M47" s="131"/>
      <c r="N47" s="160">
        <v>0</v>
      </c>
      <c r="O47" s="74"/>
    </row>
    <row r="48" spans="1:15" s="8" customFormat="1" ht="12.75">
      <c r="A48" s="156" t="str">
        <f ca="1" t="shared" si="0"/>
        <v>guarantees not in calc</v>
      </c>
      <c r="B48" s="156">
        <f>ROW()</f>
        <v>48</v>
      </c>
      <c r="C48" s="156" t="str">
        <f>summary!J6</f>
        <v>0408</v>
      </c>
      <c r="D48" s="158" t="str">
        <f>summary!Q8</f>
        <v>2015</v>
      </c>
      <c r="E48" s="156" t="s">
        <v>178</v>
      </c>
      <c r="F48" s="156" t="s">
        <v>336</v>
      </c>
      <c r="G48" s="156" t="str">
        <f>F32&amp;ROW()</f>
        <v>gnic48</v>
      </c>
      <c r="H48" s="157"/>
      <c r="I48" s="38"/>
      <c r="J48" s="38"/>
      <c r="K48" s="134">
        <v>-46</v>
      </c>
      <c r="L48" s="187"/>
      <c r="M48" s="131"/>
      <c r="N48" s="160">
        <v>0</v>
      </c>
      <c r="O48" s="74"/>
    </row>
    <row r="49" spans="1:15" s="8" customFormat="1" ht="12.75">
      <c r="A49" s="156" t="str">
        <f ca="1" t="shared" si="0"/>
        <v>guarantees not in calc</v>
      </c>
      <c r="B49" s="156">
        <f>ROW()</f>
        <v>49</v>
      </c>
      <c r="C49" s="156" t="str">
        <f>summary!J6</f>
        <v>0408</v>
      </c>
      <c r="D49" s="158" t="str">
        <f>summary!Q8</f>
        <v>2015</v>
      </c>
      <c r="E49" s="156" t="s">
        <v>178</v>
      </c>
      <c r="F49" s="156" t="s">
        <v>336</v>
      </c>
      <c r="G49" s="156" t="str">
        <f>F32&amp;ROW()</f>
        <v>gnic49</v>
      </c>
      <c r="H49" s="157"/>
      <c r="I49" s="38"/>
      <c r="J49" s="38"/>
      <c r="K49" s="134">
        <v>-47</v>
      </c>
      <c r="L49" s="187"/>
      <c r="M49" s="131"/>
      <c r="N49" s="160">
        <v>0</v>
      </c>
      <c r="O49" s="74"/>
    </row>
    <row r="50" spans="1:15" s="8" customFormat="1" ht="12.75">
      <c r="A50" s="156" t="str">
        <f ca="1" t="shared" si="0"/>
        <v>guarantees not in calc</v>
      </c>
      <c r="B50" s="156">
        <f>ROW()</f>
        <v>50</v>
      </c>
      <c r="C50" s="156" t="str">
        <f>summary!J6</f>
        <v>0408</v>
      </c>
      <c r="D50" s="158" t="str">
        <f>summary!Q8</f>
        <v>2015</v>
      </c>
      <c r="E50" s="156" t="s">
        <v>178</v>
      </c>
      <c r="F50" s="156" t="s">
        <v>336</v>
      </c>
      <c r="G50" s="156" t="str">
        <f>F32&amp;ROW()</f>
        <v>gnic50</v>
      </c>
      <c r="H50" s="157"/>
      <c r="I50" s="38"/>
      <c r="J50" s="38"/>
      <c r="K50" s="134">
        <v>-48</v>
      </c>
      <c r="L50" s="187"/>
      <c r="M50" s="131"/>
      <c r="N50" s="160">
        <v>0</v>
      </c>
      <c r="O50" s="74"/>
    </row>
    <row r="51" spans="1:15" s="8" customFormat="1" ht="12.75">
      <c r="A51" s="156" t="str">
        <f ca="1" t="shared" si="0"/>
        <v>guarantees not in calc</v>
      </c>
      <c r="B51" s="156">
        <f>ROW()</f>
        <v>51</v>
      </c>
      <c r="C51" s="156" t="str">
        <f>summary!J6</f>
        <v>0408</v>
      </c>
      <c r="D51" s="158" t="str">
        <f>summary!Q8</f>
        <v>2015</v>
      </c>
      <c r="E51" s="156" t="s">
        <v>178</v>
      </c>
      <c r="F51" s="156" t="s">
        <v>336</v>
      </c>
      <c r="G51" s="156" t="str">
        <f>F32&amp;ROW()</f>
        <v>gnic51</v>
      </c>
      <c r="H51" s="157"/>
      <c r="I51" s="38"/>
      <c r="J51" s="38"/>
      <c r="K51" s="134">
        <v>-49</v>
      </c>
      <c r="L51" s="187"/>
      <c r="M51" s="131"/>
      <c r="N51" s="160">
        <v>0</v>
      </c>
      <c r="O51" s="74"/>
    </row>
    <row r="52" spans="1:15" s="8" customFormat="1" ht="12.75">
      <c r="A52" s="156" t="str">
        <f ca="1" t="shared" si="0"/>
        <v>guarantees not in calc</v>
      </c>
      <c r="B52" s="156">
        <f>ROW()</f>
        <v>52</v>
      </c>
      <c r="C52" s="156" t="str">
        <f>summary!J6</f>
        <v>0408</v>
      </c>
      <c r="D52" s="158" t="str">
        <f>summary!Q8</f>
        <v>2015</v>
      </c>
      <c r="E52" s="156" t="s">
        <v>178</v>
      </c>
      <c r="F52" s="156" t="s">
        <v>336</v>
      </c>
      <c r="G52" s="156" t="str">
        <f>F32&amp;ROW()</f>
        <v>gnic52</v>
      </c>
      <c r="H52" s="157"/>
      <c r="I52" s="38"/>
      <c r="J52" s="38"/>
      <c r="K52" s="134">
        <v>-50</v>
      </c>
      <c r="L52" s="187"/>
      <c r="M52" s="131"/>
      <c r="N52" s="160">
        <v>0</v>
      </c>
      <c r="O52" s="74"/>
    </row>
    <row r="53" spans="1:15" s="8" customFormat="1" ht="13.5" thickBot="1">
      <c r="A53" s="156" t="str">
        <f ca="1" t="shared" si="0"/>
        <v>guarantees not in calc</v>
      </c>
      <c r="B53" s="156">
        <f>ROW()</f>
        <v>53</v>
      </c>
      <c r="C53" s="156" t="str">
        <f>summary!J6</f>
        <v>0408</v>
      </c>
      <c r="D53" s="156" t="str">
        <f>summary!Q8</f>
        <v>2015</v>
      </c>
      <c r="E53" s="156" t="s">
        <v>178</v>
      </c>
      <c r="F53" s="156" t="s">
        <v>337</v>
      </c>
      <c r="G53" s="156" t="str">
        <f>F32&amp;ROW()</f>
        <v>gnic53</v>
      </c>
      <c r="H53" s="157"/>
      <c r="I53" s="38"/>
      <c r="J53" s="38"/>
      <c r="K53" s="82" t="s">
        <v>288</v>
      </c>
      <c r="L53" s="81"/>
      <c r="M53" s="131"/>
      <c r="N53" s="92"/>
      <c r="O53" s="90">
        <f>SUM(N3:N52)</f>
        <v>0</v>
      </c>
    </row>
    <row r="54" spans="1:15" s="8" customFormat="1" ht="13.5" thickTop="1">
      <c r="A54" s="156" t="str">
        <f ca="1" t="shared" si="0"/>
        <v>guarantees not in calc</v>
      </c>
      <c r="B54" s="156">
        <f>ROW()</f>
        <v>54</v>
      </c>
      <c r="C54" s="156" t="str">
        <f>summary!J6</f>
        <v>0408</v>
      </c>
      <c r="D54" s="156" t="str">
        <f>summary!Q8</f>
        <v>2015</v>
      </c>
      <c r="E54" s="156" t="s">
        <v>178</v>
      </c>
      <c r="F54" s="156" t="s">
        <v>336</v>
      </c>
      <c r="G54" s="156" t="str">
        <f>F32&amp;ROW()</f>
        <v>gnic54</v>
      </c>
      <c r="H54" s="157"/>
      <c r="I54" s="38"/>
      <c r="J54" s="38"/>
      <c r="K54" s="38"/>
      <c r="L54" s="81"/>
      <c r="M54" s="131"/>
      <c r="N54" s="53"/>
      <c r="O54" s="53"/>
    </row>
  </sheetData>
  <sheetProtection formatRows="0"/>
  <mergeCells count="1">
    <mergeCell ref="I1:O1"/>
  </mergeCells>
  <printOptions horizontalCentered="1"/>
  <pageMargins left="0.5" right="0.5" top="0.5" bottom="0.5" header="0.5" footer="0.25"/>
  <pageSetup fitToHeight="1" fitToWidth="1" horizontalDpi="600" verticalDpi="600" orientation="portrait" paperSize="5" scale="98" r:id="rId1"/>
  <headerFooter alignWithMargins="0">
    <oddFooter>&amp;C&amp;A&amp;RPage &amp;P</oddFooter>
  </headerFooter>
</worksheet>
</file>

<file path=xl/worksheets/sheet19.xml><?xml version="1.0" encoding="utf-8"?>
<worksheet xmlns="http://schemas.openxmlformats.org/spreadsheetml/2006/main" xmlns:r="http://schemas.openxmlformats.org/officeDocument/2006/relationships">
  <sheetPr codeName="Sheet6">
    <pageSetUpPr fitToPage="1"/>
  </sheetPr>
  <dimension ref="A1:T52"/>
  <sheetViews>
    <sheetView zoomScalePageLayoutView="0" workbookViewId="0" topLeftCell="A1">
      <selection activeCell="A11" sqref="A11:I11"/>
    </sheetView>
  </sheetViews>
  <sheetFormatPr defaultColWidth="9.00390625" defaultRowHeight="15.75"/>
  <cols>
    <col min="1" max="1" width="45.125" style="0" customWidth="1"/>
    <col min="2" max="2" width="9.00390625" style="10" customWidth="1"/>
    <col min="3" max="3" width="14.50390625" style="0" customWidth="1"/>
    <col min="6" max="9" width="16.50390625" style="0" bestFit="1" customWidth="1"/>
    <col min="13" max="13" width="9.875" style="0" bestFit="1" customWidth="1"/>
  </cols>
  <sheetData>
    <row r="1" spans="1:20" ht="15.75" customHeight="1">
      <c r="A1" s="10" t="s">
        <v>49</v>
      </c>
      <c r="B1" s="175" t="s">
        <v>23</v>
      </c>
      <c r="C1" s="10" t="s">
        <v>22</v>
      </c>
      <c r="D1" s="10" t="s">
        <v>21</v>
      </c>
      <c r="E1" s="175" t="s">
        <v>22</v>
      </c>
      <c r="F1" s="16">
        <v>1645065137</v>
      </c>
      <c r="G1" s="16">
        <v>1545382119</v>
      </c>
      <c r="H1" s="241">
        <v>1547691745</v>
      </c>
      <c r="I1" s="176">
        <v>1579379667</v>
      </c>
      <c r="J1" s="206" t="s">
        <v>257</v>
      </c>
      <c r="K1" s="206"/>
      <c r="L1" s="206"/>
      <c r="M1" s="206"/>
      <c r="N1" s="206"/>
      <c r="O1" s="206"/>
      <c r="P1" s="206"/>
      <c r="Q1" s="206"/>
      <c r="R1" s="206"/>
      <c r="S1" s="206"/>
      <c r="T1" s="206"/>
    </row>
    <row r="2" spans="1:13" ht="15.75">
      <c r="A2" s="10" t="s">
        <v>50</v>
      </c>
      <c r="B2" s="175" t="s">
        <v>24</v>
      </c>
      <c r="C2" s="10" t="s">
        <v>25</v>
      </c>
      <c r="D2" s="10" t="s">
        <v>11</v>
      </c>
      <c r="E2" s="175" t="s">
        <v>22</v>
      </c>
      <c r="F2" s="16">
        <v>8263274367</v>
      </c>
      <c r="G2" s="16">
        <v>8141911936</v>
      </c>
      <c r="H2" s="241">
        <v>7946182574</v>
      </c>
      <c r="I2" s="176">
        <v>8117122959</v>
      </c>
      <c r="K2" s="56" t="s">
        <v>234</v>
      </c>
      <c r="M2" s="113">
        <v>0</v>
      </c>
    </row>
    <row r="3" spans="1:13" ht="15.75">
      <c r="A3" s="10" t="s">
        <v>51</v>
      </c>
      <c r="B3" s="175" t="s">
        <v>27</v>
      </c>
      <c r="C3" s="10" t="s">
        <v>28</v>
      </c>
      <c r="D3" s="10" t="s">
        <v>21</v>
      </c>
      <c r="E3" s="175" t="s">
        <v>26</v>
      </c>
      <c r="F3" s="16">
        <v>511103855</v>
      </c>
      <c r="G3" s="16">
        <v>477214635</v>
      </c>
      <c r="H3" s="241">
        <v>457593691</v>
      </c>
      <c r="I3" s="176">
        <v>481970727</v>
      </c>
      <c r="J3" s="11" t="s">
        <v>190</v>
      </c>
      <c r="K3" s="56" t="s">
        <v>306</v>
      </c>
      <c r="M3" s="75">
        <v>0.025</v>
      </c>
    </row>
    <row r="4" spans="1:13" ht="15.75">
      <c r="A4" s="10" t="s">
        <v>52</v>
      </c>
      <c r="B4" s="175" t="s">
        <v>30</v>
      </c>
      <c r="C4" s="10" t="s">
        <v>31</v>
      </c>
      <c r="D4" s="10" t="s">
        <v>21</v>
      </c>
      <c r="E4" s="175" t="s">
        <v>29</v>
      </c>
      <c r="F4" s="16">
        <v>3071703618</v>
      </c>
      <c r="G4" s="16">
        <v>2946125547</v>
      </c>
      <c r="H4" s="241">
        <v>3169641570</v>
      </c>
      <c r="I4" s="176">
        <v>3062490245</v>
      </c>
      <c r="J4" s="11" t="s">
        <v>191</v>
      </c>
      <c r="K4" s="56" t="s">
        <v>199</v>
      </c>
      <c r="M4" s="76">
        <v>0.03</v>
      </c>
    </row>
    <row r="5" spans="1:13" ht="15.75">
      <c r="A5" s="10" t="s">
        <v>53</v>
      </c>
      <c r="B5" s="175" t="s">
        <v>32</v>
      </c>
      <c r="C5" s="10" t="s">
        <v>33</v>
      </c>
      <c r="D5" s="10" t="s">
        <v>11</v>
      </c>
      <c r="E5" s="175" t="s">
        <v>29</v>
      </c>
      <c r="F5" s="16">
        <v>2530142098</v>
      </c>
      <c r="G5" s="16">
        <v>2592019018</v>
      </c>
      <c r="H5" s="241">
        <v>2658087930</v>
      </c>
      <c r="I5" s="176">
        <v>2593416348.6666665</v>
      </c>
      <c r="K5" s="56" t="s">
        <v>200</v>
      </c>
      <c r="M5" s="76">
        <v>0.035</v>
      </c>
    </row>
    <row r="6" spans="1:13" ht="15.75">
      <c r="A6" s="10" t="s">
        <v>54</v>
      </c>
      <c r="B6" s="175" t="s">
        <v>36</v>
      </c>
      <c r="C6" s="10" t="s">
        <v>37</v>
      </c>
      <c r="D6" s="10" t="s">
        <v>21</v>
      </c>
      <c r="E6" s="175" t="s">
        <v>35</v>
      </c>
      <c r="F6" s="16">
        <v>2493212666</v>
      </c>
      <c r="G6" s="16">
        <v>2287970781</v>
      </c>
      <c r="H6" s="241">
        <v>2353671425</v>
      </c>
      <c r="I6" s="176">
        <v>2378284957.3333335</v>
      </c>
      <c r="K6" s="56" t="s">
        <v>201</v>
      </c>
      <c r="M6" s="76">
        <v>0.04</v>
      </c>
    </row>
    <row r="7" spans="1:11" ht="15.75">
      <c r="A7" s="10" t="s">
        <v>55</v>
      </c>
      <c r="B7" s="175" t="s">
        <v>39</v>
      </c>
      <c r="C7" s="10" t="s">
        <v>40</v>
      </c>
      <c r="D7" s="10" t="s">
        <v>11</v>
      </c>
      <c r="E7" s="175" t="s">
        <v>38</v>
      </c>
      <c r="F7" s="16">
        <v>4358793800</v>
      </c>
      <c r="G7" s="16">
        <v>4455669565</v>
      </c>
      <c r="H7" s="241">
        <v>4437249457</v>
      </c>
      <c r="I7" s="176">
        <v>4417237607.333333</v>
      </c>
      <c r="K7" s="56" t="s">
        <v>202</v>
      </c>
    </row>
    <row r="8" spans="1:11" ht="15.75">
      <c r="A8" s="10" t="s">
        <v>56</v>
      </c>
      <c r="B8" s="175" t="s">
        <v>41</v>
      </c>
      <c r="C8" s="10" t="s">
        <v>42</v>
      </c>
      <c r="D8" s="10" t="s">
        <v>11</v>
      </c>
      <c r="E8" s="175" t="s">
        <v>38</v>
      </c>
      <c r="F8" s="16">
        <v>11137550089</v>
      </c>
      <c r="G8" s="16">
        <v>10586474923</v>
      </c>
      <c r="H8" s="241">
        <v>10708015780</v>
      </c>
      <c r="I8" s="176">
        <v>10810680264</v>
      </c>
      <c r="K8" s="56" t="s">
        <v>203</v>
      </c>
    </row>
    <row r="9" spans="1:11" ht="15.75">
      <c r="A9" s="10" t="s">
        <v>57</v>
      </c>
      <c r="B9" s="175" t="s">
        <v>44</v>
      </c>
      <c r="C9" s="10" t="s">
        <v>43</v>
      </c>
      <c r="D9" s="10" t="s">
        <v>21</v>
      </c>
      <c r="E9" s="175" t="s">
        <v>43</v>
      </c>
      <c r="F9" s="16">
        <v>3201117014</v>
      </c>
      <c r="G9" s="16">
        <v>3179548171</v>
      </c>
      <c r="H9" s="241">
        <v>3016384615</v>
      </c>
      <c r="I9" s="176">
        <v>3132349933.3333335</v>
      </c>
      <c r="K9" s="56" t="s">
        <v>204</v>
      </c>
    </row>
    <row r="10" spans="1:11" ht="15.75">
      <c r="A10" s="10" t="s">
        <v>58</v>
      </c>
      <c r="B10" s="175" t="s">
        <v>45</v>
      </c>
      <c r="C10" s="10" t="s">
        <v>46</v>
      </c>
      <c r="D10" s="10" t="s">
        <v>21</v>
      </c>
      <c r="E10" s="175" t="s">
        <v>43</v>
      </c>
      <c r="F10" s="16">
        <v>7132711457</v>
      </c>
      <c r="G10" s="16">
        <v>6804064710</v>
      </c>
      <c r="H10" s="241">
        <v>6513703155</v>
      </c>
      <c r="I10" s="176">
        <v>6816826440.666667</v>
      </c>
      <c r="K10" s="56" t="s">
        <v>205</v>
      </c>
    </row>
    <row r="11" spans="1:11" ht="15.75">
      <c r="A11" s="10" t="s">
        <v>59</v>
      </c>
      <c r="B11" s="175" t="s">
        <v>47</v>
      </c>
      <c r="C11" s="10" t="s">
        <v>48</v>
      </c>
      <c r="D11" s="10" t="s">
        <v>21</v>
      </c>
      <c r="E11" s="175" t="s">
        <v>34</v>
      </c>
      <c r="F11" s="16">
        <v>6735524345</v>
      </c>
      <c r="G11" s="16">
        <v>6453290346</v>
      </c>
      <c r="H11" s="241">
        <v>6806674489</v>
      </c>
      <c r="I11" s="176">
        <v>6665163060</v>
      </c>
      <c r="K11" s="57" t="s">
        <v>206</v>
      </c>
    </row>
    <row r="12" spans="1:11" ht="15.75">
      <c r="A12" s="10"/>
      <c r="B12" s="175"/>
      <c r="C12" s="10"/>
      <c r="D12" s="10"/>
      <c r="E12" s="175"/>
      <c r="F12" s="16"/>
      <c r="G12" s="16"/>
      <c r="H12" s="16"/>
      <c r="I12" s="176"/>
      <c r="K12" s="56" t="s">
        <v>207</v>
      </c>
    </row>
    <row r="13" spans="1:11" ht="15.75">
      <c r="A13" s="10"/>
      <c r="B13" s="175"/>
      <c r="C13" s="10"/>
      <c r="D13" s="10"/>
      <c r="E13" s="175"/>
      <c r="F13" s="16"/>
      <c r="G13" s="16"/>
      <c r="H13" s="16"/>
      <c r="I13" s="176"/>
      <c r="K13" s="56" t="s">
        <v>208</v>
      </c>
    </row>
    <row r="14" spans="1:11" ht="15.75">
      <c r="A14" s="10"/>
      <c r="B14" s="175"/>
      <c r="C14" s="10"/>
      <c r="D14" s="10"/>
      <c r="E14" s="175"/>
      <c r="F14" s="16"/>
      <c r="G14" s="16"/>
      <c r="H14" s="16"/>
      <c r="I14" s="176"/>
      <c r="K14" s="56" t="s">
        <v>209</v>
      </c>
    </row>
    <row r="15" spans="1:11" ht="15.75">
      <c r="A15" s="10"/>
      <c r="B15" s="175"/>
      <c r="C15" s="10"/>
      <c r="D15" s="10"/>
      <c r="E15" s="175"/>
      <c r="F15" s="16"/>
      <c r="G15" s="16"/>
      <c r="H15" s="16"/>
      <c r="I15" s="176"/>
      <c r="K15" s="56" t="s">
        <v>210</v>
      </c>
    </row>
    <row r="16" spans="1:11" ht="15.75">
      <c r="A16" s="10"/>
      <c r="B16" s="175"/>
      <c r="C16" s="10"/>
      <c r="D16" s="10"/>
      <c r="E16" s="175"/>
      <c r="F16" s="16"/>
      <c r="G16" s="16"/>
      <c r="H16" s="16"/>
      <c r="I16" s="176"/>
      <c r="K16" s="56" t="s">
        <v>211</v>
      </c>
    </row>
    <row r="17" spans="1:11" ht="15.75">
      <c r="A17" s="10"/>
      <c r="B17" s="175"/>
      <c r="C17" s="10"/>
      <c r="D17" s="10"/>
      <c r="E17" s="175"/>
      <c r="F17" s="16"/>
      <c r="G17" s="16"/>
      <c r="H17" s="16"/>
      <c r="I17" s="176"/>
      <c r="K17" s="56" t="s">
        <v>212</v>
      </c>
    </row>
    <row r="18" spans="1:11" ht="15.75">
      <c r="A18" s="10"/>
      <c r="B18" s="175"/>
      <c r="C18" s="10"/>
      <c r="D18" s="10"/>
      <c r="E18" s="175"/>
      <c r="F18" s="16"/>
      <c r="G18" s="16"/>
      <c r="H18" s="16"/>
      <c r="I18" s="176"/>
      <c r="J18" s="113" t="str">
        <f>"Attached is the financial disclosure documents. I also made sure to attach my bond ordinance to the email. I, "&amp;summary!K9&amp;" -Chief Financial Officer of "&amp;summary!K6&amp;", Certify that all information included in this email is accurate."</f>
        <v>Attached is the financial disclosure documents. I also made sure to attach my bond ordinance to the email. I,   -Chief Financial Officer of 0408 Camden City - County of Camden, Certify that all information included in this email is accurate.</v>
      </c>
      <c r="K18" s="56" t="s">
        <v>112</v>
      </c>
    </row>
    <row r="19" spans="1:9" ht="15.75">
      <c r="A19" s="10"/>
      <c r="B19" s="175"/>
      <c r="C19" s="10"/>
      <c r="D19" s="10"/>
      <c r="E19" s="175"/>
      <c r="F19" s="16"/>
      <c r="G19" s="16"/>
      <c r="H19" s="16"/>
      <c r="I19" s="176"/>
    </row>
    <row r="20" spans="1:9" ht="15.75">
      <c r="A20" s="10"/>
      <c r="B20" s="175"/>
      <c r="C20" s="10"/>
      <c r="D20" s="10"/>
      <c r="E20" s="175"/>
      <c r="F20" s="16"/>
      <c r="G20" s="16"/>
      <c r="H20" s="16"/>
      <c r="I20" s="176"/>
    </row>
    <row r="21" spans="1:9" ht="15.75">
      <c r="A21" s="10"/>
      <c r="B21" s="175"/>
      <c r="C21" s="10"/>
      <c r="D21" s="10"/>
      <c r="E21" s="175"/>
      <c r="F21" s="16"/>
      <c r="G21" s="16"/>
      <c r="H21" s="16"/>
      <c r="I21" s="176"/>
    </row>
    <row r="22" spans="1:9" ht="15.75">
      <c r="A22" s="10"/>
      <c r="B22" s="175"/>
      <c r="C22" s="10"/>
      <c r="D22" s="10"/>
      <c r="E22" s="175"/>
      <c r="F22" s="16"/>
      <c r="G22" s="16"/>
      <c r="H22" s="16"/>
      <c r="I22" s="176"/>
    </row>
    <row r="23" spans="1:9" ht="15.75">
      <c r="A23" s="10"/>
      <c r="B23" s="175"/>
      <c r="C23" s="10"/>
      <c r="D23" s="10"/>
      <c r="E23" s="175"/>
      <c r="F23" s="16"/>
      <c r="G23" s="16"/>
      <c r="H23" s="16"/>
      <c r="I23" s="176"/>
    </row>
    <row r="24" spans="1:9" ht="15.75">
      <c r="A24" s="10"/>
      <c r="B24" s="175"/>
      <c r="C24" s="10"/>
      <c r="D24" s="10"/>
      <c r="E24" s="175"/>
      <c r="F24" s="16"/>
      <c r="G24" s="16"/>
      <c r="H24" s="16"/>
      <c r="I24" s="176"/>
    </row>
    <row r="25" spans="1:9" ht="15.75">
      <c r="A25" s="10"/>
      <c r="B25" s="175"/>
      <c r="C25" s="10"/>
      <c r="D25" s="10"/>
      <c r="E25" s="175"/>
      <c r="F25" s="16"/>
      <c r="G25" s="16"/>
      <c r="H25" s="16"/>
      <c r="I25" s="176"/>
    </row>
    <row r="26" spans="1:9" ht="15.75">
      <c r="A26" s="10"/>
      <c r="B26" s="175"/>
      <c r="C26" s="10"/>
      <c r="D26" s="10"/>
      <c r="E26" s="175"/>
      <c r="F26" s="16"/>
      <c r="G26" s="16"/>
      <c r="H26" s="16"/>
      <c r="I26" s="176"/>
    </row>
    <row r="27" spans="1:9" ht="15.75">
      <c r="A27" s="10"/>
      <c r="B27" s="175"/>
      <c r="C27" s="10"/>
      <c r="D27" s="10"/>
      <c r="E27" s="175"/>
      <c r="F27" s="16"/>
      <c r="G27" s="16"/>
      <c r="H27" s="16"/>
      <c r="I27" s="176"/>
    </row>
    <row r="28" spans="1:9" ht="15.75">
      <c r="A28" s="10"/>
      <c r="B28" s="175"/>
      <c r="C28" s="10"/>
      <c r="D28" s="10"/>
      <c r="E28" s="175"/>
      <c r="F28" s="16"/>
      <c r="G28" s="16"/>
      <c r="H28" s="16"/>
      <c r="I28" s="176"/>
    </row>
    <row r="29" spans="1:9" ht="15.75">
      <c r="A29" s="10"/>
      <c r="B29" s="174"/>
      <c r="C29" s="10"/>
      <c r="D29" s="10"/>
      <c r="E29" s="175"/>
      <c r="F29" s="176"/>
      <c r="G29" s="176"/>
      <c r="H29" s="176"/>
      <c r="I29" s="176"/>
    </row>
    <row r="30" spans="1:9" ht="15.75">
      <c r="A30" s="10"/>
      <c r="B30" s="177"/>
      <c r="C30" s="10"/>
      <c r="D30" s="10"/>
      <c r="E30" s="177"/>
      <c r="F30" s="17"/>
      <c r="G30" s="17"/>
      <c r="H30" s="17"/>
      <c r="I30" s="202"/>
    </row>
    <row r="31" spans="1:9" ht="15.75">
      <c r="A31" s="10"/>
      <c r="B31" s="175"/>
      <c r="C31" s="10"/>
      <c r="D31" s="10"/>
      <c r="E31" s="175"/>
      <c r="F31" s="16"/>
      <c r="G31" s="16"/>
      <c r="H31" s="16"/>
      <c r="I31" s="176"/>
    </row>
    <row r="32" spans="1:9" ht="15.75">
      <c r="A32" s="10"/>
      <c r="B32" s="175"/>
      <c r="C32" s="10"/>
      <c r="D32" s="10"/>
      <c r="E32" s="175"/>
      <c r="F32" s="16"/>
      <c r="G32" s="16"/>
      <c r="H32" s="16"/>
      <c r="I32" s="176"/>
    </row>
    <row r="33" spans="1:9" ht="15.75">
      <c r="A33" s="10"/>
      <c r="B33" s="175"/>
      <c r="C33" s="10"/>
      <c r="D33" s="10"/>
      <c r="E33" s="175"/>
      <c r="F33" s="16"/>
      <c r="G33" s="16"/>
      <c r="H33" s="16"/>
      <c r="I33" s="176"/>
    </row>
    <row r="34" spans="1:9" ht="15.75">
      <c r="A34" s="10"/>
      <c r="B34" s="175"/>
      <c r="C34" s="10"/>
      <c r="D34" s="10"/>
      <c r="E34" s="175"/>
      <c r="F34" s="16"/>
      <c r="G34" s="16"/>
      <c r="H34" s="16"/>
      <c r="I34" s="176"/>
    </row>
    <row r="35" spans="1:9" ht="15.75">
      <c r="A35" s="10"/>
      <c r="B35" s="175"/>
      <c r="C35" s="10"/>
      <c r="D35" s="10"/>
      <c r="E35" s="175"/>
      <c r="F35" s="16"/>
      <c r="G35" s="16"/>
      <c r="H35" s="16"/>
      <c r="I35" s="176"/>
    </row>
    <row r="36" spans="1:9" ht="15.75">
      <c r="A36" s="10"/>
      <c r="B36" s="175"/>
      <c r="C36" s="10"/>
      <c r="D36" s="10"/>
      <c r="E36" s="175"/>
      <c r="F36" s="16"/>
      <c r="G36" s="16"/>
      <c r="H36" s="16"/>
      <c r="I36" s="176"/>
    </row>
    <row r="37" spans="1:9" ht="15.75">
      <c r="A37" s="10"/>
      <c r="B37" s="175"/>
      <c r="C37" s="10"/>
      <c r="D37" s="10"/>
      <c r="E37" s="175"/>
      <c r="F37" s="16"/>
      <c r="G37" s="16"/>
      <c r="H37" s="16"/>
      <c r="I37" s="176"/>
    </row>
    <row r="38" spans="1:9" ht="15.75">
      <c r="A38" s="10"/>
      <c r="B38" s="175"/>
      <c r="C38" s="10"/>
      <c r="D38" s="10"/>
      <c r="E38" s="175"/>
      <c r="F38" s="16"/>
      <c r="G38" s="16"/>
      <c r="H38" s="16"/>
      <c r="I38" s="176"/>
    </row>
    <row r="39" spans="1:9" ht="15.75">
      <c r="A39" s="10"/>
      <c r="B39" s="175"/>
      <c r="C39" s="10"/>
      <c r="D39" s="10"/>
      <c r="E39" s="175"/>
      <c r="F39" s="16"/>
      <c r="G39" s="16"/>
      <c r="H39" s="16"/>
      <c r="I39" s="176"/>
    </row>
    <row r="40" spans="1:9" ht="15.75">
      <c r="A40" s="10"/>
      <c r="B40" s="175"/>
      <c r="C40" s="10"/>
      <c r="D40" s="10"/>
      <c r="E40" s="175"/>
      <c r="F40" s="16"/>
      <c r="G40" s="16"/>
      <c r="H40" s="16"/>
      <c r="I40" s="176"/>
    </row>
    <row r="41" spans="1:9" ht="15.75">
      <c r="A41" s="10"/>
      <c r="B41" s="175"/>
      <c r="C41" s="10"/>
      <c r="D41" s="10"/>
      <c r="E41" s="175"/>
      <c r="F41" s="16"/>
      <c r="G41" s="16"/>
      <c r="H41" s="16"/>
      <c r="I41" s="176"/>
    </row>
    <row r="42" spans="1:9" ht="15.75">
      <c r="A42" s="10"/>
      <c r="B42" s="175"/>
      <c r="C42" s="10"/>
      <c r="D42" s="10"/>
      <c r="E42" s="175"/>
      <c r="F42" s="16"/>
      <c r="G42" s="16"/>
      <c r="H42" s="16"/>
      <c r="I42" s="176"/>
    </row>
    <row r="43" spans="1:9" ht="15.75">
      <c r="A43" s="10"/>
      <c r="B43" s="175"/>
      <c r="C43" s="10"/>
      <c r="D43" s="10"/>
      <c r="E43" s="175"/>
      <c r="F43" s="16"/>
      <c r="G43" s="16"/>
      <c r="H43" s="16"/>
      <c r="I43" s="176"/>
    </row>
    <row r="44" spans="1:9" ht="15.75">
      <c r="A44" s="10"/>
      <c r="B44" s="175"/>
      <c r="C44" s="10"/>
      <c r="D44" s="10"/>
      <c r="E44" s="175"/>
      <c r="F44" s="16"/>
      <c r="G44" s="16"/>
      <c r="H44" s="16"/>
      <c r="I44" s="176"/>
    </row>
    <row r="45" spans="1:9" ht="15.75">
      <c r="A45" s="10"/>
      <c r="B45" s="175"/>
      <c r="C45" s="10"/>
      <c r="D45" s="10"/>
      <c r="E45" s="175"/>
      <c r="F45" s="16"/>
      <c r="G45" s="16"/>
      <c r="H45" s="16"/>
      <c r="I45" s="176"/>
    </row>
    <row r="46" spans="1:9" ht="15.75">
      <c r="A46" s="10"/>
      <c r="B46" s="175"/>
      <c r="C46" s="10"/>
      <c r="D46" s="10"/>
      <c r="E46" s="175"/>
      <c r="F46" s="16"/>
      <c r="G46" s="16"/>
      <c r="H46" s="16"/>
      <c r="I46" s="176"/>
    </row>
    <row r="47" spans="1:9" ht="15.75">
      <c r="A47" s="10"/>
      <c r="B47" s="175"/>
      <c r="C47" s="10"/>
      <c r="D47" s="10"/>
      <c r="E47" s="175"/>
      <c r="F47" s="16"/>
      <c r="G47" s="16"/>
      <c r="H47" s="16"/>
      <c r="I47" s="176"/>
    </row>
    <row r="48" spans="1:9" ht="15.75">
      <c r="A48" s="10"/>
      <c r="B48" s="175"/>
      <c r="C48" s="10"/>
      <c r="D48" s="10"/>
      <c r="E48" s="175"/>
      <c r="F48" s="16"/>
      <c r="G48" s="16"/>
      <c r="H48" s="16"/>
      <c r="I48" s="176"/>
    </row>
    <row r="49" spans="1:9" ht="15.75">
      <c r="A49" s="10"/>
      <c r="B49" s="175"/>
      <c r="C49" s="10"/>
      <c r="D49" s="10"/>
      <c r="E49" s="175"/>
      <c r="F49" s="16"/>
      <c r="G49" s="16"/>
      <c r="H49" s="16"/>
      <c r="I49" s="176"/>
    </row>
    <row r="50" spans="1:9" ht="15.75">
      <c r="A50" s="10"/>
      <c r="B50" s="175"/>
      <c r="C50" s="10"/>
      <c r="D50" s="10"/>
      <c r="E50" s="175"/>
      <c r="F50" s="16"/>
      <c r="G50" s="16"/>
      <c r="H50" s="16"/>
      <c r="I50" s="176"/>
    </row>
    <row r="51" spans="1:9" ht="15.75">
      <c r="A51" s="10"/>
      <c r="B51" s="178"/>
      <c r="C51" s="10"/>
      <c r="D51" s="10"/>
      <c r="E51" s="178"/>
      <c r="F51" s="179"/>
      <c r="G51" s="179"/>
      <c r="H51" s="179"/>
      <c r="I51" s="203"/>
    </row>
    <row r="52" spans="1:9" ht="15.75">
      <c r="A52" s="11"/>
      <c r="B52" s="101"/>
      <c r="C52" s="102"/>
      <c r="D52" s="10"/>
      <c r="E52" s="102"/>
      <c r="F52" s="100"/>
      <c r="G52" s="100"/>
      <c r="H52" s="100"/>
      <c r="I52" s="100"/>
    </row>
  </sheetData>
  <sheetProtection/>
  <mergeCells count="1">
    <mergeCell ref="J1:T1"/>
  </mergeCells>
  <printOptions horizontalCentered="1"/>
  <pageMargins left="0.5" right="0.5" top="0.5" bottom="0.5" header="0.5" footer="0.25"/>
  <pageSetup fitToHeight="1" fitToWidth="1" horizontalDpi="600" verticalDpi="600" orientation="portrait" paperSize="5" scale="10" r:id="rId1"/>
  <headerFooter alignWithMargins="0">
    <oddFooter>&amp;C&amp;A&amp;RPage &amp;P</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Q32"/>
  <sheetViews>
    <sheetView showGridLines="0" defaultGridColor="0" zoomScalePageLayoutView="0" colorId="22" workbookViewId="0" topLeftCell="H1">
      <selection activeCell="S22" sqref="S22"/>
    </sheetView>
  </sheetViews>
  <sheetFormatPr defaultColWidth="9.625" defaultRowHeight="15.75"/>
  <cols>
    <col min="1" max="1" width="6.125" style="51" hidden="1" customWidth="1"/>
    <col min="2" max="2" width="6.125" style="111" hidden="1" customWidth="1"/>
    <col min="3" max="7" width="6.125" style="51" hidden="1" customWidth="1"/>
    <col min="8" max="8" width="3.75390625" style="115" customWidth="1"/>
    <col min="9" max="9" width="32.875" style="23" customWidth="1"/>
    <col min="10" max="10" width="17.00390625" style="23" customWidth="1"/>
    <col min="11" max="11" width="6.875" style="23" customWidth="1"/>
    <col min="12" max="13" width="15.75390625" style="23" customWidth="1"/>
    <col min="14" max="16384" width="9.625" style="23" customWidth="1"/>
  </cols>
  <sheetData>
    <row r="1" spans="9:13" ht="20.25">
      <c r="I1" s="226" t="s">
        <v>260</v>
      </c>
      <c r="J1" s="226"/>
      <c r="K1" s="226"/>
      <c r="L1" s="226"/>
      <c r="M1" s="226"/>
    </row>
    <row r="2" spans="1:12" ht="28.5" customHeight="1">
      <c r="A2" s="9" t="str">
        <f aca="true" ca="1" t="shared" si="0" ref="A2:A12">MID(CELL("filename",A2),FIND("]",CELL("filename",A2))+1,256)</f>
        <v>local school</v>
      </c>
      <c r="B2" s="109">
        <f>ROW()</f>
        <v>2</v>
      </c>
      <c r="C2" s="9" t="str">
        <f>summary!C3</f>
        <v>0408</v>
      </c>
      <c r="D2" s="9" t="str">
        <f>summary!Q8</f>
        <v>2015</v>
      </c>
      <c r="E2" s="9" t="s">
        <v>178</v>
      </c>
      <c r="F2" s="9" t="s">
        <v>256</v>
      </c>
      <c r="G2" s="9" t="s">
        <v>255</v>
      </c>
      <c r="H2" s="146"/>
      <c r="I2" s="23" t="s">
        <v>261</v>
      </c>
      <c r="K2" s="33"/>
      <c r="L2" s="159" t="s">
        <v>191</v>
      </c>
    </row>
    <row r="3" spans="1:17" ht="15.75">
      <c r="A3" s="9" t="str">
        <f ca="1" t="shared" si="0"/>
        <v>local school</v>
      </c>
      <c r="B3" s="109">
        <f>ROW()</f>
        <v>3</v>
      </c>
      <c r="C3" s="51" t="str">
        <f>summary!C3</f>
        <v>0408</v>
      </c>
      <c r="D3" s="51" t="str">
        <f>summary!Q8</f>
        <v>2015</v>
      </c>
      <c r="E3" s="9" t="s">
        <v>178</v>
      </c>
      <c r="F3" s="9" t="s">
        <v>256</v>
      </c>
      <c r="H3" s="146"/>
      <c r="K3" s="24"/>
      <c r="L3" s="24"/>
      <c r="M3" s="24"/>
      <c r="N3" s="24"/>
      <c r="O3" s="24"/>
      <c r="P3" s="24"/>
      <c r="Q3" s="24"/>
    </row>
    <row r="4" spans="1:17" ht="20.25" customHeight="1">
      <c r="A4" s="9" t="str">
        <f ca="1" t="shared" si="0"/>
        <v>local school</v>
      </c>
      <c r="B4" s="109">
        <f>ROW()</f>
        <v>4</v>
      </c>
      <c r="C4" s="51" t="str">
        <f>summary!C3</f>
        <v>0408</v>
      </c>
      <c r="D4" s="51" t="str">
        <f>summary!Q8</f>
        <v>2015</v>
      </c>
      <c r="E4" s="9" t="s">
        <v>178</v>
      </c>
      <c r="F4" s="9" t="s">
        <v>256</v>
      </c>
      <c r="G4" s="49" t="s">
        <v>179</v>
      </c>
      <c r="H4" s="146">
        <v>1</v>
      </c>
      <c r="I4" s="23" t="s">
        <v>271</v>
      </c>
      <c r="K4" s="25"/>
      <c r="L4" s="160">
        <v>0</v>
      </c>
      <c r="M4" s="24"/>
      <c r="N4" s="24"/>
      <c r="O4" s="24"/>
      <c r="P4" s="24"/>
      <c r="Q4" s="24"/>
    </row>
    <row r="5" spans="1:17" ht="21.75" customHeight="1">
      <c r="A5" s="9" t="str">
        <f ca="1" t="shared" si="0"/>
        <v>local school</v>
      </c>
      <c r="B5" s="109">
        <f>ROW()</f>
        <v>5</v>
      </c>
      <c r="C5" s="51" t="str">
        <f>summary!C3</f>
        <v>0408</v>
      </c>
      <c r="D5" s="51" t="str">
        <f>summary!Q8</f>
        <v>2015</v>
      </c>
      <c r="E5" s="9" t="s">
        <v>178</v>
      </c>
      <c r="F5" s="9" t="s">
        <v>256</v>
      </c>
      <c r="H5" s="146">
        <v>2</v>
      </c>
      <c r="I5" s="23" t="s">
        <v>88</v>
      </c>
      <c r="K5" s="24"/>
      <c r="L5" s="53"/>
      <c r="M5" s="24"/>
      <c r="N5" s="24"/>
      <c r="O5" s="24"/>
      <c r="P5" s="24"/>
      <c r="Q5" s="24"/>
    </row>
    <row r="6" spans="1:17" ht="15.75">
      <c r="A6" s="9" t="str">
        <f ca="1" t="shared" si="0"/>
        <v>local school</v>
      </c>
      <c r="B6" s="109">
        <f>ROW()</f>
        <v>6</v>
      </c>
      <c r="C6" s="51" t="str">
        <f>summary!C3</f>
        <v>0408</v>
      </c>
      <c r="D6" s="51" t="str">
        <f>summary!Q8</f>
        <v>2015</v>
      </c>
      <c r="E6" s="9" t="s">
        <v>178</v>
      </c>
      <c r="F6" s="9" t="s">
        <v>256</v>
      </c>
      <c r="G6" s="51" t="s">
        <v>180</v>
      </c>
      <c r="H6" s="146"/>
      <c r="I6" s="23" t="s">
        <v>93</v>
      </c>
      <c r="K6" s="25"/>
      <c r="L6" s="160">
        <v>0</v>
      </c>
      <c r="M6" s="24"/>
      <c r="N6" s="24"/>
      <c r="O6" s="24"/>
      <c r="P6" s="24"/>
      <c r="Q6" s="24"/>
    </row>
    <row r="7" spans="1:17" ht="15.75">
      <c r="A7" s="9" t="str">
        <f ca="1" t="shared" si="0"/>
        <v>local school</v>
      </c>
      <c r="B7" s="109">
        <f>ROW()</f>
        <v>7</v>
      </c>
      <c r="C7" s="51" t="str">
        <f>summary!C3</f>
        <v>0408</v>
      </c>
      <c r="D7" s="51" t="str">
        <f>summary!Q8</f>
        <v>2015</v>
      </c>
      <c r="E7" s="9" t="s">
        <v>178</v>
      </c>
      <c r="F7" s="9" t="s">
        <v>256</v>
      </c>
      <c r="G7" s="51" t="s">
        <v>181</v>
      </c>
      <c r="H7" s="146"/>
      <c r="I7" s="23" t="s">
        <v>92</v>
      </c>
      <c r="K7" s="25"/>
      <c r="L7" s="160">
        <v>0</v>
      </c>
      <c r="M7" s="24"/>
      <c r="N7" s="24"/>
      <c r="O7" s="24"/>
      <c r="P7" s="24"/>
      <c r="Q7" s="24"/>
    </row>
    <row r="8" spans="1:17" ht="21" customHeight="1">
      <c r="A8" s="9" t="str">
        <f ca="1" t="shared" si="0"/>
        <v>local school</v>
      </c>
      <c r="B8" s="109">
        <f>ROW()</f>
        <v>8</v>
      </c>
      <c r="C8" s="51" t="str">
        <f>summary!C3</f>
        <v>0408</v>
      </c>
      <c r="D8" s="51" t="str">
        <f>summary!Q8</f>
        <v>2015</v>
      </c>
      <c r="E8" s="9" t="s">
        <v>178</v>
      </c>
      <c r="F8" s="9" t="s">
        <v>256</v>
      </c>
      <c r="H8" s="146">
        <v>3</v>
      </c>
      <c r="I8" s="23" t="s">
        <v>272</v>
      </c>
      <c r="K8" s="24"/>
      <c r="L8" s="53"/>
      <c r="M8" s="24"/>
      <c r="N8" s="24"/>
      <c r="O8" s="24"/>
      <c r="P8" s="24"/>
      <c r="Q8" s="24"/>
    </row>
    <row r="9" spans="1:17" ht="15.75">
      <c r="A9" s="9" t="str">
        <f ca="1" t="shared" si="0"/>
        <v>local school</v>
      </c>
      <c r="B9" s="109">
        <f>ROW()</f>
        <v>9</v>
      </c>
      <c r="C9" s="51" t="str">
        <f>summary!C3</f>
        <v>0408</v>
      </c>
      <c r="D9" s="51" t="str">
        <f>summary!Q8</f>
        <v>2015</v>
      </c>
      <c r="E9" s="9" t="s">
        <v>178</v>
      </c>
      <c r="F9" s="9" t="s">
        <v>256</v>
      </c>
      <c r="G9" s="51" t="s">
        <v>182</v>
      </c>
      <c r="H9" s="146"/>
      <c r="I9" s="23" t="s">
        <v>93</v>
      </c>
      <c r="K9" s="25"/>
      <c r="L9" s="160">
        <v>0</v>
      </c>
      <c r="M9" s="24"/>
      <c r="N9" s="24"/>
      <c r="O9" s="24"/>
      <c r="P9" s="24"/>
      <c r="Q9" s="24"/>
    </row>
    <row r="10" spans="1:17" ht="15.75">
      <c r="A10" s="9" t="str">
        <f ca="1" t="shared" si="0"/>
        <v>local school</v>
      </c>
      <c r="B10" s="109">
        <f>ROW()</f>
        <v>10</v>
      </c>
      <c r="C10" s="51" t="str">
        <f>summary!C3</f>
        <v>0408</v>
      </c>
      <c r="D10" s="51" t="str">
        <f>summary!Q8</f>
        <v>2015</v>
      </c>
      <c r="E10" s="9" t="s">
        <v>178</v>
      </c>
      <c r="F10" s="9" t="s">
        <v>256</v>
      </c>
      <c r="G10" s="51" t="s">
        <v>183</v>
      </c>
      <c r="H10" s="146"/>
      <c r="I10" s="23" t="s">
        <v>92</v>
      </c>
      <c r="K10" s="25"/>
      <c r="L10" s="160">
        <v>0</v>
      </c>
      <c r="M10" s="24"/>
      <c r="N10" s="24"/>
      <c r="O10" s="24"/>
      <c r="P10" s="24"/>
      <c r="Q10" s="24"/>
    </row>
    <row r="11" spans="1:17" ht="30.75" customHeight="1">
      <c r="A11" s="9" t="str">
        <f ca="1" t="shared" si="0"/>
        <v>local school</v>
      </c>
      <c r="B11" s="109">
        <f>ROW()</f>
        <v>11</v>
      </c>
      <c r="C11" s="51" t="str">
        <f>summary!C3</f>
        <v>0408</v>
      </c>
      <c r="D11" s="51" t="str">
        <f>summary!Q8</f>
        <v>2015</v>
      </c>
      <c r="E11" s="9" t="s">
        <v>178</v>
      </c>
      <c r="F11" s="9" t="s">
        <v>256</v>
      </c>
      <c r="G11" s="51" t="s">
        <v>184</v>
      </c>
      <c r="H11" s="146">
        <v>4</v>
      </c>
      <c r="I11" s="23" t="s">
        <v>273</v>
      </c>
      <c r="K11" s="25"/>
      <c r="M11" s="86">
        <f>SUM(L4:L10)</f>
        <v>0</v>
      </c>
      <c r="N11" s="24"/>
      <c r="O11" s="24"/>
      <c r="P11" s="24"/>
      <c r="Q11" s="24"/>
    </row>
    <row r="12" spans="1:17" ht="15.75" customHeight="1">
      <c r="A12" s="9" t="str">
        <f ca="1" t="shared" si="0"/>
        <v>local school</v>
      </c>
      <c r="B12" s="109">
        <f>ROW()</f>
        <v>12</v>
      </c>
      <c r="C12" s="51" t="str">
        <f>summary!C3</f>
        <v>0408</v>
      </c>
      <c r="D12" s="51" t="str">
        <f>summary!Q8</f>
        <v>2015</v>
      </c>
      <c r="E12" s="9" t="s">
        <v>178</v>
      </c>
      <c r="F12" s="9" t="s">
        <v>256</v>
      </c>
      <c r="H12" s="146"/>
      <c r="K12" s="24"/>
      <c r="L12" s="54"/>
      <c r="N12" s="24"/>
      <c r="O12" s="24"/>
      <c r="P12" s="24"/>
      <c r="Q12" s="24"/>
    </row>
    <row r="13" spans="1:17" ht="15.75">
      <c r="A13" s="9" t="str">
        <f aca="true" ca="1" t="shared" si="1" ref="A13:A31">MID(CELL("filename",A13),FIND("]",CELL("filename",A13))+1,256)</f>
        <v>local school</v>
      </c>
      <c r="B13" s="109">
        <f>ROW()</f>
        <v>13</v>
      </c>
      <c r="C13" s="51" t="str">
        <f>summary!C3</f>
        <v>0408</v>
      </c>
      <c r="D13" s="51" t="str">
        <f>summary!Q8</f>
        <v>2015</v>
      </c>
      <c r="E13" s="9" t="s">
        <v>178</v>
      </c>
      <c r="F13" s="51" t="s">
        <v>236</v>
      </c>
      <c r="I13" s="225" t="s">
        <v>262</v>
      </c>
      <c r="J13" s="225"/>
      <c r="K13" s="225"/>
      <c r="L13" s="225"/>
      <c r="M13" s="225"/>
      <c r="N13" s="24"/>
      <c r="O13" s="24"/>
      <c r="P13" s="24"/>
      <c r="Q13" s="24"/>
    </row>
    <row r="14" spans="1:17" ht="15.75">
      <c r="A14" s="9" t="str">
        <f ca="1" t="shared" si="1"/>
        <v>local school</v>
      </c>
      <c r="B14" s="109">
        <f>ROW()</f>
        <v>14</v>
      </c>
      <c r="C14" s="51" t="str">
        <f>summary!C3</f>
        <v>0408</v>
      </c>
      <c r="D14" s="51" t="str">
        <f>summary!Q8</f>
        <v>2015</v>
      </c>
      <c r="E14" s="9" t="s">
        <v>178</v>
      </c>
      <c r="F14" s="51" t="s">
        <v>236</v>
      </c>
      <c r="I14" s="227" t="s">
        <v>263</v>
      </c>
      <c r="J14" s="227"/>
      <c r="K14" s="227"/>
      <c r="L14" s="227"/>
      <c r="M14" s="227"/>
      <c r="N14" s="24"/>
      <c r="O14" s="24"/>
      <c r="P14" s="24"/>
      <c r="Q14" s="24"/>
    </row>
    <row r="15" spans="1:16" ht="15.75">
      <c r="A15" s="9" t="str">
        <f ca="1" t="shared" si="1"/>
        <v>local school</v>
      </c>
      <c r="B15" s="109">
        <f>ROW()</f>
        <v>15</v>
      </c>
      <c r="C15" s="51" t="str">
        <f>summary!C3</f>
        <v>0408</v>
      </c>
      <c r="D15" s="51" t="str">
        <f>summary!Q8</f>
        <v>2015</v>
      </c>
      <c r="E15" s="9" t="s">
        <v>178</v>
      </c>
      <c r="F15" s="51" t="s">
        <v>236</v>
      </c>
      <c r="I15" s="34"/>
      <c r="N15" s="24"/>
      <c r="O15" s="24"/>
      <c r="P15" s="24"/>
    </row>
    <row r="16" spans="1:16" ht="33.75" customHeight="1">
      <c r="A16" s="9" t="str">
        <f ca="1" t="shared" si="1"/>
        <v>local school</v>
      </c>
      <c r="B16" s="109">
        <f>ROW()</f>
        <v>16</v>
      </c>
      <c r="C16" s="51" t="str">
        <f>summary!C3</f>
        <v>0408</v>
      </c>
      <c r="D16" s="51" t="str">
        <f>summary!Q8</f>
        <v>2015</v>
      </c>
      <c r="E16" s="9" t="s">
        <v>178</v>
      </c>
      <c r="F16" s="51" t="s">
        <v>236</v>
      </c>
      <c r="G16" s="51" t="s">
        <v>193</v>
      </c>
      <c r="H16" s="146">
        <v>5</v>
      </c>
      <c r="I16" s="224" t="s">
        <v>264</v>
      </c>
      <c r="J16" s="224"/>
      <c r="K16" s="224"/>
      <c r="L16" s="160">
        <v>0</v>
      </c>
      <c r="M16" s="38"/>
      <c r="N16" s="24"/>
      <c r="O16" s="24"/>
      <c r="P16" s="24"/>
    </row>
    <row r="17" spans="1:16" ht="15.75">
      <c r="A17" s="9" t="str">
        <f ca="1" t="shared" si="1"/>
        <v>local school</v>
      </c>
      <c r="B17" s="109">
        <f>ROW()</f>
        <v>17</v>
      </c>
      <c r="C17" s="51" t="str">
        <f>summary!C3</f>
        <v>0408</v>
      </c>
      <c r="D17" s="51" t="str">
        <f>summary!Q8</f>
        <v>2015</v>
      </c>
      <c r="E17" s="9" t="s">
        <v>178</v>
      </c>
      <c r="F17" s="51" t="s">
        <v>236</v>
      </c>
      <c r="K17" s="24"/>
      <c r="L17" s="38"/>
      <c r="M17" s="38"/>
      <c r="N17" s="24"/>
      <c r="O17" s="24"/>
      <c r="P17" s="24"/>
    </row>
    <row r="18" spans="1:16" ht="39" customHeight="1">
      <c r="A18" s="9" t="str">
        <f ca="1" t="shared" si="1"/>
        <v>local school</v>
      </c>
      <c r="B18" s="109">
        <f>ROW()</f>
        <v>18</v>
      </c>
      <c r="C18" s="51" t="str">
        <f>summary!C3</f>
        <v>0408</v>
      </c>
      <c r="D18" s="51" t="str">
        <f>summary!Q8</f>
        <v>2015</v>
      </c>
      <c r="E18" s="9" t="s">
        <v>178</v>
      </c>
      <c r="F18" s="51" t="s">
        <v>236</v>
      </c>
      <c r="G18" s="51" t="s">
        <v>194</v>
      </c>
      <c r="H18" s="146">
        <v>6</v>
      </c>
      <c r="I18" s="224" t="s">
        <v>265</v>
      </c>
      <c r="J18" s="224"/>
      <c r="K18" s="224"/>
      <c r="L18" s="160">
        <v>0</v>
      </c>
      <c r="M18" s="38"/>
      <c r="N18" s="24"/>
      <c r="O18" s="24"/>
      <c r="P18" s="24"/>
    </row>
    <row r="19" spans="1:16" ht="15.75">
      <c r="A19" s="9" t="str">
        <f ca="1" t="shared" si="1"/>
        <v>local school</v>
      </c>
      <c r="B19" s="109">
        <f>ROW()</f>
        <v>19</v>
      </c>
      <c r="C19" s="51" t="str">
        <f>summary!C3</f>
        <v>0408</v>
      </c>
      <c r="D19" s="51" t="str">
        <f>summary!Q8</f>
        <v>2015</v>
      </c>
      <c r="E19" s="9" t="s">
        <v>178</v>
      </c>
      <c r="F19" s="51" t="s">
        <v>236</v>
      </c>
      <c r="K19" s="24"/>
      <c r="L19" s="38"/>
      <c r="M19" s="38"/>
      <c r="N19" s="24"/>
      <c r="O19" s="24"/>
      <c r="P19" s="24"/>
    </row>
    <row r="20" spans="1:16" ht="54" customHeight="1">
      <c r="A20" s="9" t="str">
        <f ca="1" t="shared" si="1"/>
        <v>local school</v>
      </c>
      <c r="B20" s="109">
        <f>ROW()</f>
        <v>20</v>
      </c>
      <c r="C20" s="51" t="str">
        <f>summary!C3</f>
        <v>0408</v>
      </c>
      <c r="D20" s="51" t="str">
        <f>summary!Q8</f>
        <v>2015</v>
      </c>
      <c r="E20" s="9" t="s">
        <v>178</v>
      </c>
      <c r="F20" s="51" t="s">
        <v>236</v>
      </c>
      <c r="G20" s="51" t="s">
        <v>195</v>
      </c>
      <c r="H20" s="146">
        <v>7</v>
      </c>
      <c r="I20" s="224" t="s">
        <v>266</v>
      </c>
      <c r="J20" s="224"/>
      <c r="K20" s="224"/>
      <c r="L20" s="160">
        <v>0</v>
      </c>
      <c r="M20" s="38"/>
      <c r="N20" s="24"/>
      <c r="O20" s="24"/>
      <c r="P20" s="24"/>
    </row>
    <row r="21" spans="1:15" ht="15.75">
      <c r="A21" s="9" t="str">
        <f ca="1" t="shared" si="1"/>
        <v>local school</v>
      </c>
      <c r="B21" s="109">
        <f>ROW()</f>
        <v>21</v>
      </c>
      <c r="C21" s="51" t="str">
        <f>summary!C3</f>
        <v>0408</v>
      </c>
      <c r="D21" s="51" t="str">
        <f>summary!Q8</f>
        <v>2015</v>
      </c>
      <c r="E21" s="9" t="s">
        <v>178</v>
      </c>
      <c r="F21" s="51" t="s">
        <v>236</v>
      </c>
      <c r="K21" s="24"/>
      <c r="L21" s="38"/>
      <c r="M21" s="38"/>
      <c r="N21" s="24"/>
      <c r="O21" s="24"/>
    </row>
    <row r="22" spans="1:16" ht="15.75">
      <c r="A22" s="9" t="str">
        <f ca="1" t="shared" si="1"/>
        <v>local school</v>
      </c>
      <c r="B22" s="109">
        <f>ROW()</f>
        <v>22</v>
      </c>
      <c r="C22" s="51" t="str">
        <f>summary!C3</f>
        <v>0408</v>
      </c>
      <c r="D22" s="51" t="str">
        <f>summary!Q8</f>
        <v>2015</v>
      </c>
      <c r="E22" s="9" t="s">
        <v>178</v>
      </c>
      <c r="F22" s="51" t="s">
        <v>236</v>
      </c>
      <c r="G22" s="51" t="s">
        <v>196</v>
      </c>
      <c r="H22" s="146">
        <v>8</v>
      </c>
      <c r="I22" s="64" t="s">
        <v>300</v>
      </c>
      <c r="J22" s="78">
        <f>summary!S30</f>
        <v>1579379667</v>
      </c>
      <c r="K22" s="161">
        <v>0</v>
      </c>
      <c r="L22" s="52">
        <f>J22*K22</f>
        <v>0</v>
      </c>
      <c r="M22" s="55"/>
      <c r="N22" s="24"/>
      <c r="O22" s="24"/>
      <c r="P22" s="24"/>
    </row>
    <row r="23" spans="1:16" ht="15.75">
      <c r="A23" s="9" t="str">
        <f ca="1" t="shared" si="1"/>
        <v>local school</v>
      </c>
      <c r="B23" s="109">
        <f>ROW()</f>
        <v>23</v>
      </c>
      <c r="C23" s="51" t="str">
        <f>summary!C3</f>
        <v>0408</v>
      </c>
      <c r="D23" s="51" t="str">
        <f>summary!Q8</f>
        <v>2015</v>
      </c>
      <c r="E23" s="9" t="s">
        <v>178</v>
      </c>
      <c r="F23" s="51" t="s">
        <v>236</v>
      </c>
      <c r="I23" s="34" t="s">
        <v>99</v>
      </c>
      <c r="L23" s="38"/>
      <c r="M23" s="38"/>
      <c r="N23" s="24"/>
      <c r="O23" s="24"/>
      <c r="P23" s="24"/>
    </row>
    <row r="24" spans="1:16" ht="15.75">
      <c r="A24" s="9" t="str">
        <f ca="1" t="shared" si="1"/>
        <v>local school</v>
      </c>
      <c r="B24" s="109">
        <f>ROW()</f>
        <v>24</v>
      </c>
      <c r="C24" s="51" t="str">
        <f>summary!C3</f>
        <v>0408</v>
      </c>
      <c r="D24" s="51" t="str">
        <f>summary!Q8</f>
        <v>2015</v>
      </c>
      <c r="E24" s="9" t="s">
        <v>178</v>
      </c>
      <c r="F24" s="51" t="s">
        <v>236</v>
      </c>
      <c r="I24" s="66" t="s">
        <v>267</v>
      </c>
      <c r="J24" s="65"/>
      <c r="K24" s="35"/>
      <c r="L24" s="38"/>
      <c r="M24" s="38"/>
      <c r="N24" s="24"/>
      <c r="O24" s="24"/>
      <c r="P24" s="24"/>
    </row>
    <row r="25" spans="1:16" ht="15.75">
      <c r="A25" s="9" t="str">
        <f ca="1" t="shared" si="1"/>
        <v>local school</v>
      </c>
      <c r="B25" s="109">
        <f>ROW()</f>
        <v>25</v>
      </c>
      <c r="C25" s="51" t="str">
        <f>summary!C3</f>
        <v>0408</v>
      </c>
      <c r="D25" s="51" t="str">
        <f>summary!Q8</f>
        <v>2015</v>
      </c>
      <c r="E25" s="9" t="s">
        <v>178</v>
      </c>
      <c r="F25" s="51" t="s">
        <v>236</v>
      </c>
      <c r="I25" s="66" t="s">
        <v>268</v>
      </c>
      <c r="J25" s="34"/>
      <c r="L25" s="38"/>
      <c r="M25" s="38"/>
      <c r="N25" s="24"/>
      <c r="O25" s="24"/>
      <c r="P25" s="24"/>
    </row>
    <row r="26" spans="1:16" ht="15.75">
      <c r="A26" s="9" t="str">
        <f ca="1" t="shared" si="1"/>
        <v>local school</v>
      </c>
      <c r="B26" s="109">
        <f>ROW()</f>
        <v>26</v>
      </c>
      <c r="C26" s="51" t="str">
        <f>summary!C3</f>
        <v>0408</v>
      </c>
      <c r="D26" s="51" t="str">
        <f>summary!Q8</f>
        <v>2015</v>
      </c>
      <c r="E26" s="9" t="s">
        <v>178</v>
      </c>
      <c r="F26" s="51" t="s">
        <v>236</v>
      </c>
      <c r="I26" s="66" t="s">
        <v>269</v>
      </c>
      <c r="J26" s="34"/>
      <c r="L26" s="38"/>
      <c r="M26" s="38"/>
      <c r="N26" s="24"/>
      <c r="O26" s="24"/>
      <c r="P26" s="24"/>
    </row>
    <row r="27" spans="1:16" ht="15.75">
      <c r="A27" s="9" t="str">
        <f ca="1" t="shared" si="1"/>
        <v>local school</v>
      </c>
      <c r="B27" s="109">
        <f>ROW()</f>
        <v>27</v>
      </c>
      <c r="C27" s="51" t="str">
        <f>summary!C3</f>
        <v>0408</v>
      </c>
      <c r="D27" s="51" t="str">
        <f>summary!Q8</f>
        <v>2015</v>
      </c>
      <c r="E27" s="9" t="s">
        <v>178</v>
      </c>
      <c r="F27" s="51" t="s">
        <v>236</v>
      </c>
      <c r="I27" s="66" t="s">
        <v>270</v>
      </c>
      <c r="J27" s="34"/>
      <c r="L27" s="38"/>
      <c r="M27" s="38"/>
      <c r="N27" s="24"/>
      <c r="O27" s="24"/>
      <c r="P27" s="24"/>
    </row>
    <row r="28" spans="1:13" ht="15.75">
      <c r="A28" s="9" t="str">
        <f ca="1" t="shared" si="1"/>
        <v>local school</v>
      </c>
      <c r="B28" s="109">
        <f>ROW()</f>
        <v>28</v>
      </c>
      <c r="C28" s="51" t="str">
        <f>summary!C3</f>
        <v>0408</v>
      </c>
      <c r="D28" s="51" t="str">
        <f>summary!Q8</f>
        <v>2015</v>
      </c>
      <c r="E28" s="9" t="s">
        <v>178</v>
      </c>
      <c r="F28" s="51" t="s">
        <v>236</v>
      </c>
      <c r="G28" s="51" t="s">
        <v>197</v>
      </c>
      <c r="L28" s="38"/>
      <c r="M28" s="38"/>
    </row>
    <row r="29" spans="1:13" ht="15.75">
      <c r="A29" s="9" t="str">
        <f ca="1" t="shared" si="1"/>
        <v>local school</v>
      </c>
      <c r="B29" s="109">
        <f>ROW()</f>
        <v>29</v>
      </c>
      <c r="C29" s="51" t="str">
        <f>summary!C3</f>
        <v>0408</v>
      </c>
      <c r="D29" s="51" t="str">
        <f>summary!Q8</f>
        <v>2015</v>
      </c>
      <c r="E29" s="9" t="s">
        <v>178</v>
      </c>
      <c r="F29" s="51" t="s">
        <v>236</v>
      </c>
      <c r="H29" s="146">
        <v>9</v>
      </c>
      <c r="I29" s="34" t="s">
        <v>299</v>
      </c>
      <c r="K29" s="36"/>
      <c r="L29" s="160">
        <v>0</v>
      </c>
      <c r="M29" s="55"/>
    </row>
    <row r="30" spans="1:13" ht="15.75">
      <c r="A30" s="9" t="str">
        <f ca="1" t="shared" si="1"/>
        <v>local school</v>
      </c>
      <c r="B30" s="109">
        <f>ROW()</f>
        <v>30</v>
      </c>
      <c r="C30" s="51" t="str">
        <f>summary!C3</f>
        <v>0408</v>
      </c>
      <c r="D30" s="51" t="str">
        <f>summary!Q8</f>
        <v>2015</v>
      </c>
      <c r="E30" s="9" t="s">
        <v>178</v>
      </c>
      <c r="F30" s="51" t="s">
        <v>236</v>
      </c>
      <c r="G30" s="51" t="s">
        <v>198</v>
      </c>
      <c r="H30" s="146">
        <v>10</v>
      </c>
      <c r="I30" s="34" t="s">
        <v>223</v>
      </c>
      <c r="K30" s="36"/>
      <c r="L30" s="38"/>
      <c r="M30" s="77">
        <f>SUM(L16:L29)</f>
        <v>0</v>
      </c>
    </row>
    <row r="31" spans="1:13" ht="36" customHeight="1" thickBot="1">
      <c r="A31" s="9" t="str">
        <f ca="1" t="shared" si="1"/>
        <v>local school</v>
      </c>
      <c r="B31" s="109">
        <f>ROW()</f>
        <v>31</v>
      </c>
      <c r="C31" s="51" t="str">
        <f>summary!C3</f>
        <v>0408</v>
      </c>
      <c r="D31" s="51" t="str">
        <f>summary!Q8</f>
        <v>2015</v>
      </c>
      <c r="E31" s="9" t="s">
        <v>178</v>
      </c>
      <c r="F31" s="51" t="s">
        <v>236</v>
      </c>
      <c r="G31" s="51" t="s">
        <v>218</v>
      </c>
      <c r="I31" s="50" t="s">
        <v>216</v>
      </c>
      <c r="L31" s="55"/>
      <c r="M31" s="87">
        <f>IF(M11&gt;M30,M30*1,M11*1)</f>
        <v>0</v>
      </c>
    </row>
    <row r="32" ht="16.5" thickTop="1">
      <c r="A32" s="51" t="s">
        <v>18</v>
      </c>
    </row>
  </sheetData>
  <sheetProtection password="C7B6" sheet="1"/>
  <mergeCells count="6">
    <mergeCell ref="I18:K18"/>
    <mergeCell ref="I20:K20"/>
    <mergeCell ref="I13:M13"/>
    <mergeCell ref="I1:M1"/>
    <mergeCell ref="I14:M14"/>
    <mergeCell ref="I16:K16"/>
  </mergeCells>
  <dataValidations count="2">
    <dataValidation type="list" allowBlank="1" showInputMessage="1" showErrorMessage="1" sqref="L2">
      <formula1>typeschool</formula1>
    </dataValidation>
    <dataValidation type="list" allowBlank="1" showInputMessage="1" showErrorMessage="1" sqref="K22">
      <formula1>schoolper</formula1>
    </dataValidation>
  </dataValidations>
  <printOptions horizontalCentered="1"/>
  <pageMargins left="0.5" right="0.5" top="0.5" bottom="0.5" header="0.5" footer="0.25"/>
  <pageSetup fitToHeight="1" fitToWidth="1" horizontalDpi="600" verticalDpi="600" orientation="portrait" paperSize="5" scale="96" r:id="rId1"/>
  <headerFooter alignWithMargins="0">
    <oddFooter>&amp;C&amp;A&amp;RPage &amp;P</oddFooter>
  </headerFooter>
</worksheet>
</file>

<file path=xl/worksheets/sheet3.xml><?xml version="1.0" encoding="utf-8"?>
<worksheet xmlns="http://schemas.openxmlformats.org/spreadsheetml/2006/main" xmlns:r="http://schemas.openxmlformats.org/officeDocument/2006/relationships">
  <sheetPr codeName="Sheet19">
    <pageSetUpPr fitToPage="1"/>
  </sheetPr>
  <dimension ref="A1:X63"/>
  <sheetViews>
    <sheetView showGridLines="0" defaultGridColor="0" zoomScalePageLayoutView="0" colorId="22" workbookViewId="0" topLeftCell="H10">
      <selection activeCell="Q16" sqref="Q16"/>
    </sheetView>
  </sheetViews>
  <sheetFormatPr defaultColWidth="9.625" defaultRowHeight="15.75"/>
  <cols>
    <col min="1" max="1" width="6.125" style="110" hidden="1" customWidth="1"/>
    <col min="2" max="2" width="8.375" style="110" hidden="1" customWidth="1"/>
    <col min="3" max="3" width="6.125" style="110" hidden="1" customWidth="1"/>
    <col min="4" max="4" width="7.50390625" style="110" hidden="1" customWidth="1"/>
    <col min="5" max="7" width="6.125" style="23" hidden="1" customWidth="1"/>
    <col min="8" max="8" width="3.75390625" style="146" customWidth="1"/>
    <col min="9" max="9" width="30.75390625" style="23" customWidth="1"/>
    <col min="10" max="10" width="16.25390625" style="23" customWidth="1"/>
    <col min="11" max="11" width="7.75390625" style="23" customWidth="1"/>
    <col min="12" max="14" width="15.75390625" style="23" customWidth="1"/>
    <col min="15" max="16384" width="9.625" style="23" customWidth="1"/>
  </cols>
  <sheetData>
    <row r="1" spans="8:14" ht="20.25">
      <c r="H1" s="146" t="s">
        <v>18</v>
      </c>
      <c r="I1" s="226" t="s">
        <v>347</v>
      </c>
      <c r="J1" s="226"/>
      <c r="K1" s="226"/>
      <c r="L1" s="226"/>
      <c r="M1" s="226"/>
      <c r="N1" s="226"/>
    </row>
    <row r="2" spans="1:24" ht="15.75">
      <c r="A2" s="109" t="str">
        <f aca="true" ca="1" t="shared" si="0" ref="A2:A33">MID(CELL("filename",A2),FIND("]",CELL("filename",A2))+1,256)</f>
        <v>regional school 1</v>
      </c>
      <c r="B2" s="109">
        <f>ROW()</f>
        <v>2</v>
      </c>
      <c r="C2" s="111" t="str">
        <f>summary!C3</f>
        <v>0408</v>
      </c>
      <c r="D2" s="111" t="str">
        <f>summary!Q8</f>
        <v>2015</v>
      </c>
      <c r="E2" s="9" t="s">
        <v>178</v>
      </c>
      <c r="F2" s="9" t="s">
        <v>235</v>
      </c>
      <c r="G2" s="51"/>
      <c r="I2" s="23" t="s">
        <v>94</v>
      </c>
      <c r="K2" s="24"/>
      <c r="L2" s="55"/>
      <c r="M2" s="24"/>
      <c r="N2" s="24"/>
      <c r="O2" s="24"/>
      <c r="P2" s="24"/>
      <c r="Q2" s="24"/>
      <c r="R2" s="24"/>
      <c r="S2" s="24"/>
      <c r="T2" s="24"/>
      <c r="U2" s="24"/>
      <c r="V2" s="24"/>
      <c r="W2" s="24"/>
      <c r="X2" s="24"/>
    </row>
    <row r="3" spans="1:24" ht="15.75">
      <c r="A3" s="109" t="str">
        <f ca="1" t="shared" si="0"/>
        <v>regional school 1</v>
      </c>
      <c r="B3" s="109">
        <f>ROW()</f>
        <v>3</v>
      </c>
      <c r="C3" s="111">
        <f>summary!C1</f>
        <v>0</v>
      </c>
      <c r="D3" s="111">
        <f>summary!Q7</f>
        <v>0</v>
      </c>
      <c r="E3" s="9" t="s">
        <v>178</v>
      </c>
      <c r="F3" s="9" t="s">
        <v>235</v>
      </c>
      <c r="G3" s="49" t="s">
        <v>179</v>
      </c>
      <c r="H3" s="146">
        <v>1</v>
      </c>
      <c r="I3" s="23" t="s">
        <v>219</v>
      </c>
      <c r="K3" s="25"/>
      <c r="M3" s="160"/>
      <c r="N3" s="24"/>
      <c r="O3" s="24"/>
      <c r="P3" s="24"/>
      <c r="Q3" s="24"/>
      <c r="R3" s="24"/>
      <c r="S3" s="24"/>
      <c r="T3" s="24"/>
      <c r="U3" s="24"/>
      <c r="V3" s="24"/>
      <c r="W3" s="24"/>
      <c r="X3" s="24"/>
    </row>
    <row r="4" spans="1:24" ht="15.75">
      <c r="A4" s="109" t="str">
        <f ca="1" t="shared" si="0"/>
        <v>regional school 1</v>
      </c>
      <c r="B4" s="109">
        <f>ROW()</f>
        <v>4</v>
      </c>
      <c r="C4" s="111" t="str">
        <f>summary!C3</f>
        <v>0408</v>
      </c>
      <c r="D4" s="111" t="str">
        <f>summary!Q8</f>
        <v>2015</v>
      </c>
      <c r="E4" s="9" t="s">
        <v>178</v>
      </c>
      <c r="F4" s="9" t="s">
        <v>235</v>
      </c>
      <c r="G4" s="51"/>
      <c r="H4" s="146">
        <v>2</v>
      </c>
      <c r="I4" s="23" t="s">
        <v>220</v>
      </c>
      <c r="K4" s="24"/>
      <c r="M4" s="55"/>
      <c r="N4" s="24"/>
      <c r="O4" s="24"/>
      <c r="P4" s="24"/>
      <c r="Q4" s="24"/>
      <c r="R4" s="24"/>
      <c r="S4" s="24"/>
      <c r="T4" s="24"/>
      <c r="U4" s="24"/>
      <c r="V4" s="24"/>
      <c r="W4" s="24"/>
      <c r="X4" s="24"/>
    </row>
    <row r="5" spans="1:24" ht="15.75">
      <c r="A5" s="109" t="str">
        <f ca="1" t="shared" si="0"/>
        <v>regional school 1</v>
      </c>
      <c r="B5" s="109">
        <f>ROW()</f>
        <v>5</v>
      </c>
      <c r="C5" s="111" t="str">
        <f>summary!C3</f>
        <v>0408</v>
      </c>
      <c r="D5" s="111" t="str">
        <f>summary!Q8</f>
        <v>2015</v>
      </c>
      <c r="E5" s="9" t="s">
        <v>178</v>
      </c>
      <c r="F5" s="9" t="s">
        <v>235</v>
      </c>
      <c r="G5" s="51" t="s">
        <v>185</v>
      </c>
      <c r="I5" s="23" t="s">
        <v>93</v>
      </c>
      <c r="K5" s="25"/>
      <c r="M5" s="160">
        <v>0</v>
      </c>
      <c r="N5" s="24"/>
      <c r="O5" s="24"/>
      <c r="P5" s="24"/>
      <c r="Q5" s="24"/>
      <c r="R5" s="24"/>
      <c r="S5" s="24"/>
      <c r="T5" s="24"/>
      <c r="U5" s="24"/>
      <c r="V5" s="24"/>
      <c r="W5" s="24"/>
      <c r="X5" s="24"/>
    </row>
    <row r="6" spans="1:24" ht="15.75">
      <c r="A6" s="109" t="str">
        <f ca="1" t="shared" si="0"/>
        <v>regional school 1</v>
      </c>
      <c r="B6" s="109">
        <f>ROW()</f>
        <v>6</v>
      </c>
      <c r="C6" s="111" t="str">
        <f>summary!C3</f>
        <v>0408</v>
      </c>
      <c r="D6" s="111" t="str">
        <f>summary!Q8</f>
        <v>2015</v>
      </c>
      <c r="E6" s="9" t="s">
        <v>178</v>
      </c>
      <c r="F6" s="9" t="s">
        <v>235</v>
      </c>
      <c r="G6" s="51" t="s">
        <v>186</v>
      </c>
      <c r="I6" s="23" t="s">
        <v>92</v>
      </c>
      <c r="K6" s="25"/>
      <c r="M6" s="160">
        <v>0</v>
      </c>
      <c r="N6" s="24"/>
      <c r="O6" s="24"/>
      <c r="P6" s="24"/>
      <c r="Q6" s="24"/>
      <c r="R6" s="24"/>
      <c r="S6" s="24"/>
      <c r="T6" s="24"/>
      <c r="U6" s="24"/>
      <c r="V6" s="24"/>
      <c r="W6" s="24"/>
      <c r="X6" s="24"/>
    </row>
    <row r="7" spans="1:24" ht="15.75">
      <c r="A7" s="109" t="str">
        <f ca="1" t="shared" si="0"/>
        <v>regional school 1</v>
      </c>
      <c r="B7" s="109">
        <f>ROW()</f>
        <v>7</v>
      </c>
      <c r="C7" s="111" t="str">
        <f>summary!C3</f>
        <v>0408</v>
      </c>
      <c r="D7" s="111" t="str">
        <f>summary!Q8</f>
        <v>2015</v>
      </c>
      <c r="E7" s="9" t="s">
        <v>178</v>
      </c>
      <c r="F7" s="9" t="s">
        <v>235</v>
      </c>
      <c r="G7" s="51"/>
      <c r="H7" s="146">
        <v>3</v>
      </c>
      <c r="I7" s="23" t="s">
        <v>221</v>
      </c>
      <c r="K7" s="24"/>
      <c r="M7" s="53"/>
      <c r="N7" s="24"/>
      <c r="O7" s="24"/>
      <c r="P7" s="24"/>
      <c r="Q7" s="24"/>
      <c r="R7" s="24"/>
      <c r="S7" s="24"/>
      <c r="T7" s="24"/>
      <c r="U7" s="24"/>
      <c r="V7" s="24"/>
      <c r="W7" s="24"/>
      <c r="X7" s="24"/>
    </row>
    <row r="8" spans="1:24" ht="15.75">
      <c r="A8" s="109" t="str">
        <f ca="1" t="shared" si="0"/>
        <v>regional school 1</v>
      </c>
      <c r="B8" s="109">
        <f>ROW()</f>
        <v>8</v>
      </c>
      <c r="C8" s="111" t="str">
        <f>summary!C3</f>
        <v>0408</v>
      </c>
      <c r="D8" s="111" t="str">
        <f>summary!Q8</f>
        <v>2015</v>
      </c>
      <c r="E8" s="9" t="s">
        <v>178</v>
      </c>
      <c r="F8" s="9" t="s">
        <v>235</v>
      </c>
      <c r="G8" s="51" t="s">
        <v>187</v>
      </c>
      <c r="I8" s="23" t="s">
        <v>93</v>
      </c>
      <c r="K8" s="25"/>
      <c r="M8" s="160">
        <v>0</v>
      </c>
      <c r="N8" s="24"/>
      <c r="O8" s="24"/>
      <c r="P8" s="24"/>
      <c r="Q8" s="24"/>
      <c r="R8" s="24"/>
      <c r="S8" s="24"/>
      <c r="T8" s="24"/>
      <c r="U8" s="24"/>
      <c r="V8" s="24"/>
      <c r="W8" s="24"/>
      <c r="X8" s="24"/>
    </row>
    <row r="9" spans="1:24" ht="15.75">
      <c r="A9" s="109" t="str">
        <f ca="1" t="shared" si="0"/>
        <v>regional school 1</v>
      </c>
      <c r="B9" s="109">
        <f>ROW()</f>
        <v>9</v>
      </c>
      <c r="C9" s="111" t="str">
        <f>summary!C3</f>
        <v>0408</v>
      </c>
      <c r="D9" s="111" t="str">
        <f>summary!Q8</f>
        <v>2015</v>
      </c>
      <c r="E9" s="9" t="s">
        <v>178</v>
      </c>
      <c r="F9" s="9" t="s">
        <v>235</v>
      </c>
      <c r="G9" s="51" t="s">
        <v>188</v>
      </c>
      <c r="I9" s="23" t="s">
        <v>92</v>
      </c>
      <c r="K9" s="25"/>
      <c r="M9" s="160">
        <v>0</v>
      </c>
      <c r="N9" s="24"/>
      <c r="O9" s="24"/>
      <c r="P9" s="24"/>
      <c r="Q9" s="24"/>
      <c r="R9" s="24"/>
      <c r="S9" s="24"/>
      <c r="T9" s="24"/>
      <c r="U9" s="24"/>
      <c r="V9" s="24"/>
      <c r="W9" s="24"/>
      <c r="X9" s="24"/>
    </row>
    <row r="10" spans="1:24" ht="15" customHeight="1">
      <c r="A10" s="109" t="str">
        <f ca="1" t="shared" si="0"/>
        <v>regional school 1</v>
      </c>
      <c r="B10" s="109">
        <f>ROW()</f>
        <v>10</v>
      </c>
      <c r="C10" s="111" t="str">
        <f>summary!C3</f>
        <v>0408</v>
      </c>
      <c r="D10" s="111" t="str">
        <f>summary!Q8</f>
        <v>2015</v>
      </c>
      <c r="E10" s="9" t="s">
        <v>178</v>
      </c>
      <c r="F10" s="9" t="s">
        <v>235</v>
      </c>
      <c r="G10" s="51" t="s">
        <v>189</v>
      </c>
      <c r="H10" s="146">
        <v>4</v>
      </c>
      <c r="I10" s="148" t="s">
        <v>222</v>
      </c>
      <c r="J10" s="147"/>
      <c r="K10" s="147"/>
      <c r="N10" s="77">
        <f>SUM(M3:M9)</f>
        <v>0</v>
      </c>
      <c r="P10" s="24"/>
      <c r="Q10" s="24"/>
      <c r="R10" s="24"/>
      <c r="S10" s="24"/>
      <c r="T10" s="24"/>
      <c r="U10" s="24"/>
      <c r="V10" s="24"/>
      <c r="W10" s="24"/>
      <c r="X10" s="24"/>
    </row>
    <row r="11" spans="1:24" ht="15.75" customHeight="1">
      <c r="A11" s="109" t="str">
        <f ca="1" t="shared" si="0"/>
        <v>regional school 1</v>
      </c>
      <c r="B11" s="109">
        <f>ROW()</f>
        <v>11</v>
      </c>
      <c r="C11" s="111" t="str">
        <f>summary!C3</f>
        <v>0408</v>
      </c>
      <c r="D11" s="111" t="str">
        <f>summary!Q8</f>
        <v>2015</v>
      </c>
      <c r="E11" s="9" t="s">
        <v>178</v>
      </c>
      <c r="F11" s="9" t="s">
        <v>235</v>
      </c>
      <c r="G11" s="51"/>
      <c r="K11" s="24"/>
      <c r="L11" s="54"/>
      <c r="N11" s="54"/>
      <c r="O11" s="24"/>
      <c r="P11" s="24"/>
      <c r="Q11" s="24"/>
      <c r="R11" s="24"/>
      <c r="S11" s="24"/>
      <c r="T11" s="24"/>
      <c r="U11" s="24"/>
      <c r="V11" s="24"/>
      <c r="W11" s="24"/>
      <c r="X11" s="24"/>
    </row>
    <row r="12" spans="1:24" ht="16.5" customHeight="1">
      <c r="A12" s="109"/>
      <c r="B12" s="109"/>
      <c r="C12" s="111"/>
      <c r="D12" s="111"/>
      <c r="E12" s="9"/>
      <c r="F12" s="51"/>
      <c r="G12" s="51"/>
      <c r="I12" s="50"/>
      <c r="L12" s="24"/>
      <c r="M12" s="67"/>
      <c r="O12" s="24"/>
      <c r="P12" s="24"/>
      <c r="Q12" s="24"/>
      <c r="R12" s="24"/>
      <c r="S12" s="24"/>
      <c r="T12" s="24"/>
      <c r="U12" s="24"/>
      <c r="V12" s="24"/>
      <c r="W12" s="24"/>
      <c r="X12" s="24"/>
    </row>
    <row r="13" spans="1:24" ht="54" customHeight="1">
      <c r="A13" s="109" t="str">
        <f ca="1" t="shared" si="0"/>
        <v>regional school 1</v>
      </c>
      <c r="B13" s="109">
        <f>ROW()</f>
        <v>13</v>
      </c>
      <c r="C13" s="111" t="str">
        <f>summary!C3</f>
        <v>0408</v>
      </c>
      <c r="D13" s="111" t="str">
        <f>summary!Q8</f>
        <v>2015</v>
      </c>
      <c r="E13" s="9" t="s">
        <v>178</v>
      </c>
      <c r="F13" s="9" t="s">
        <v>235</v>
      </c>
      <c r="G13" s="51"/>
      <c r="H13" s="228" t="s">
        <v>298</v>
      </c>
      <c r="I13" s="228"/>
      <c r="J13" s="228"/>
      <c r="K13" s="228"/>
      <c r="L13" s="228"/>
      <c r="M13" s="228"/>
      <c r="N13" s="228"/>
      <c r="O13" s="24"/>
      <c r="P13" s="24"/>
      <c r="Q13" s="24"/>
      <c r="R13" s="24"/>
      <c r="S13" s="24"/>
      <c r="T13" s="24"/>
      <c r="U13" s="24"/>
      <c r="V13" s="24"/>
      <c r="W13" s="24"/>
      <c r="X13" s="24"/>
    </row>
    <row r="14" spans="1:24" ht="18.75">
      <c r="A14" s="109" t="str">
        <f ca="1" t="shared" si="0"/>
        <v>regional school 1</v>
      </c>
      <c r="B14" s="109">
        <f>ROW()</f>
        <v>14</v>
      </c>
      <c r="C14" s="111" t="str">
        <f>summary!C3</f>
        <v>0408</v>
      </c>
      <c r="D14" s="111" t="str">
        <f>summary!Q8</f>
        <v>2015</v>
      </c>
      <c r="E14" s="9" t="s">
        <v>178</v>
      </c>
      <c r="F14" s="9" t="s">
        <v>192</v>
      </c>
      <c r="G14" s="51"/>
      <c r="I14" s="42"/>
      <c r="K14" s="31" t="s">
        <v>91</v>
      </c>
      <c r="L14" s="24"/>
      <c r="M14" s="24"/>
      <c r="N14" s="24"/>
      <c r="O14" s="24"/>
      <c r="P14" s="24"/>
      <c r="Q14" s="24"/>
      <c r="R14" s="24"/>
      <c r="S14" s="24"/>
      <c r="T14" s="24"/>
      <c r="U14" s="24"/>
      <c r="V14" s="24"/>
      <c r="W14" s="24"/>
      <c r="X14" s="24"/>
    </row>
    <row r="15" spans="1:24" ht="15.75">
      <c r="A15" s="109" t="str">
        <f ca="1" t="shared" si="0"/>
        <v>regional school 1</v>
      </c>
      <c r="B15" s="109">
        <f>ROW()</f>
        <v>15</v>
      </c>
      <c r="C15" s="111" t="str">
        <f>summary!C3</f>
        <v>0408</v>
      </c>
      <c r="D15" s="111" t="str">
        <f>summary!Q8</f>
        <v>2015</v>
      </c>
      <c r="E15" s="9" t="s">
        <v>178</v>
      </c>
      <c r="F15" s="9" t="s">
        <v>192</v>
      </c>
      <c r="G15" s="51"/>
      <c r="I15" s="149" t="s">
        <v>90</v>
      </c>
      <c r="J15" s="30"/>
      <c r="K15" s="29"/>
      <c r="L15" s="229" t="s">
        <v>379</v>
      </c>
      <c r="M15" s="230"/>
      <c r="N15" s="230"/>
      <c r="O15" s="24"/>
      <c r="P15" s="24"/>
      <c r="Q15" s="24"/>
      <c r="R15" s="24"/>
      <c r="S15" s="24"/>
      <c r="T15" s="24"/>
      <c r="U15" s="24"/>
      <c r="V15" s="24"/>
      <c r="W15" s="24"/>
      <c r="X15" s="24"/>
    </row>
    <row r="16" spans="1:24" ht="15.75">
      <c r="A16" s="109" t="str">
        <f ca="1" t="shared" si="0"/>
        <v>regional school 1</v>
      </c>
      <c r="B16" s="109">
        <f>ROW()</f>
        <v>16</v>
      </c>
      <c r="C16" s="111" t="str">
        <f>summary!C3</f>
        <v>0408</v>
      </c>
      <c r="D16" s="111" t="str">
        <f>summary!Q8</f>
        <v>2015</v>
      </c>
      <c r="E16" s="9" t="s">
        <v>178</v>
      </c>
      <c r="F16" s="9" t="s">
        <v>192</v>
      </c>
      <c r="G16" s="51"/>
      <c r="I16" s="72" t="s">
        <v>20</v>
      </c>
      <c r="J16" s="28" t="s">
        <v>89</v>
      </c>
      <c r="K16" s="26" t="s">
        <v>9</v>
      </c>
      <c r="L16" s="68" t="s">
        <v>88</v>
      </c>
      <c r="M16" s="69" t="s">
        <v>87</v>
      </c>
      <c r="N16" s="69" t="s">
        <v>86</v>
      </c>
      <c r="O16" s="24"/>
      <c r="P16" s="24"/>
      <c r="Q16" s="24"/>
      <c r="R16" s="24"/>
      <c r="S16" s="24"/>
      <c r="T16" s="24"/>
      <c r="U16" s="24"/>
      <c r="V16" s="24"/>
      <c r="W16" s="24"/>
      <c r="X16" s="24"/>
    </row>
    <row r="17" spans="1:24" ht="15.75">
      <c r="A17" s="109" t="str">
        <f ca="1" t="shared" si="0"/>
        <v>regional school 1</v>
      </c>
      <c r="B17" s="109">
        <f>ROW()</f>
        <v>17</v>
      </c>
      <c r="C17" s="111" t="str">
        <f>summary!C3</f>
        <v>0408</v>
      </c>
      <c r="D17" s="111" t="str">
        <f>summary!Q8</f>
        <v>2015</v>
      </c>
      <c r="E17" s="9" t="s">
        <v>178</v>
      </c>
      <c r="F17" s="9" t="s">
        <v>192</v>
      </c>
      <c r="G17" s="51"/>
      <c r="I17" s="73"/>
      <c r="J17" s="28" t="s">
        <v>85</v>
      </c>
      <c r="K17" s="27"/>
      <c r="L17" s="70" t="s">
        <v>84</v>
      </c>
      <c r="M17" s="26" t="s">
        <v>83</v>
      </c>
      <c r="N17" s="26" t="s">
        <v>82</v>
      </c>
      <c r="O17" s="24"/>
      <c r="P17" s="24"/>
      <c r="Q17" s="24"/>
      <c r="R17" s="24"/>
      <c r="S17" s="24"/>
      <c r="T17" s="24"/>
      <c r="U17" s="24"/>
      <c r="V17" s="24"/>
      <c r="W17" s="24"/>
      <c r="X17" s="24"/>
    </row>
    <row r="18" spans="1:24" ht="15.75">
      <c r="A18" s="109" t="str">
        <f ca="1" t="shared" si="0"/>
        <v>regional school 1</v>
      </c>
      <c r="B18" s="109">
        <f>ROW()</f>
        <v>18</v>
      </c>
      <c r="C18" s="111" t="str">
        <f>summary!C3</f>
        <v>0408</v>
      </c>
      <c r="D18" s="111" t="str">
        <f>summary!Q8</f>
        <v>2015</v>
      </c>
      <c r="E18" s="9" t="s">
        <v>178</v>
      </c>
      <c r="F18" s="9" t="s">
        <v>192</v>
      </c>
      <c r="G18" s="51" t="e">
        <f>LOOKUP(I18,Muni!A1:A52,Muni!B1:B52)</f>
        <v>#N/A</v>
      </c>
      <c r="I18" s="193"/>
      <c r="J18" s="199">
        <f>IF(I18&lt;&gt;"",LOOKUP(I18,muni_names,Muni!I$1:I$52),0)</f>
        <v>0</v>
      </c>
      <c r="K18" s="200">
        <f>IF(J18&gt;1,J18/J$33,0)</f>
        <v>0</v>
      </c>
      <c r="L18" s="196">
        <f>L33*K18</f>
        <v>0</v>
      </c>
      <c r="M18" s="71">
        <f>M33*K18</f>
        <v>0</v>
      </c>
      <c r="N18" s="71">
        <f>N33*K18</f>
        <v>0</v>
      </c>
      <c r="O18" s="24"/>
      <c r="P18" s="24"/>
      <c r="Q18" s="24"/>
      <c r="R18" s="24"/>
      <c r="S18" s="24"/>
      <c r="T18" s="24"/>
      <c r="U18" s="24"/>
      <c r="V18" s="24"/>
      <c r="W18" s="24"/>
      <c r="X18" s="24"/>
    </row>
    <row r="19" spans="1:24" ht="15.75">
      <c r="A19" s="109" t="str">
        <f ca="1" t="shared" si="0"/>
        <v>regional school 1</v>
      </c>
      <c r="B19" s="109">
        <f>ROW()</f>
        <v>19</v>
      </c>
      <c r="C19" s="111" t="str">
        <f>summary!C3</f>
        <v>0408</v>
      </c>
      <c r="D19" s="111" t="str">
        <f>summary!Q8</f>
        <v>2015</v>
      </c>
      <c r="E19" s="9" t="s">
        <v>178</v>
      </c>
      <c r="F19" s="9" t="s">
        <v>192</v>
      </c>
      <c r="G19" s="51" t="e">
        <f>LOOKUP(I19,Muni!A1:A52,Muni!B1:B52)</f>
        <v>#N/A</v>
      </c>
      <c r="I19" s="193"/>
      <c r="J19" s="199">
        <f>IF(I19&lt;&gt;"",LOOKUP(I19,muni_names,Muni!I$1:I$52),0)</f>
        <v>0</v>
      </c>
      <c r="K19" s="200">
        <f aca="true" t="shared" si="1" ref="K19:K32">IF(J19&gt;1,J19/J$33,0)</f>
        <v>0</v>
      </c>
      <c r="L19" s="196">
        <f>L33*K19</f>
        <v>0</v>
      </c>
      <c r="M19" s="71">
        <f>M33*K19</f>
        <v>0</v>
      </c>
      <c r="N19" s="71">
        <f>N33*K19</f>
        <v>0</v>
      </c>
      <c r="O19" s="24"/>
      <c r="P19" s="24"/>
      <c r="Q19" s="24"/>
      <c r="R19" s="24"/>
      <c r="S19" s="24"/>
      <c r="T19" s="24"/>
      <c r="U19" s="24"/>
      <c r="V19" s="24"/>
      <c r="W19" s="24"/>
      <c r="X19" s="24"/>
    </row>
    <row r="20" spans="1:24" ht="15.75">
      <c r="A20" s="109" t="str">
        <f ca="1" t="shared" si="0"/>
        <v>regional school 1</v>
      </c>
      <c r="B20" s="109">
        <f>ROW()</f>
        <v>20</v>
      </c>
      <c r="C20" s="111" t="str">
        <f>summary!C3</f>
        <v>0408</v>
      </c>
      <c r="D20" s="111" t="str">
        <f>summary!Q8</f>
        <v>2015</v>
      </c>
      <c r="E20" s="9" t="s">
        <v>178</v>
      </c>
      <c r="F20" s="9" t="s">
        <v>192</v>
      </c>
      <c r="G20" s="51" t="e">
        <f>LOOKUP(I20,Muni!A1:A52,Muni!B1:B52)</f>
        <v>#N/A</v>
      </c>
      <c r="I20" s="193"/>
      <c r="J20" s="199">
        <f>IF(I20&lt;&gt;"",LOOKUP(I20,muni_names,Muni!I$1:I$52),0)</f>
        <v>0</v>
      </c>
      <c r="K20" s="200">
        <f t="shared" si="1"/>
        <v>0</v>
      </c>
      <c r="L20" s="196">
        <f>L33*K20</f>
        <v>0</v>
      </c>
      <c r="M20" s="71">
        <f>M33*K20</f>
        <v>0</v>
      </c>
      <c r="N20" s="71">
        <f>N33*K20</f>
        <v>0</v>
      </c>
      <c r="O20" s="24"/>
      <c r="P20" s="24"/>
      <c r="Q20" s="24"/>
      <c r="R20" s="24"/>
      <c r="S20" s="24"/>
      <c r="T20" s="24"/>
      <c r="U20" s="24"/>
      <c r="V20" s="24"/>
      <c r="W20" s="24"/>
      <c r="X20" s="24"/>
    </row>
    <row r="21" spans="1:24" ht="15.75">
      <c r="A21" s="109" t="str">
        <f ca="1" t="shared" si="0"/>
        <v>regional school 1</v>
      </c>
      <c r="B21" s="109">
        <f>ROW()</f>
        <v>21</v>
      </c>
      <c r="C21" s="111" t="str">
        <f>summary!C3</f>
        <v>0408</v>
      </c>
      <c r="D21" s="111" t="str">
        <f>summary!Q8</f>
        <v>2015</v>
      </c>
      <c r="E21" s="9" t="s">
        <v>178</v>
      </c>
      <c r="F21" s="9" t="s">
        <v>192</v>
      </c>
      <c r="G21" s="51" t="e">
        <f>LOOKUP(I21,Muni!A1:A52,Muni!B1:B52)</f>
        <v>#N/A</v>
      </c>
      <c r="I21" s="193"/>
      <c r="J21" s="199">
        <f>IF(I21&lt;&gt;"",LOOKUP(I21,muni_names,Muni!I$1:I$52),0)</f>
        <v>0</v>
      </c>
      <c r="K21" s="200">
        <f t="shared" si="1"/>
        <v>0</v>
      </c>
      <c r="L21" s="196">
        <f>L33*K21</f>
        <v>0</v>
      </c>
      <c r="M21" s="71">
        <f>M33*K21</f>
        <v>0</v>
      </c>
      <c r="N21" s="71">
        <f>N33*K21</f>
        <v>0</v>
      </c>
      <c r="O21" s="24"/>
      <c r="P21" s="24"/>
      <c r="Q21" s="24"/>
      <c r="R21" s="24"/>
      <c r="S21" s="24"/>
      <c r="T21" s="24"/>
      <c r="U21" s="24"/>
      <c r="V21" s="24"/>
      <c r="W21" s="24"/>
      <c r="X21" s="24"/>
    </row>
    <row r="22" spans="1:24" ht="15.75">
      <c r="A22" s="109" t="str">
        <f ca="1" t="shared" si="0"/>
        <v>regional school 1</v>
      </c>
      <c r="B22" s="109">
        <f>ROW()</f>
        <v>22</v>
      </c>
      <c r="C22" s="111" t="str">
        <f>summary!C3</f>
        <v>0408</v>
      </c>
      <c r="D22" s="111" t="str">
        <f>summary!Q8</f>
        <v>2015</v>
      </c>
      <c r="E22" s="9" t="s">
        <v>178</v>
      </c>
      <c r="F22" s="9" t="s">
        <v>192</v>
      </c>
      <c r="G22" s="51" t="e">
        <f>LOOKUP(I22,Muni!A1:A52,Muni!B1:B52)</f>
        <v>#N/A</v>
      </c>
      <c r="I22" s="193"/>
      <c r="J22" s="199">
        <f>IF(I22&lt;&gt;"",LOOKUP(I22,muni_names,Muni!I$1:I$52),0)</f>
        <v>0</v>
      </c>
      <c r="K22" s="200">
        <f t="shared" si="1"/>
        <v>0</v>
      </c>
      <c r="L22" s="196">
        <f>L33*K22</f>
        <v>0</v>
      </c>
      <c r="M22" s="71">
        <f>M33*K22</f>
        <v>0</v>
      </c>
      <c r="N22" s="71">
        <f>N33*K22</f>
        <v>0</v>
      </c>
      <c r="O22" s="24"/>
      <c r="P22" s="24"/>
      <c r="Q22" s="24"/>
      <c r="R22" s="24"/>
      <c r="S22" s="24"/>
      <c r="T22" s="24"/>
      <c r="U22" s="24"/>
      <c r="V22" s="24"/>
      <c r="W22" s="24"/>
      <c r="X22" s="24"/>
    </row>
    <row r="23" spans="1:24" ht="15.75">
      <c r="A23" s="109" t="str">
        <f ca="1" t="shared" si="0"/>
        <v>regional school 1</v>
      </c>
      <c r="B23" s="109">
        <f>ROW()</f>
        <v>23</v>
      </c>
      <c r="C23" s="111" t="str">
        <f>summary!C3</f>
        <v>0408</v>
      </c>
      <c r="D23" s="111" t="str">
        <f>summary!Q8</f>
        <v>2015</v>
      </c>
      <c r="E23" s="9" t="s">
        <v>178</v>
      </c>
      <c r="F23" s="9" t="s">
        <v>192</v>
      </c>
      <c r="G23" s="51" t="e">
        <f>LOOKUP(I23,Muni!A1:A52,Muni!B1:B52)</f>
        <v>#N/A</v>
      </c>
      <c r="I23" s="193"/>
      <c r="J23" s="199">
        <f>IF(I23&lt;&gt;"",LOOKUP(I23,muni_names,Muni!I$1:I$52),0)</f>
        <v>0</v>
      </c>
      <c r="K23" s="200">
        <f t="shared" si="1"/>
        <v>0</v>
      </c>
      <c r="L23" s="196">
        <f>L33*K23</f>
        <v>0</v>
      </c>
      <c r="M23" s="71">
        <f>M33*K23</f>
        <v>0</v>
      </c>
      <c r="N23" s="71">
        <f>N33*K23</f>
        <v>0</v>
      </c>
      <c r="O23" s="24"/>
      <c r="P23" s="24"/>
      <c r="Q23" s="24"/>
      <c r="R23" s="24"/>
      <c r="S23" s="24"/>
      <c r="T23" s="24"/>
      <c r="U23" s="24"/>
      <c r="V23" s="24"/>
      <c r="W23" s="24"/>
      <c r="X23" s="24"/>
    </row>
    <row r="24" spans="1:24" ht="15.75">
      <c r="A24" s="109" t="str">
        <f ca="1" t="shared" si="0"/>
        <v>regional school 1</v>
      </c>
      <c r="B24" s="109">
        <f>ROW()</f>
        <v>24</v>
      </c>
      <c r="C24" s="111" t="str">
        <f>summary!C3</f>
        <v>0408</v>
      </c>
      <c r="D24" s="111" t="str">
        <f>summary!Q8</f>
        <v>2015</v>
      </c>
      <c r="E24" s="9" t="s">
        <v>178</v>
      </c>
      <c r="F24" s="9" t="s">
        <v>192</v>
      </c>
      <c r="G24" s="51" t="e">
        <f>LOOKUP(I24,Muni!A1:A52,Muni!B1:B52)</f>
        <v>#N/A</v>
      </c>
      <c r="I24" s="193"/>
      <c r="J24" s="199">
        <f>IF(I24&lt;&gt;"",LOOKUP(I24,muni_names,Muni!I$1:I$52),0)</f>
        <v>0</v>
      </c>
      <c r="K24" s="200">
        <f t="shared" si="1"/>
        <v>0</v>
      </c>
      <c r="L24" s="196">
        <f>L33*K24</f>
        <v>0</v>
      </c>
      <c r="M24" s="71">
        <f>M33*K24</f>
        <v>0</v>
      </c>
      <c r="N24" s="71">
        <f>N33*K24</f>
        <v>0</v>
      </c>
      <c r="O24" s="24"/>
      <c r="P24" s="24"/>
      <c r="Q24" s="24"/>
      <c r="R24" s="24"/>
      <c r="S24" s="24"/>
      <c r="T24" s="24"/>
      <c r="U24" s="24"/>
      <c r="V24" s="24"/>
      <c r="W24" s="24"/>
      <c r="X24" s="24"/>
    </row>
    <row r="25" spans="1:24" ht="15.75">
      <c r="A25" s="109" t="str">
        <f ca="1" t="shared" si="0"/>
        <v>regional school 1</v>
      </c>
      <c r="B25" s="109">
        <f>ROW()</f>
        <v>25</v>
      </c>
      <c r="C25" s="111" t="str">
        <f>summary!C3</f>
        <v>0408</v>
      </c>
      <c r="D25" s="111" t="str">
        <f>summary!Q8</f>
        <v>2015</v>
      </c>
      <c r="E25" s="9" t="s">
        <v>178</v>
      </c>
      <c r="F25" s="9" t="s">
        <v>192</v>
      </c>
      <c r="G25" s="51" t="e">
        <f>LOOKUP(I25,Muni!A1:A52,Muni!B1:B52)</f>
        <v>#N/A</v>
      </c>
      <c r="I25" s="193"/>
      <c r="J25" s="199">
        <f>IF(I25&lt;&gt;"",LOOKUP(I25,muni_names,Muni!I$1:I$52),0)</f>
        <v>0</v>
      </c>
      <c r="K25" s="200">
        <f t="shared" si="1"/>
        <v>0</v>
      </c>
      <c r="L25" s="196">
        <f>L33*K25</f>
        <v>0</v>
      </c>
      <c r="M25" s="71">
        <f>M33*K25</f>
        <v>0</v>
      </c>
      <c r="N25" s="71">
        <f>N33*K25</f>
        <v>0</v>
      </c>
      <c r="O25" s="24"/>
      <c r="P25" s="24"/>
      <c r="Q25" s="24"/>
      <c r="R25" s="24"/>
      <c r="S25" s="24"/>
      <c r="T25" s="24"/>
      <c r="U25" s="24"/>
      <c r="V25" s="24"/>
      <c r="W25" s="24"/>
      <c r="X25" s="24"/>
    </row>
    <row r="26" spans="1:24" ht="15.75">
      <c r="A26" s="109" t="str">
        <f ca="1" t="shared" si="0"/>
        <v>regional school 1</v>
      </c>
      <c r="B26" s="109">
        <f>ROW()</f>
        <v>26</v>
      </c>
      <c r="C26" s="111" t="str">
        <f>summary!C3</f>
        <v>0408</v>
      </c>
      <c r="D26" s="111" t="str">
        <f>summary!Q8</f>
        <v>2015</v>
      </c>
      <c r="E26" s="9" t="s">
        <v>178</v>
      </c>
      <c r="F26" s="9" t="s">
        <v>192</v>
      </c>
      <c r="G26" s="51" t="e">
        <f>LOOKUP(I26,Muni!A1:A52,Muni!B1:B52)</f>
        <v>#N/A</v>
      </c>
      <c r="I26" s="193"/>
      <c r="J26" s="199">
        <f>IF(I26&lt;&gt;"",LOOKUP(I26,muni_names,Muni!I$1:I$52),0)</f>
        <v>0</v>
      </c>
      <c r="K26" s="200">
        <f t="shared" si="1"/>
        <v>0</v>
      </c>
      <c r="L26" s="196">
        <f>L33*K26</f>
        <v>0</v>
      </c>
      <c r="M26" s="71">
        <f>M33*K26</f>
        <v>0</v>
      </c>
      <c r="N26" s="71">
        <f>N33*K26</f>
        <v>0</v>
      </c>
      <c r="O26" s="24"/>
      <c r="P26" s="24"/>
      <c r="Q26" s="24"/>
      <c r="R26" s="24"/>
      <c r="S26" s="24"/>
      <c r="T26" s="24"/>
      <c r="U26" s="24"/>
      <c r="V26" s="24"/>
      <c r="W26" s="24"/>
      <c r="X26" s="24"/>
    </row>
    <row r="27" spans="1:24" ht="15.75">
      <c r="A27" s="109" t="str">
        <f ca="1" t="shared" si="0"/>
        <v>regional school 1</v>
      </c>
      <c r="B27" s="109">
        <f>ROW()</f>
        <v>27</v>
      </c>
      <c r="C27" s="111" t="str">
        <f>summary!C3</f>
        <v>0408</v>
      </c>
      <c r="D27" s="111" t="str">
        <f>summary!Q8</f>
        <v>2015</v>
      </c>
      <c r="E27" s="9" t="s">
        <v>178</v>
      </c>
      <c r="F27" s="9" t="s">
        <v>192</v>
      </c>
      <c r="G27" s="51" t="e">
        <f>LOOKUP(I27,Muni!A1:A52,Muni!B1:B52)</f>
        <v>#N/A</v>
      </c>
      <c r="I27" s="193"/>
      <c r="J27" s="199">
        <f>IF(I27&lt;&gt;"",LOOKUP(I27,muni_names,Muni!I$1:I$52),0)</f>
        <v>0</v>
      </c>
      <c r="K27" s="200">
        <f t="shared" si="1"/>
        <v>0</v>
      </c>
      <c r="L27" s="196">
        <f>L33*K27</f>
        <v>0</v>
      </c>
      <c r="M27" s="71">
        <f>M33*K27</f>
        <v>0</v>
      </c>
      <c r="N27" s="71">
        <f>N33*K27</f>
        <v>0</v>
      </c>
      <c r="O27" s="24"/>
      <c r="P27" s="24"/>
      <c r="Q27" s="24"/>
      <c r="R27" s="24"/>
      <c r="S27" s="24"/>
      <c r="T27" s="24"/>
      <c r="U27" s="24"/>
      <c r="V27" s="24"/>
      <c r="W27" s="24"/>
      <c r="X27" s="24"/>
    </row>
    <row r="28" spans="1:24" ht="15.75">
      <c r="A28" s="109" t="str">
        <f ca="1" t="shared" si="0"/>
        <v>regional school 1</v>
      </c>
      <c r="B28" s="109">
        <f>ROW()</f>
        <v>28</v>
      </c>
      <c r="C28" s="111" t="str">
        <f>summary!C3</f>
        <v>0408</v>
      </c>
      <c r="D28" s="111" t="str">
        <f>summary!Q8</f>
        <v>2015</v>
      </c>
      <c r="E28" s="9" t="s">
        <v>178</v>
      </c>
      <c r="F28" s="9" t="s">
        <v>192</v>
      </c>
      <c r="G28" s="51" t="e">
        <f>LOOKUP(I28,Muni!A1:A52,Muni!B1:B52)</f>
        <v>#N/A</v>
      </c>
      <c r="I28" s="193"/>
      <c r="J28" s="199">
        <f>IF(I28&lt;&gt;"",LOOKUP(I28,muni_names,Muni!I$1:I$52),0)</f>
        <v>0</v>
      </c>
      <c r="K28" s="200">
        <f t="shared" si="1"/>
        <v>0</v>
      </c>
      <c r="L28" s="196">
        <f>L33*K28</f>
        <v>0</v>
      </c>
      <c r="M28" s="71">
        <f>M33*K28</f>
        <v>0</v>
      </c>
      <c r="N28" s="71">
        <f>N33*K28</f>
        <v>0</v>
      </c>
      <c r="O28" s="24"/>
      <c r="P28" s="24"/>
      <c r="Q28" s="24"/>
      <c r="R28" s="24"/>
      <c r="S28" s="24"/>
      <c r="T28" s="24"/>
      <c r="U28" s="24"/>
      <c r="V28" s="24"/>
      <c r="W28" s="24"/>
      <c r="X28" s="24"/>
    </row>
    <row r="29" spans="1:24" ht="15.75">
      <c r="A29" s="109" t="str">
        <f ca="1" t="shared" si="0"/>
        <v>regional school 1</v>
      </c>
      <c r="B29" s="109">
        <f>ROW()</f>
        <v>29</v>
      </c>
      <c r="C29" s="111" t="str">
        <f>summary!C3</f>
        <v>0408</v>
      </c>
      <c r="D29" s="111" t="str">
        <f>summary!Q8</f>
        <v>2015</v>
      </c>
      <c r="E29" s="9" t="s">
        <v>178</v>
      </c>
      <c r="F29" s="9" t="s">
        <v>192</v>
      </c>
      <c r="G29" s="51" t="e">
        <f>LOOKUP(I29,Muni!A1:A52,Muni!B1:B52)</f>
        <v>#N/A</v>
      </c>
      <c r="I29" s="193"/>
      <c r="J29" s="199">
        <f>IF(I29&lt;&gt;"",LOOKUP(I29,muni_names,Muni!I$1:I$52),0)</f>
        <v>0</v>
      </c>
      <c r="K29" s="200">
        <f t="shared" si="1"/>
        <v>0</v>
      </c>
      <c r="L29" s="196">
        <f>L33*K29</f>
        <v>0</v>
      </c>
      <c r="M29" s="71">
        <f>M33*K29</f>
        <v>0</v>
      </c>
      <c r="N29" s="71">
        <f>N33*K29</f>
        <v>0</v>
      </c>
      <c r="O29" s="24"/>
      <c r="P29" s="24"/>
      <c r="Q29" s="24"/>
      <c r="R29" s="24"/>
      <c r="S29" s="24"/>
      <c r="T29" s="24"/>
      <c r="U29" s="24"/>
      <c r="V29" s="24"/>
      <c r="W29" s="24"/>
      <c r="X29" s="24"/>
    </row>
    <row r="30" spans="1:24" ht="15.75">
      <c r="A30" s="109" t="str">
        <f ca="1" t="shared" si="0"/>
        <v>regional school 1</v>
      </c>
      <c r="B30" s="109">
        <f>ROW()</f>
        <v>30</v>
      </c>
      <c r="C30" s="111" t="str">
        <f>summary!C3</f>
        <v>0408</v>
      </c>
      <c r="D30" s="111" t="str">
        <f>summary!Q8</f>
        <v>2015</v>
      </c>
      <c r="E30" s="9" t="s">
        <v>178</v>
      </c>
      <c r="F30" s="9" t="s">
        <v>192</v>
      </c>
      <c r="G30" s="51" t="e">
        <f>LOOKUP(I30,Muni!A1:A52,Muni!B1:B52)</f>
        <v>#N/A</v>
      </c>
      <c r="I30" s="193"/>
      <c r="J30" s="199">
        <f>IF(I30&lt;&gt;"",LOOKUP(I30,muni_names,Muni!I$1:I$52),0)</f>
        <v>0</v>
      </c>
      <c r="K30" s="200">
        <f t="shared" si="1"/>
        <v>0</v>
      </c>
      <c r="L30" s="196">
        <f>L33*K30</f>
        <v>0</v>
      </c>
      <c r="M30" s="71">
        <f>M33*K30</f>
        <v>0</v>
      </c>
      <c r="N30" s="71">
        <f>N33*K30</f>
        <v>0</v>
      </c>
      <c r="O30" s="24"/>
      <c r="P30" s="24"/>
      <c r="Q30" s="24"/>
      <c r="R30" s="24"/>
      <c r="S30" s="24"/>
      <c r="T30" s="24"/>
      <c r="U30" s="24"/>
      <c r="V30" s="24"/>
      <c r="W30" s="24"/>
      <c r="X30" s="24"/>
    </row>
    <row r="31" spans="1:24" ht="15.75">
      <c r="A31" s="109" t="str">
        <f ca="1" t="shared" si="0"/>
        <v>regional school 1</v>
      </c>
      <c r="B31" s="109">
        <f>ROW()</f>
        <v>31</v>
      </c>
      <c r="C31" s="111" t="str">
        <f>summary!C3</f>
        <v>0408</v>
      </c>
      <c r="D31" s="111" t="str">
        <f>summary!Q8</f>
        <v>2015</v>
      </c>
      <c r="E31" s="9" t="s">
        <v>178</v>
      </c>
      <c r="F31" s="9" t="s">
        <v>192</v>
      </c>
      <c r="G31" s="51" t="e">
        <f>LOOKUP(I31,Muni!A1:A52,Muni!B1:B52)</f>
        <v>#N/A</v>
      </c>
      <c r="I31" s="193"/>
      <c r="J31" s="199">
        <f>IF(I31&lt;&gt;"",LOOKUP(I31,muni_names,Muni!I$1:I$52),0)</f>
        <v>0</v>
      </c>
      <c r="K31" s="200">
        <f t="shared" si="1"/>
        <v>0</v>
      </c>
      <c r="L31" s="196">
        <f>L33*K31</f>
        <v>0</v>
      </c>
      <c r="M31" s="71">
        <f>M33*K31</f>
        <v>0</v>
      </c>
      <c r="N31" s="71">
        <f>N33*K31</f>
        <v>0</v>
      </c>
      <c r="O31" s="24"/>
      <c r="P31" s="24"/>
      <c r="Q31" s="24"/>
      <c r="R31" s="24"/>
      <c r="S31" s="24"/>
      <c r="T31" s="24"/>
      <c r="U31" s="24"/>
      <c r="V31" s="24"/>
      <c r="W31" s="24"/>
      <c r="X31" s="24"/>
    </row>
    <row r="32" spans="1:24" ht="16.5" thickBot="1">
      <c r="A32" s="109" t="str">
        <f ca="1" t="shared" si="0"/>
        <v>regional school 1</v>
      </c>
      <c r="B32" s="109">
        <f>ROW()</f>
        <v>32</v>
      </c>
      <c r="C32" s="111" t="str">
        <f>summary!C3</f>
        <v>0408</v>
      </c>
      <c r="D32" s="111" t="str">
        <f>summary!Q8</f>
        <v>2015</v>
      </c>
      <c r="E32" s="9" t="s">
        <v>178</v>
      </c>
      <c r="F32" s="9" t="s">
        <v>192</v>
      </c>
      <c r="G32" s="51" t="e">
        <f>LOOKUP(I32,Muni!A1:A52,Muni!B1:B52)</f>
        <v>#N/A</v>
      </c>
      <c r="I32" s="194"/>
      <c r="J32" s="199">
        <f>IF(I32&lt;&gt;"",LOOKUP(I32,muni_names,Muni!I$1:I$52),0)</f>
        <v>0</v>
      </c>
      <c r="K32" s="200">
        <f t="shared" si="1"/>
        <v>0</v>
      </c>
      <c r="L32" s="197">
        <f>L33*K32</f>
        <v>0</v>
      </c>
      <c r="M32" s="79">
        <f>M33*K32</f>
        <v>0</v>
      </c>
      <c r="N32" s="79">
        <f>N33*K32</f>
        <v>0</v>
      </c>
      <c r="O32" s="24"/>
      <c r="P32" s="24"/>
      <c r="Q32" s="24"/>
      <c r="R32" s="24"/>
      <c r="S32" s="24"/>
      <c r="T32" s="24"/>
      <c r="U32" s="24"/>
      <c r="V32" s="24"/>
      <c r="W32" s="24"/>
      <c r="X32" s="24"/>
    </row>
    <row r="33" spans="1:24" ht="17.25" thickBot="1" thickTop="1">
      <c r="A33" s="109" t="str">
        <f ca="1" t="shared" si="0"/>
        <v>regional school 1</v>
      </c>
      <c r="B33" s="109">
        <f>ROW()</f>
        <v>33</v>
      </c>
      <c r="C33" s="111" t="str">
        <f>summary!C3</f>
        <v>0408</v>
      </c>
      <c r="D33" s="111" t="str">
        <f>summary!Q8</f>
        <v>2015</v>
      </c>
      <c r="E33" s="9" t="s">
        <v>178</v>
      </c>
      <c r="F33" s="9" t="s">
        <v>192</v>
      </c>
      <c r="G33" s="51" t="s">
        <v>77</v>
      </c>
      <c r="I33" s="80" t="s">
        <v>81</v>
      </c>
      <c r="J33" s="195">
        <f>SUM(J18:J32)</f>
        <v>0</v>
      </c>
      <c r="K33" s="198">
        <f>SUM(K18:K32)</f>
        <v>0</v>
      </c>
      <c r="L33" s="168">
        <v>0</v>
      </c>
      <c r="M33" s="169">
        <v>0</v>
      </c>
      <c r="N33" s="169">
        <v>0</v>
      </c>
      <c r="O33" s="24"/>
      <c r="P33" s="24"/>
      <c r="Q33" s="24"/>
      <c r="R33" s="24"/>
      <c r="S33" s="24"/>
      <c r="T33" s="24"/>
      <c r="U33" s="24"/>
      <c r="V33" s="24"/>
      <c r="W33" s="24"/>
      <c r="X33" s="24"/>
    </row>
    <row r="34" spans="11:14" ht="16.5" thickTop="1">
      <c r="K34" s="24"/>
      <c r="L34" s="24"/>
      <c r="M34" s="24"/>
      <c r="N34" s="24"/>
    </row>
    <row r="35" spans="11:14" ht="15.75">
      <c r="K35" s="24"/>
      <c r="L35" s="24"/>
      <c r="M35" s="24"/>
      <c r="N35" s="24"/>
    </row>
    <row r="36" spans="11:14" ht="15.75">
      <c r="K36" s="24"/>
      <c r="L36" s="24"/>
      <c r="M36" s="24"/>
      <c r="N36" s="24"/>
    </row>
    <row r="37" spans="11:14" ht="15.75">
      <c r="K37" s="24"/>
      <c r="L37" s="24"/>
      <c r="M37" s="24"/>
      <c r="N37" s="24"/>
    </row>
    <row r="38" spans="11:14" ht="15.75">
      <c r="K38" s="24"/>
      <c r="L38" s="24"/>
      <c r="M38" s="24"/>
      <c r="N38" s="24"/>
    </row>
    <row r="39" spans="11:14" ht="15.75">
      <c r="K39" s="24"/>
      <c r="L39" s="24"/>
      <c r="M39" s="24"/>
      <c r="N39" s="24"/>
    </row>
    <row r="40" spans="11:14" ht="15.75">
      <c r="K40" s="24"/>
      <c r="L40" s="24"/>
      <c r="M40" s="24"/>
      <c r="N40" s="24"/>
    </row>
    <row r="41" spans="11:14" ht="15.75">
      <c r="K41" s="24"/>
      <c r="L41" s="24"/>
      <c r="M41" s="24"/>
      <c r="N41" s="24"/>
    </row>
    <row r="42" spans="11:14" ht="15.75">
      <c r="K42" s="24"/>
      <c r="L42" s="24"/>
      <c r="M42" s="24"/>
      <c r="N42" s="24"/>
    </row>
    <row r="43" spans="11:14" ht="15.75">
      <c r="K43" s="24"/>
      <c r="L43" s="24"/>
      <c r="M43" s="24"/>
      <c r="N43" s="24"/>
    </row>
    <row r="44" spans="11:14" ht="15.75">
      <c r="K44" s="24"/>
      <c r="L44" s="24"/>
      <c r="M44" s="24"/>
      <c r="N44" s="24"/>
    </row>
    <row r="45" spans="11:14" ht="15.75">
      <c r="K45" s="24"/>
      <c r="L45" s="24"/>
      <c r="M45" s="24"/>
      <c r="N45" s="24"/>
    </row>
    <row r="46" spans="11:14" ht="15.75">
      <c r="K46" s="24"/>
      <c r="L46" s="24"/>
      <c r="M46" s="24"/>
      <c r="N46" s="24"/>
    </row>
    <row r="47" spans="11:14" ht="15.75">
      <c r="K47" s="24"/>
      <c r="L47" s="24"/>
      <c r="M47" s="24"/>
      <c r="N47" s="24"/>
    </row>
    <row r="48" spans="11:14" ht="15.75">
      <c r="K48" s="24"/>
      <c r="L48" s="24"/>
      <c r="M48" s="24"/>
      <c r="N48" s="24"/>
    </row>
    <row r="49" spans="11:14" ht="15.75">
      <c r="K49" s="24"/>
      <c r="L49" s="24"/>
      <c r="M49" s="24"/>
      <c r="N49" s="24"/>
    </row>
    <row r="50" spans="11:14" ht="15.75">
      <c r="K50" s="24"/>
      <c r="L50" s="24"/>
      <c r="M50" s="24"/>
      <c r="N50" s="24"/>
    </row>
    <row r="51" spans="11:14" ht="15.75">
      <c r="K51" s="24"/>
      <c r="L51" s="24"/>
      <c r="M51" s="24"/>
      <c r="N51" s="24"/>
    </row>
    <row r="52" spans="11:14" ht="15.75">
      <c r="K52" s="24"/>
      <c r="L52" s="24"/>
      <c r="M52" s="24"/>
      <c r="N52" s="24"/>
    </row>
    <row r="53" spans="11:14" ht="15.75">
      <c r="K53" s="24"/>
      <c r="L53" s="24"/>
      <c r="M53" s="24"/>
      <c r="N53" s="24"/>
    </row>
    <row r="54" spans="11:14" ht="15.75">
      <c r="K54" s="24"/>
      <c r="L54" s="24"/>
      <c r="M54" s="24"/>
      <c r="N54" s="24"/>
    </row>
    <row r="55" spans="11:14" ht="15.75">
      <c r="K55" s="24"/>
      <c r="L55" s="24"/>
      <c r="M55" s="24"/>
      <c r="N55" s="24"/>
    </row>
    <row r="56" spans="11:14" ht="15.75">
      <c r="K56" s="24"/>
      <c r="L56" s="24"/>
      <c r="M56" s="24"/>
      <c r="N56" s="24"/>
    </row>
    <row r="57" spans="11:14" ht="15.75">
      <c r="K57" s="24"/>
      <c r="L57" s="24"/>
      <c r="M57" s="24"/>
      <c r="N57" s="24"/>
    </row>
    <row r="58" spans="11:14" ht="15.75">
      <c r="K58" s="24"/>
      <c r="L58" s="24"/>
      <c r="M58" s="24"/>
      <c r="N58" s="24"/>
    </row>
    <row r="59" spans="11:14" ht="15.75">
      <c r="K59" s="24"/>
      <c r="L59" s="24"/>
      <c r="M59" s="24"/>
      <c r="N59" s="24"/>
    </row>
    <row r="60" spans="11:14" ht="15.75">
      <c r="K60" s="24"/>
      <c r="L60" s="24"/>
      <c r="M60" s="24"/>
      <c r="N60" s="24"/>
    </row>
    <row r="61" spans="11:14" ht="15.75">
      <c r="K61" s="24"/>
      <c r="L61" s="24"/>
      <c r="M61" s="24"/>
      <c r="N61" s="24"/>
    </row>
    <row r="62" spans="11:14" ht="15.75">
      <c r="K62" s="24"/>
      <c r="L62" s="24"/>
      <c r="M62" s="24"/>
      <c r="N62" s="24"/>
    </row>
    <row r="63" spans="11:14" ht="15.75">
      <c r="K63" s="24"/>
      <c r="L63" s="24"/>
      <c r="M63" s="24"/>
      <c r="N63" s="24"/>
    </row>
  </sheetData>
  <sheetProtection/>
  <mergeCells count="3">
    <mergeCell ref="H13:N13"/>
    <mergeCell ref="L15:N15"/>
    <mergeCell ref="I1:N1"/>
  </mergeCells>
  <dataValidations count="1">
    <dataValidation type="list" allowBlank="1" showInputMessage="1" showErrorMessage="1" sqref="I18:I32">
      <formula1>muni_names</formula1>
    </dataValidation>
  </dataValidations>
  <printOptions horizontalCentered="1"/>
  <pageMargins left="0.5" right="0.5" top="0.5" bottom="0.5" header="0.5" footer="0.25"/>
  <pageSetup fitToHeight="1" fitToWidth="1" horizontalDpi="600" verticalDpi="600" orientation="portrait" paperSize="5" scale="86" r:id="rId1"/>
  <headerFooter alignWithMargins="0">
    <oddFooter>&amp;C&amp;A&amp;RPage &amp;P</oddFooter>
  </headerFooter>
  <colBreaks count="1" manualBreakCount="1">
    <brk id="15" max="65535" man="1"/>
  </colBreaks>
</worksheet>
</file>

<file path=xl/worksheets/sheet4.xml><?xml version="1.0" encoding="utf-8"?>
<worksheet xmlns="http://schemas.openxmlformats.org/spreadsheetml/2006/main" xmlns:r="http://schemas.openxmlformats.org/officeDocument/2006/relationships">
  <sheetPr codeName="Sheet3">
    <pageSetUpPr fitToPage="1"/>
  </sheetPr>
  <dimension ref="A1:X63"/>
  <sheetViews>
    <sheetView showGridLines="0" defaultGridColor="0" zoomScalePageLayoutView="0" colorId="22" workbookViewId="0" topLeftCell="H4">
      <selection activeCell="O13" sqref="O13"/>
    </sheetView>
  </sheetViews>
  <sheetFormatPr defaultColWidth="9.625" defaultRowHeight="15.75"/>
  <cols>
    <col min="1" max="1" width="6.125" style="110" hidden="1" customWidth="1"/>
    <col min="2" max="2" width="8.375" style="110" hidden="1" customWidth="1"/>
    <col min="3" max="3" width="6.125" style="110" hidden="1" customWidth="1"/>
    <col min="4" max="4" width="7.50390625" style="110" hidden="1" customWidth="1"/>
    <col min="5" max="7" width="6.125" style="23" hidden="1" customWidth="1"/>
    <col min="8" max="8" width="3.75390625" style="146" customWidth="1"/>
    <col min="9" max="9" width="30.75390625" style="23" customWidth="1"/>
    <col min="10" max="10" width="15.75390625" style="23" customWidth="1"/>
    <col min="11" max="11" width="7.75390625" style="23" customWidth="1"/>
    <col min="12" max="14" width="15.75390625" style="23" customWidth="1"/>
    <col min="15" max="16384" width="9.625" style="23" customWidth="1"/>
  </cols>
  <sheetData>
    <row r="1" spans="8:14" ht="20.25">
      <c r="H1" s="146" t="s">
        <v>18</v>
      </c>
      <c r="I1" s="226" t="s">
        <v>346</v>
      </c>
      <c r="J1" s="226"/>
      <c r="K1" s="226"/>
      <c r="L1" s="226"/>
      <c r="M1" s="226"/>
      <c r="N1" s="226"/>
    </row>
    <row r="2" spans="1:24" ht="15.75">
      <c r="A2" s="109" t="str">
        <f aca="true" ca="1" t="shared" si="0" ref="A2:A33">MID(CELL("filename",A2),FIND("]",CELL("filename",A2))+1,256)</f>
        <v>regional school 2</v>
      </c>
      <c r="B2" s="109">
        <f>ROW()</f>
        <v>2</v>
      </c>
      <c r="C2" s="111" t="str">
        <f>summary!C3</f>
        <v>0408</v>
      </c>
      <c r="D2" s="111" t="str">
        <f>summary!Q8</f>
        <v>2015</v>
      </c>
      <c r="E2" s="9" t="s">
        <v>178</v>
      </c>
      <c r="F2" s="9" t="s">
        <v>235</v>
      </c>
      <c r="G2" s="51"/>
      <c r="I2" s="23" t="s">
        <v>94</v>
      </c>
      <c r="K2" s="24"/>
      <c r="L2" s="55"/>
      <c r="M2" s="24"/>
      <c r="N2" s="24"/>
      <c r="O2" s="24"/>
      <c r="P2" s="24"/>
      <c r="Q2" s="24"/>
      <c r="R2" s="24"/>
      <c r="S2" s="24"/>
      <c r="T2" s="24"/>
      <c r="U2" s="24"/>
      <c r="V2" s="24"/>
      <c r="W2" s="24"/>
      <c r="X2" s="24"/>
    </row>
    <row r="3" spans="1:24" ht="15.75">
      <c r="A3" s="109" t="str">
        <f ca="1" t="shared" si="0"/>
        <v>regional school 2</v>
      </c>
      <c r="B3" s="109">
        <f>ROW()</f>
        <v>3</v>
      </c>
      <c r="C3" s="111">
        <f>summary!C1</f>
        <v>0</v>
      </c>
      <c r="D3" s="111">
        <f>summary!Q7</f>
        <v>0</v>
      </c>
      <c r="E3" s="9" t="s">
        <v>178</v>
      </c>
      <c r="F3" s="9" t="s">
        <v>235</v>
      </c>
      <c r="G3" s="49" t="s">
        <v>179</v>
      </c>
      <c r="H3" s="146">
        <v>1</v>
      </c>
      <c r="I3" s="23" t="s">
        <v>219</v>
      </c>
      <c r="K3" s="25"/>
      <c r="M3" s="160"/>
      <c r="N3" s="24"/>
      <c r="O3" s="24"/>
      <c r="P3" s="24"/>
      <c r="Q3" s="24"/>
      <c r="R3" s="24"/>
      <c r="S3" s="24"/>
      <c r="T3" s="24"/>
      <c r="U3" s="24"/>
      <c r="V3" s="24"/>
      <c r="W3" s="24"/>
      <c r="X3" s="24"/>
    </row>
    <row r="4" spans="1:24" ht="15.75">
      <c r="A4" s="109" t="str">
        <f ca="1" t="shared" si="0"/>
        <v>regional school 2</v>
      </c>
      <c r="B4" s="109">
        <f>ROW()</f>
        <v>4</v>
      </c>
      <c r="C4" s="111" t="str">
        <f>summary!C3</f>
        <v>0408</v>
      </c>
      <c r="D4" s="111" t="str">
        <f>summary!Q8</f>
        <v>2015</v>
      </c>
      <c r="E4" s="9" t="s">
        <v>178</v>
      </c>
      <c r="F4" s="9" t="s">
        <v>235</v>
      </c>
      <c r="G4" s="51"/>
      <c r="H4" s="146">
        <v>2</v>
      </c>
      <c r="I4" s="23" t="s">
        <v>220</v>
      </c>
      <c r="K4" s="24"/>
      <c r="M4" s="55"/>
      <c r="N4" s="24"/>
      <c r="O4" s="24"/>
      <c r="P4" s="24"/>
      <c r="Q4" s="24"/>
      <c r="R4" s="24"/>
      <c r="S4" s="24"/>
      <c r="T4" s="24"/>
      <c r="U4" s="24"/>
      <c r="V4" s="24"/>
      <c r="W4" s="24"/>
      <c r="X4" s="24"/>
    </row>
    <row r="5" spans="1:24" ht="15.75">
      <c r="A5" s="109" t="str">
        <f ca="1" t="shared" si="0"/>
        <v>regional school 2</v>
      </c>
      <c r="B5" s="109">
        <f>ROW()</f>
        <v>5</v>
      </c>
      <c r="C5" s="111" t="str">
        <f>summary!C3</f>
        <v>0408</v>
      </c>
      <c r="D5" s="111" t="str">
        <f>summary!Q8</f>
        <v>2015</v>
      </c>
      <c r="E5" s="9" t="s">
        <v>178</v>
      </c>
      <c r="F5" s="9" t="s">
        <v>235</v>
      </c>
      <c r="G5" s="51" t="s">
        <v>185</v>
      </c>
      <c r="I5" s="23" t="s">
        <v>93</v>
      </c>
      <c r="K5" s="25"/>
      <c r="M5" s="160">
        <v>0</v>
      </c>
      <c r="N5" s="24"/>
      <c r="O5" s="24"/>
      <c r="P5" s="24"/>
      <c r="Q5" s="24"/>
      <c r="R5" s="24"/>
      <c r="S5" s="24"/>
      <c r="T5" s="24"/>
      <c r="U5" s="24"/>
      <c r="V5" s="24"/>
      <c r="W5" s="24"/>
      <c r="X5" s="24"/>
    </row>
    <row r="6" spans="1:24" ht="15.75">
      <c r="A6" s="109" t="str">
        <f ca="1" t="shared" si="0"/>
        <v>regional school 2</v>
      </c>
      <c r="B6" s="109">
        <f>ROW()</f>
        <v>6</v>
      </c>
      <c r="C6" s="111" t="str">
        <f>summary!C3</f>
        <v>0408</v>
      </c>
      <c r="D6" s="111" t="str">
        <f>summary!Q8</f>
        <v>2015</v>
      </c>
      <c r="E6" s="9" t="s">
        <v>178</v>
      </c>
      <c r="F6" s="9" t="s">
        <v>235</v>
      </c>
      <c r="G6" s="51" t="s">
        <v>186</v>
      </c>
      <c r="I6" s="23" t="s">
        <v>92</v>
      </c>
      <c r="K6" s="25"/>
      <c r="M6" s="160">
        <v>0</v>
      </c>
      <c r="N6" s="24"/>
      <c r="O6" s="24"/>
      <c r="P6" s="24"/>
      <c r="Q6" s="24"/>
      <c r="R6" s="24"/>
      <c r="S6" s="24"/>
      <c r="T6" s="24"/>
      <c r="U6" s="24"/>
      <c r="V6" s="24"/>
      <c r="W6" s="24"/>
      <c r="X6" s="24"/>
    </row>
    <row r="7" spans="1:24" ht="15.75">
      <c r="A7" s="109" t="str">
        <f ca="1" t="shared" si="0"/>
        <v>regional school 2</v>
      </c>
      <c r="B7" s="109">
        <f>ROW()</f>
        <v>7</v>
      </c>
      <c r="C7" s="111" t="str">
        <f>summary!C3</f>
        <v>0408</v>
      </c>
      <c r="D7" s="111" t="str">
        <f>summary!Q8</f>
        <v>2015</v>
      </c>
      <c r="E7" s="9" t="s">
        <v>178</v>
      </c>
      <c r="F7" s="9" t="s">
        <v>235</v>
      </c>
      <c r="G7" s="51"/>
      <c r="H7" s="146">
        <v>3</v>
      </c>
      <c r="I7" s="23" t="s">
        <v>221</v>
      </c>
      <c r="K7" s="24"/>
      <c r="M7" s="53"/>
      <c r="N7" s="24"/>
      <c r="O7" s="24"/>
      <c r="P7" s="24"/>
      <c r="Q7" s="24"/>
      <c r="R7" s="24"/>
      <c r="S7" s="24"/>
      <c r="T7" s="24"/>
      <c r="U7" s="24"/>
      <c r="V7" s="24"/>
      <c r="W7" s="24"/>
      <c r="X7" s="24"/>
    </row>
    <row r="8" spans="1:24" ht="15.75">
      <c r="A8" s="109" t="str">
        <f ca="1" t="shared" si="0"/>
        <v>regional school 2</v>
      </c>
      <c r="B8" s="109">
        <f>ROW()</f>
        <v>8</v>
      </c>
      <c r="C8" s="111" t="str">
        <f>summary!C3</f>
        <v>0408</v>
      </c>
      <c r="D8" s="111" t="str">
        <f>summary!Q8</f>
        <v>2015</v>
      </c>
      <c r="E8" s="9" t="s">
        <v>178</v>
      </c>
      <c r="F8" s="9" t="s">
        <v>235</v>
      </c>
      <c r="G8" s="51" t="s">
        <v>187</v>
      </c>
      <c r="I8" s="23" t="s">
        <v>93</v>
      </c>
      <c r="K8" s="25"/>
      <c r="M8" s="160">
        <v>0</v>
      </c>
      <c r="N8" s="24"/>
      <c r="O8" s="24"/>
      <c r="P8" s="24"/>
      <c r="Q8" s="24"/>
      <c r="R8" s="24"/>
      <c r="S8" s="24"/>
      <c r="T8" s="24"/>
      <c r="U8" s="24"/>
      <c r="V8" s="24"/>
      <c r="W8" s="24"/>
      <c r="X8" s="24"/>
    </row>
    <row r="9" spans="1:24" ht="15.75">
      <c r="A9" s="109" t="str">
        <f ca="1" t="shared" si="0"/>
        <v>regional school 2</v>
      </c>
      <c r="B9" s="109">
        <f>ROW()</f>
        <v>9</v>
      </c>
      <c r="C9" s="111" t="str">
        <f>summary!C3</f>
        <v>0408</v>
      </c>
      <c r="D9" s="111" t="str">
        <f>summary!Q8</f>
        <v>2015</v>
      </c>
      <c r="E9" s="9" t="s">
        <v>178</v>
      </c>
      <c r="F9" s="9" t="s">
        <v>235</v>
      </c>
      <c r="G9" s="51" t="s">
        <v>188</v>
      </c>
      <c r="I9" s="23" t="s">
        <v>92</v>
      </c>
      <c r="K9" s="25"/>
      <c r="M9" s="160">
        <v>0</v>
      </c>
      <c r="N9" s="24"/>
      <c r="O9" s="24"/>
      <c r="P9" s="24"/>
      <c r="Q9" s="24"/>
      <c r="R9" s="24"/>
      <c r="S9" s="24"/>
      <c r="T9" s="24"/>
      <c r="U9" s="24"/>
      <c r="V9" s="24"/>
      <c r="W9" s="24"/>
      <c r="X9" s="24"/>
    </row>
    <row r="10" spans="1:24" ht="15" customHeight="1">
      <c r="A10" s="109" t="str">
        <f ca="1" t="shared" si="0"/>
        <v>regional school 2</v>
      </c>
      <c r="B10" s="109">
        <f>ROW()</f>
        <v>10</v>
      </c>
      <c r="C10" s="111" t="str">
        <f>summary!C3</f>
        <v>0408</v>
      </c>
      <c r="D10" s="111" t="str">
        <f>summary!Q8</f>
        <v>2015</v>
      </c>
      <c r="E10" s="9" t="s">
        <v>178</v>
      </c>
      <c r="F10" s="9" t="s">
        <v>235</v>
      </c>
      <c r="G10" s="51" t="s">
        <v>189</v>
      </c>
      <c r="H10" s="146">
        <v>4</v>
      </c>
      <c r="I10" s="148" t="s">
        <v>222</v>
      </c>
      <c r="J10" s="147"/>
      <c r="K10" s="147"/>
      <c r="N10" s="77">
        <f>SUM(M3:M9)</f>
        <v>0</v>
      </c>
      <c r="P10" s="24"/>
      <c r="Q10" s="24"/>
      <c r="R10" s="24"/>
      <c r="S10" s="24"/>
      <c r="T10" s="24"/>
      <c r="U10" s="24"/>
      <c r="V10" s="24"/>
      <c r="W10" s="24"/>
      <c r="X10" s="24"/>
    </row>
    <row r="11" spans="1:24" ht="15.75" customHeight="1">
      <c r="A11" s="109" t="str">
        <f ca="1" t="shared" si="0"/>
        <v>regional school 2</v>
      </c>
      <c r="B11" s="109">
        <f>ROW()</f>
        <v>11</v>
      </c>
      <c r="C11" s="111" t="str">
        <f>summary!C3</f>
        <v>0408</v>
      </c>
      <c r="D11" s="111" t="str">
        <f>summary!Q8</f>
        <v>2015</v>
      </c>
      <c r="E11" s="9" t="s">
        <v>178</v>
      </c>
      <c r="F11" s="9" t="s">
        <v>235</v>
      </c>
      <c r="G11" s="51"/>
      <c r="K11" s="24"/>
      <c r="L11" s="54"/>
      <c r="N11" s="54"/>
      <c r="O11" s="24"/>
      <c r="P11" s="24"/>
      <c r="Q11" s="24"/>
      <c r="R11" s="24"/>
      <c r="S11" s="24"/>
      <c r="T11" s="24"/>
      <c r="U11" s="24"/>
      <c r="V11" s="24"/>
      <c r="W11" s="24"/>
      <c r="X11" s="24"/>
    </row>
    <row r="12" spans="1:24" ht="16.5" customHeight="1">
      <c r="A12" s="109"/>
      <c r="B12" s="109"/>
      <c r="C12" s="111"/>
      <c r="D12" s="111"/>
      <c r="E12" s="9"/>
      <c r="F12" s="51"/>
      <c r="G12" s="51"/>
      <c r="I12" s="50"/>
      <c r="L12" s="24"/>
      <c r="M12" s="67"/>
      <c r="O12" s="24"/>
      <c r="P12" s="24"/>
      <c r="Q12" s="24"/>
      <c r="R12" s="24"/>
      <c r="S12" s="24"/>
      <c r="T12" s="24"/>
      <c r="U12" s="24"/>
      <c r="V12" s="24"/>
      <c r="W12" s="24"/>
      <c r="X12" s="24"/>
    </row>
    <row r="13" spans="1:24" ht="54" customHeight="1">
      <c r="A13" s="109" t="str">
        <f ca="1" t="shared" si="0"/>
        <v>regional school 2</v>
      </c>
      <c r="B13" s="109">
        <f>ROW()</f>
        <v>13</v>
      </c>
      <c r="C13" s="111" t="str">
        <f>summary!C3</f>
        <v>0408</v>
      </c>
      <c r="D13" s="111" t="str">
        <f>summary!Q8</f>
        <v>2015</v>
      </c>
      <c r="E13" s="9" t="s">
        <v>178</v>
      </c>
      <c r="F13" s="9" t="s">
        <v>235</v>
      </c>
      <c r="G13" s="51"/>
      <c r="H13" s="228" t="s">
        <v>298</v>
      </c>
      <c r="I13" s="228"/>
      <c r="J13" s="228"/>
      <c r="K13" s="228"/>
      <c r="L13" s="228"/>
      <c r="M13" s="228"/>
      <c r="N13" s="228"/>
      <c r="O13" s="24"/>
      <c r="P13" s="24"/>
      <c r="Q13" s="24"/>
      <c r="R13" s="24"/>
      <c r="S13" s="24"/>
      <c r="T13" s="24"/>
      <c r="U13" s="24"/>
      <c r="V13" s="24"/>
      <c r="W13" s="24"/>
      <c r="X13" s="24"/>
    </row>
    <row r="14" spans="1:24" ht="18.75">
      <c r="A14" s="109" t="str">
        <f ca="1" t="shared" si="0"/>
        <v>regional school 2</v>
      </c>
      <c r="B14" s="109">
        <f>ROW()</f>
        <v>14</v>
      </c>
      <c r="C14" s="111" t="str">
        <f>summary!C3</f>
        <v>0408</v>
      </c>
      <c r="D14" s="111" t="str">
        <f>summary!Q8</f>
        <v>2015</v>
      </c>
      <c r="E14" s="9" t="s">
        <v>178</v>
      </c>
      <c r="F14" s="9" t="s">
        <v>192</v>
      </c>
      <c r="G14" s="51"/>
      <c r="I14" s="42"/>
      <c r="K14" s="31" t="s">
        <v>91</v>
      </c>
      <c r="L14" s="24"/>
      <c r="M14" s="24"/>
      <c r="N14" s="24"/>
      <c r="O14" s="24"/>
      <c r="P14" s="24"/>
      <c r="Q14" s="24"/>
      <c r="R14" s="24"/>
      <c r="S14" s="24"/>
      <c r="T14" s="24"/>
      <c r="U14" s="24"/>
      <c r="V14" s="24"/>
      <c r="W14" s="24"/>
      <c r="X14" s="24"/>
    </row>
    <row r="15" spans="1:24" ht="15.75">
      <c r="A15" s="109" t="str">
        <f ca="1" t="shared" si="0"/>
        <v>regional school 2</v>
      </c>
      <c r="B15" s="109">
        <f>ROW()</f>
        <v>15</v>
      </c>
      <c r="C15" s="111" t="str">
        <f>summary!C3</f>
        <v>0408</v>
      </c>
      <c r="D15" s="111" t="str">
        <f>summary!Q8</f>
        <v>2015</v>
      </c>
      <c r="E15" s="9" t="s">
        <v>178</v>
      </c>
      <c r="F15" s="9" t="s">
        <v>192</v>
      </c>
      <c r="G15" s="51"/>
      <c r="I15" s="149" t="s">
        <v>90</v>
      </c>
      <c r="J15" s="30"/>
      <c r="K15" s="29"/>
      <c r="L15" s="229" t="s">
        <v>379</v>
      </c>
      <c r="M15" s="230"/>
      <c r="N15" s="230"/>
      <c r="O15" s="24"/>
      <c r="P15" s="24"/>
      <c r="Q15" s="24"/>
      <c r="R15" s="24"/>
      <c r="S15" s="24"/>
      <c r="T15" s="24"/>
      <c r="U15" s="24"/>
      <c r="V15" s="24"/>
      <c r="W15" s="24"/>
      <c r="X15" s="24"/>
    </row>
    <row r="16" spans="1:24" ht="15.75">
      <c r="A16" s="109" t="str">
        <f ca="1" t="shared" si="0"/>
        <v>regional school 2</v>
      </c>
      <c r="B16" s="109">
        <f>ROW()</f>
        <v>16</v>
      </c>
      <c r="C16" s="111" t="str">
        <f>summary!C3</f>
        <v>0408</v>
      </c>
      <c r="D16" s="111" t="str">
        <f>summary!Q8</f>
        <v>2015</v>
      </c>
      <c r="E16" s="9" t="s">
        <v>178</v>
      </c>
      <c r="F16" s="9" t="s">
        <v>192</v>
      </c>
      <c r="G16" s="51"/>
      <c r="I16" s="72" t="s">
        <v>20</v>
      </c>
      <c r="J16" s="28" t="s">
        <v>89</v>
      </c>
      <c r="K16" s="26" t="s">
        <v>9</v>
      </c>
      <c r="L16" s="68" t="s">
        <v>88</v>
      </c>
      <c r="M16" s="69" t="s">
        <v>87</v>
      </c>
      <c r="N16" s="69" t="s">
        <v>86</v>
      </c>
      <c r="O16" s="24"/>
      <c r="P16" s="24"/>
      <c r="Q16" s="24"/>
      <c r="R16" s="24"/>
      <c r="S16" s="24"/>
      <c r="T16" s="24"/>
      <c r="U16" s="24"/>
      <c r="V16" s="24"/>
      <c r="W16" s="24"/>
      <c r="X16" s="24"/>
    </row>
    <row r="17" spans="1:24" ht="15.75">
      <c r="A17" s="109" t="str">
        <f ca="1" t="shared" si="0"/>
        <v>regional school 2</v>
      </c>
      <c r="B17" s="109">
        <f>ROW()</f>
        <v>17</v>
      </c>
      <c r="C17" s="111" t="str">
        <f>summary!C3</f>
        <v>0408</v>
      </c>
      <c r="D17" s="111" t="str">
        <f>summary!Q8</f>
        <v>2015</v>
      </c>
      <c r="E17" s="9" t="s">
        <v>178</v>
      </c>
      <c r="F17" s="9" t="s">
        <v>192</v>
      </c>
      <c r="G17" s="51"/>
      <c r="I17" s="73"/>
      <c r="J17" s="28" t="s">
        <v>85</v>
      </c>
      <c r="K17" s="27"/>
      <c r="L17" s="70" t="s">
        <v>84</v>
      </c>
      <c r="M17" s="26" t="s">
        <v>83</v>
      </c>
      <c r="N17" s="26" t="s">
        <v>82</v>
      </c>
      <c r="O17" s="24"/>
      <c r="P17" s="24"/>
      <c r="Q17" s="24"/>
      <c r="R17" s="24"/>
      <c r="S17" s="24"/>
      <c r="T17" s="24"/>
      <c r="U17" s="24"/>
      <c r="V17" s="24"/>
      <c r="W17" s="24"/>
      <c r="X17" s="24"/>
    </row>
    <row r="18" spans="1:24" ht="15.75">
      <c r="A18" s="109" t="str">
        <f ca="1" t="shared" si="0"/>
        <v>regional school 2</v>
      </c>
      <c r="B18" s="109">
        <f>ROW()</f>
        <v>18</v>
      </c>
      <c r="C18" s="111" t="str">
        <f>summary!C3</f>
        <v>0408</v>
      </c>
      <c r="D18" s="111" t="str">
        <f>summary!Q8</f>
        <v>2015</v>
      </c>
      <c r="E18" s="9" t="s">
        <v>178</v>
      </c>
      <c r="F18" s="9" t="s">
        <v>192</v>
      </c>
      <c r="G18" s="111" t="e">
        <f>LOOKUP(I18,Muni!A1:A52,Muni!B1:B52)</f>
        <v>#N/A</v>
      </c>
      <c r="I18" s="166"/>
      <c r="J18" s="199">
        <f>IF(I18&lt;&gt;"",LOOKUP(I18,muni_names,Muni!I$1:I$52),0)</f>
        <v>0</v>
      </c>
      <c r="K18" s="200">
        <f>IF(J18&gt;1,J18/J$33,0)</f>
        <v>0</v>
      </c>
      <c r="L18" s="71">
        <f>L33*K18</f>
        <v>0</v>
      </c>
      <c r="M18" s="71">
        <f>M33*K18</f>
        <v>0</v>
      </c>
      <c r="N18" s="71">
        <f>N33*K18</f>
        <v>0</v>
      </c>
      <c r="O18" s="24"/>
      <c r="P18" s="24"/>
      <c r="Q18" s="24"/>
      <c r="R18" s="24"/>
      <c r="S18" s="24"/>
      <c r="T18" s="24"/>
      <c r="U18" s="24"/>
      <c r="V18" s="24"/>
      <c r="W18" s="24"/>
      <c r="X18" s="24"/>
    </row>
    <row r="19" spans="1:24" ht="15.75">
      <c r="A19" s="109" t="str">
        <f ca="1" t="shared" si="0"/>
        <v>regional school 2</v>
      </c>
      <c r="B19" s="109">
        <f>ROW()</f>
        <v>19</v>
      </c>
      <c r="C19" s="111" t="str">
        <f>summary!C3</f>
        <v>0408</v>
      </c>
      <c r="D19" s="111" t="str">
        <f>summary!Q8</f>
        <v>2015</v>
      </c>
      <c r="E19" s="9" t="s">
        <v>178</v>
      </c>
      <c r="F19" s="9" t="s">
        <v>192</v>
      </c>
      <c r="G19" s="111" t="e">
        <f>LOOKUP(I19,Muni!A1:A52,Muni!B1:B52)</f>
        <v>#N/A</v>
      </c>
      <c r="I19" s="166"/>
      <c r="J19" s="199">
        <f>IF(I19&lt;&gt;"",LOOKUP(I19,muni_names,Muni!I$1:I$52),0)</f>
        <v>0</v>
      </c>
      <c r="K19" s="200">
        <f aca="true" t="shared" si="1" ref="K19:K32">IF(J19&gt;1,J19/J$33,0)</f>
        <v>0</v>
      </c>
      <c r="L19" s="71">
        <f>L33*K19</f>
        <v>0</v>
      </c>
      <c r="M19" s="71">
        <f>M33*K19</f>
        <v>0</v>
      </c>
      <c r="N19" s="71">
        <f>N33*K19</f>
        <v>0</v>
      </c>
      <c r="O19" s="24"/>
      <c r="P19" s="24"/>
      <c r="Q19" s="24"/>
      <c r="R19" s="24"/>
      <c r="S19" s="24"/>
      <c r="T19" s="24"/>
      <c r="U19" s="24"/>
      <c r="V19" s="24"/>
      <c r="W19" s="24"/>
      <c r="X19" s="24"/>
    </row>
    <row r="20" spans="1:24" ht="15.75">
      <c r="A20" s="109" t="str">
        <f ca="1" t="shared" si="0"/>
        <v>regional school 2</v>
      </c>
      <c r="B20" s="109">
        <f>ROW()</f>
        <v>20</v>
      </c>
      <c r="C20" s="111" t="str">
        <f>summary!C3</f>
        <v>0408</v>
      </c>
      <c r="D20" s="111" t="str">
        <f>summary!Q8</f>
        <v>2015</v>
      </c>
      <c r="E20" s="9" t="s">
        <v>178</v>
      </c>
      <c r="F20" s="9" t="s">
        <v>192</v>
      </c>
      <c r="G20" s="111" t="e">
        <f>LOOKUP(I20,Muni!A1:A52,Muni!B1:B52)</f>
        <v>#N/A</v>
      </c>
      <c r="I20" s="166"/>
      <c r="J20" s="199">
        <f>IF(I20&lt;&gt;"",LOOKUP(I20,muni_names,Muni!I$1:I$52),0)</f>
        <v>0</v>
      </c>
      <c r="K20" s="200">
        <f t="shared" si="1"/>
        <v>0</v>
      </c>
      <c r="L20" s="71">
        <f>L33*K20</f>
        <v>0</v>
      </c>
      <c r="M20" s="71">
        <f>M33*K20</f>
        <v>0</v>
      </c>
      <c r="N20" s="71">
        <f>N33*K20</f>
        <v>0</v>
      </c>
      <c r="O20" s="24"/>
      <c r="P20" s="24"/>
      <c r="Q20" s="24"/>
      <c r="R20" s="24"/>
      <c r="S20" s="24"/>
      <c r="T20" s="24"/>
      <c r="U20" s="24"/>
      <c r="V20" s="24"/>
      <c r="W20" s="24"/>
      <c r="X20" s="24"/>
    </row>
    <row r="21" spans="1:24" ht="15.75">
      <c r="A21" s="109" t="str">
        <f ca="1" t="shared" si="0"/>
        <v>regional school 2</v>
      </c>
      <c r="B21" s="109">
        <f>ROW()</f>
        <v>21</v>
      </c>
      <c r="C21" s="111" t="str">
        <f>summary!C3</f>
        <v>0408</v>
      </c>
      <c r="D21" s="111" t="str">
        <f>summary!Q8</f>
        <v>2015</v>
      </c>
      <c r="E21" s="9" t="s">
        <v>178</v>
      </c>
      <c r="F21" s="9" t="s">
        <v>192</v>
      </c>
      <c r="G21" s="111" t="e">
        <f>LOOKUP(I21,Muni!A1:A52,Muni!B1:B52)</f>
        <v>#N/A</v>
      </c>
      <c r="I21" s="166"/>
      <c r="J21" s="199">
        <f>IF(I21&lt;&gt;"",LOOKUP(I21,muni_names,Muni!I$1:I$52),0)</f>
        <v>0</v>
      </c>
      <c r="K21" s="200">
        <f t="shared" si="1"/>
        <v>0</v>
      </c>
      <c r="L21" s="71">
        <f>L33*K21</f>
        <v>0</v>
      </c>
      <c r="M21" s="71">
        <f>M33*K21</f>
        <v>0</v>
      </c>
      <c r="N21" s="71">
        <f>N33*K21</f>
        <v>0</v>
      </c>
      <c r="O21" s="24"/>
      <c r="P21" s="24"/>
      <c r="Q21" s="24"/>
      <c r="R21" s="24"/>
      <c r="S21" s="24"/>
      <c r="T21" s="24"/>
      <c r="U21" s="24"/>
      <c r="V21" s="24"/>
      <c r="W21" s="24"/>
      <c r="X21" s="24"/>
    </row>
    <row r="22" spans="1:24" ht="15.75">
      <c r="A22" s="109" t="str">
        <f ca="1" t="shared" si="0"/>
        <v>regional school 2</v>
      </c>
      <c r="B22" s="109">
        <f>ROW()</f>
        <v>22</v>
      </c>
      <c r="C22" s="111" t="str">
        <f>summary!C3</f>
        <v>0408</v>
      </c>
      <c r="D22" s="111" t="str">
        <f>summary!Q8</f>
        <v>2015</v>
      </c>
      <c r="E22" s="9" t="s">
        <v>178</v>
      </c>
      <c r="F22" s="9" t="s">
        <v>192</v>
      </c>
      <c r="G22" s="111" t="e">
        <f>LOOKUP(I22,Muni!A1:A52,Muni!B1:B52)</f>
        <v>#N/A</v>
      </c>
      <c r="I22" s="166"/>
      <c r="J22" s="199">
        <f>IF(I22&lt;&gt;"",LOOKUP(I22,muni_names,Muni!I$1:I$52),0)</f>
        <v>0</v>
      </c>
      <c r="K22" s="200">
        <f t="shared" si="1"/>
        <v>0</v>
      </c>
      <c r="L22" s="71">
        <f>L33*K22</f>
        <v>0</v>
      </c>
      <c r="M22" s="71">
        <f>M33*K22</f>
        <v>0</v>
      </c>
      <c r="N22" s="71">
        <f>N33*K22</f>
        <v>0</v>
      </c>
      <c r="O22" s="24"/>
      <c r="P22" s="24"/>
      <c r="Q22" s="24"/>
      <c r="R22" s="24"/>
      <c r="S22" s="24"/>
      <c r="T22" s="24"/>
      <c r="U22" s="24"/>
      <c r="V22" s="24"/>
      <c r="W22" s="24"/>
      <c r="X22" s="24"/>
    </row>
    <row r="23" spans="1:24" ht="15.75">
      <c r="A23" s="109" t="str">
        <f ca="1" t="shared" si="0"/>
        <v>regional school 2</v>
      </c>
      <c r="B23" s="109">
        <f>ROW()</f>
        <v>23</v>
      </c>
      <c r="C23" s="111" t="str">
        <f>summary!C3</f>
        <v>0408</v>
      </c>
      <c r="D23" s="111" t="str">
        <f>summary!Q8</f>
        <v>2015</v>
      </c>
      <c r="E23" s="9" t="s">
        <v>178</v>
      </c>
      <c r="F23" s="9" t="s">
        <v>192</v>
      </c>
      <c r="G23" s="111" t="e">
        <f>LOOKUP(I23,Muni!A1:A52,Muni!B1:B52)</f>
        <v>#N/A</v>
      </c>
      <c r="I23" s="166"/>
      <c r="J23" s="199">
        <f>IF(I23&lt;&gt;"",LOOKUP(I23,muni_names,Muni!I$1:I$52),0)</f>
        <v>0</v>
      </c>
      <c r="K23" s="200">
        <f t="shared" si="1"/>
        <v>0</v>
      </c>
      <c r="L23" s="71">
        <f>L33*K23</f>
        <v>0</v>
      </c>
      <c r="M23" s="71">
        <f>M33*K23</f>
        <v>0</v>
      </c>
      <c r="N23" s="71">
        <f>N33*K23</f>
        <v>0</v>
      </c>
      <c r="O23" s="24"/>
      <c r="P23" s="24"/>
      <c r="Q23" s="24"/>
      <c r="R23" s="24"/>
      <c r="S23" s="24"/>
      <c r="T23" s="24"/>
      <c r="U23" s="24"/>
      <c r="V23" s="24"/>
      <c r="W23" s="24"/>
      <c r="X23" s="24"/>
    </row>
    <row r="24" spans="1:24" ht="15.75">
      <c r="A24" s="109" t="str">
        <f ca="1" t="shared" si="0"/>
        <v>regional school 2</v>
      </c>
      <c r="B24" s="109">
        <f>ROW()</f>
        <v>24</v>
      </c>
      <c r="C24" s="111" t="str">
        <f>summary!C3</f>
        <v>0408</v>
      </c>
      <c r="D24" s="111" t="str">
        <f>summary!Q8</f>
        <v>2015</v>
      </c>
      <c r="E24" s="9" t="s">
        <v>178</v>
      </c>
      <c r="F24" s="9" t="s">
        <v>192</v>
      </c>
      <c r="G24" s="111" t="e">
        <f>LOOKUP(I24,Muni!A1:A52,Muni!B1:B52)</f>
        <v>#N/A</v>
      </c>
      <c r="I24" s="166"/>
      <c r="J24" s="199">
        <f>IF(I24&lt;&gt;"",LOOKUP(I24,muni_names,Muni!I$1:I$52),0)</f>
        <v>0</v>
      </c>
      <c r="K24" s="200">
        <f t="shared" si="1"/>
        <v>0</v>
      </c>
      <c r="L24" s="71">
        <f>L33*K24</f>
        <v>0</v>
      </c>
      <c r="M24" s="71">
        <f>M33*K24</f>
        <v>0</v>
      </c>
      <c r="N24" s="71">
        <f>N33*K24</f>
        <v>0</v>
      </c>
      <c r="O24" s="24"/>
      <c r="P24" s="24"/>
      <c r="Q24" s="24"/>
      <c r="R24" s="24"/>
      <c r="S24" s="24"/>
      <c r="T24" s="24"/>
      <c r="U24" s="24"/>
      <c r="V24" s="24"/>
      <c r="W24" s="24"/>
      <c r="X24" s="24"/>
    </row>
    <row r="25" spans="1:24" ht="15.75">
      <c r="A25" s="109" t="str">
        <f ca="1" t="shared" si="0"/>
        <v>regional school 2</v>
      </c>
      <c r="B25" s="109">
        <f>ROW()</f>
        <v>25</v>
      </c>
      <c r="C25" s="111" t="str">
        <f>summary!C3</f>
        <v>0408</v>
      </c>
      <c r="D25" s="111" t="str">
        <f>summary!Q8</f>
        <v>2015</v>
      </c>
      <c r="E25" s="9" t="s">
        <v>178</v>
      </c>
      <c r="F25" s="9" t="s">
        <v>192</v>
      </c>
      <c r="G25" s="111" t="e">
        <f>LOOKUP(I25,Muni!A1:A52,Muni!B1:B52)</f>
        <v>#N/A</v>
      </c>
      <c r="I25" s="166"/>
      <c r="J25" s="199">
        <f>IF(I25&lt;&gt;"",LOOKUP(I25,muni_names,Muni!I$1:I$52),0)</f>
        <v>0</v>
      </c>
      <c r="K25" s="200">
        <f t="shared" si="1"/>
        <v>0</v>
      </c>
      <c r="L25" s="71">
        <f>L33*K25</f>
        <v>0</v>
      </c>
      <c r="M25" s="71">
        <f>M33*K25</f>
        <v>0</v>
      </c>
      <c r="N25" s="71">
        <f>N33*K25</f>
        <v>0</v>
      </c>
      <c r="O25" s="24"/>
      <c r="P25" s="24"/>
      <c r="Q25" s="24"/>
      <c r="R25" s="24"/>
      <c r="S25" s="24"/>
      <c r="T25" s="24"/>
      <c r="U25" s="24"/>
      <c r="V25" s="24"/>
      <c r="W25" s="24"/>
      <c r="X25" s="24"/>
    </row>
    <row r="26" spans="1:24" ht="15.75">
      <c r="A26" s="109" t="str">
        <f ca="1" t="shared" si="0"/>
        <v>regional school 2</v>
      </c>
      <c r="B26" s="109">
        <f>ROW()</f>
        <v>26</v>
      </c>
      <c r="C26" s="111" t="str">
        <f>summary!C3</f>
        <v>0408</v>
      </c>
      <c r="D26" s="111" t="str">
        <f>summary!Q8</f>
        <v>2015</v>
      </c>
      <c r="E26" s="9" t="s">
        <v>178</v>
      </c>
      <c r="F26" s="9" t="s">
        <v>192</v>
      </c>
      <c r="G26" s="111" t="e">
        <f>LOOKUP(I26,Muni!A1:A52,Muni!B1:B52)</f>
        <v>#N/A</v>
      </c>
      <c r="I26" s="166"/>
      <c r="J26" s="199">
        <f>IF(I26&lt;&gt;"",LOOKUP(I26,muni_names,Muni!I$1:I$52),0)</f>
        <v>0</v>
      </c>
      <c r="K26" s="200">
        <f t="shared" si="1"/>
        <v>0</v>
      </c>
      <c r="L26" s="71">
        <f>L33*K26</f>
        <v>0</v>
      </c>
      <c r="M26" s="71">
        <f>M33*K26</f>
        <v>0</v>
      </c>
      <c r="N26" s="71">
        <f>N33*K26</f>
        <v>0</v>
      </c>
      <c r="O26" s="24"/>
      <c r="P26" s="24"/>
      <c r="Q26" s="24"/>
      <c r="R26" s="24"/>
      <c r="S26" s="24"/>
      <c r="T26" s="24"/>
      <c r="U26" s="24"/>
      <c r="V26" s="24"/>
      <c r="W26" s="24"/>
      <c r="X26" s="24"/>
    </row>
    <row r="27" spans="1:24" ht="15.75">
      <c r="A27" s="109" t="str">
        <f ca="1" t="shared" si="0"/>
        <v>regional school 2</v>
      </c>
      <c r="B27" s="109">
        <f>ROW()</f>
        <v>27</v>
      </c>
      <c r="C27" s="111" t="str">
        <f>summary!C3</f>
        <v>0408</v>
      </c>
      <c r="D27" s="111" t="str">
        <f>summary!Q8</f>
        <v>2015</v>
      </c>
      <c r="E27" s="9" t="s">
        <v>178</v>
      </c>
      <c r="F27" s="9" t="s">
        <v>192</v>
      </c>
      <c r="G27" s="111" t="e">
        <f>LOOKUP(I27,Muni!A1:A52,Muni!B1:B52)</f>
        <v>#N/A</v>
      </c>
      <c r="I27" s="166"/>
      <c r="J27" s="199">
        <f>IF(I27&lt;&gt;"",LOOKUP(I27,muni_names,Muni!I$1:I$52),0)</f>
        <v>0</v>
      </c>
      <c r="K27" s="200">
        <f t="shared" si="1"/>
        <v>0</v>
      </c>
      <c r="L27" s="71">
        <f>L33*K27</f>
        <v>0</v>
      </c>
      <c r="M27" s="71">
        <f>M33*K27</f>
        <v>0</v>
      </c>
      <c r="N27" s="71">
        <f>N33*K27</f>
        <v>0</v>
      </c>
      <c r="O27" s="24"/>
      <c r="P27" s="24"/>
      <c r="Q27" s="24"/>
      <c r="R27" s="24"/>
      <c r="S27" s="24"/>
      <c r="T27" s="24"/>
      <c r="U27" s="24"/>
      <c r="V27" s="24"/>
      <c r="W27" s="24"/>
      <c r="X27" s="24"/>
    </row>
    <row r="28" spans="1:24" ht="15.75">
      <c r="A28" s="109" t="str">
        <f ca="1" t="shared" si="0"/>
        <v>regional school 2</v>
      </c>
      <c r="B28" s="109">
        <f>ROW()</f>
        <v>28</v>
      </c>
      <c r="C28" s="111" t="str">
        <f>summary!C3</f>
        <v>0408</v>
      </c>
      <c r="D28" s="111" t="str">
        <f>summary!Q8</f>
        <v>2015</v>
      </c>
      <c r="E28" s="9" t="s">
        <v>178</v>
      </c>
      <c r="F28" s="9" t="s">
        <v>192</v>
      </c>
      <c r="G28" s="111" t="e">
        <f>LOOKUP(I28,Muni!A1:A52,Muni!B1:B52)</f>
        <v>#N/A</v>
      </c>
      <c r="I28" s="166"/>
      <c r="J28" s="199">
        <f>IF(I28&lt;&gt;"",LOOKUP(I28,muni_names,Muni!I$1:I$52),0)</f>
        <v>0</v>
      </c>
      <c r="K28" s="200">
        <f t="shared" si="1"/>
        <v>0</v>
      </c>
      <c r="L28" s="71">
        <f>L33*K28</f>
        <v>0</v>
      </c>
      <c r="M28" s="71">
        <f>M33*K28</f>
        <v>0</v>
      </c>
      <c r="N28" s="71">
        <f>N33*K28</f>
        <v>0</v>
      </c>
      <c r="O28" s="24"/>
      <c r="P28" s="24"/>
      <c r="Q28" s="24"/>
      <c r="R28" s="24"/>
      <c r="S28" s="24"/>
      <c r="T28" s="24"/>
      <c r="U28" s="24"/>
      <c r="V28" s="24"/>
      <c r="W28" s="24"/>
      <c r="X28" s="24"/>
    </row>
    <row r="29" spans="1:24" ht="15.75">
      <c r="A29" s="109" t="str">
        <f ca="1" t="shared" si="0"/>
        <v>regional school 2</v>
      </c>
      <c r="B29" s="109">
        <f>ROW()</f>
        <v>29</v>
      </c>
      <c r="C29" s="111" t="str">
        <f>summary!C3</f>
        <v>0408</v>
      </c>
      <c r="D29" s="111" t="str">
        <f>summary!Q8</f>
        <v>2015</v>
      </c>
      <c r="E29" s="9" t="s">
        <v>178</v>
      </c>
      <c r="F29" s="9" t="s">
        <v>192</v>
      </c>
      <c r="G29" s="111" t="e">
        <f>LOOKUP(I29,Muni!A1:A52,Muni!B1:B52)</f>
        <v>#N/A</v>
      </c>
      <c r="I29" s="166"/>
      <c r="J29" s="199">
        <f>IF(I29&lt;&gt;"",LOOKUP(I29,muni_names,Muni!I$1:I$52),0)</f>
        <v>0</v>
      </c>
      <c r="K29" s="200">
        <f t="shared" si="1"/>
        <v>0</v>
      </c>
      <c r="L29" s="71">
        <f>L33*K29</f>
        <v>0</v>
      </c>
      <c r="M29" s="71">
        <f>M33*K29</f>
        <v>0</v>
      </c>
      <c r="N29" s="71">
        <f>N33*K29</f>
        <v>0</v>
      </c>
      <c r="O29" s="24"/>
      <c r="P29" s="24"/>
      <c r="Q29" s="24"/>
      <c r="R29" s="24"/>
      <c r="S29" s="24"/>
      <c r="T29" s="24"/>
      <c r="U29" s="24"/>
      <c r="V29" s="24"/>
      <c r="W29" s="24"/>
      <c r="X29" s="24"/>
    </row>
    <row r="30" spans="1:24" ht="15.75">
      <c r="A30" s="109" t="str">
        <f ca="1" t="shared" si="0"/>
        <v>regional school 2</v>
      </c>
      <c r="B30" s="109">
        <f>ROW()</f>
        <v>30</v>
      </c>
      <c r="C30" s="111" t="str">
        <f>summary!C3</f>
        <v>0408</v>
      </c>
      <c r="D30" s="111" t="str">
        <f>summary!Q8</f>
        <v>2015</v>
      </c>
      <c r="E30" s="9" t="s">
        <v>178</v>
      </c>
      <c r="F30" s="9" t="s">
        <v>192</v>
      </c>
      <c r="G30" s="111" t="e">
        <f>LOOKUP(I30,Muni!A1:A52,Muni!B1:B52)</f>
        <v>#N/A</v>
      </c>
      <c r="I30" s="166"/>
      <c r="J30" s="199">
        <f>IF(I30&lt;&gt;"",LOOKUP(I30,muni_names,Muni!I$1:I$52),0)</f>
        <v>0</v>
      </c>
      <c r="K30" s="200">
        <f t="shared" si="1"/>
        <v>0</v>
      </c>
      <c r="L30" s="71">
        <f>L33*K30</f>
        <v>0</v>
      </c>
      <c r="M30" s="71">
        <f>M33*K30</f>
        <v>0</v>
      </c>
      <c r="N30" s="71">
        <f>N33*K30</f>
        <v>0</v>
      </c>
      <c r="O30" s="24"/>
      <c r="P30" s="24"/>
      <c r="Q30" s="24"/>
      <c r="R30" s="24"/>
      <c r="S30" s="24"/>
      <c r="T30" s="24"/>
      <c r="U30" s="24"/>
      <c r="V30" s="24"/>
      <c r="W30" s="24"/>
      <c r="X30" s="24"/>
    </row>
    <row r="31" spans="1:24" ht="15.75">
      <c r="A31" s="109" t="str">
        <f ca="1" t="shared" si="0"/>
        <v>regional school 2</v>
      </c>
      <c r="B31" s="109">
        <f>ROW()</f>
        <v>31</v>
      </c>
      <c r="C31" s="111" t="str">
        <f>summary!C3</f>
        <v>0408</v>
      </c>
      <c r="D31" s="111" t="str">
        <f>summary!Q8</f>
        <v>2015</v>
      </c>
      <c r="E31" s="9" t="s">
        <v>178</v>
      </c>
      <c r="F31" s="9" t="s">
        <v>192</v>
      </c>
      <c r="G31" s="111" t="e">
        <f>LOOKUP(I31,Muni!A1:A52,Muni!B1:B52)</f>
        <v>#N/A</v>
      </c>
      <c r="I31" s="166"/>
      <c r="J31" s="199">
        <f>IF(I31&lt;&gt;"",LOOKUP(I31,muni_names,Muni!I$1:I$52),0)</f>
        <v>0</v>
      </c>
      <c r="K31" s="200">
        <f t="shared" si="1"/>
        <v>0</v>
      </c>
      <c r="L31" s="71">
        <f>L33*K31</f>
        <v>0</v>
      </c>
      <c r="M31" s="71">
        <f>M33*K31</f>
        <v>0</v>
      </c>
      <c r="N31" s="71">
        <f>N33*K31</f>
        <v>0</v>
      </c>
      <c r="O31" s="24"/>
      <c r="P31" s="24"/>
      <c r="Q31" s="24"/>
      <c r="R31" s="24"/>
      <c r="S31" s="24"/>
      <c r="T31" s="24"/>
      <c r="U31" s="24"/>
      <c r="V31" s="24"/>
      <c r="W31" s="24"/>
      <c r="X31" s="24"/>
    </row>
    <row r="32" spans="1:24" ht="16.5" thickBot="1">
      <c r="A32" s="109" t="str">
        <f ca="1" t="shared" si="0"/>
        <v>regional school 2</v>
      </c>
      <c r="B32" s="109">
        <f>ROW()</f>
        <v>32</v>
      </c>
      <c r="C32" s="111" t="str">
        <f>summary!C3</f>
        <v>0408</v>
      </c>
      <c r="D32" s="111" t="str">
        <f>summary!Q8</f>
        <v>2015</v>
      </c>
      <c r="E32" s="9" t="s">
        <v>178</v>
      </c>
      <c r="F32" s="9" t="s">
        <v>192</v>
      </c>
      <c r="G32" s="111" t="e">
        <f>LOOKUP(I32,Muni!A1:A52,Muni!B1:B52)</f>
        <v>#N/A</v>
      </c>
      <c r="I32" s="167"/>
      <c r="J32" s="199">
        <f>IF(I32&lt;&gt;"",LOOKUP(I32,muni_names,Muni!I$1:I$52),0)</f>
        <v>0</v>
      </c>
      <c r="K32" s="200">
        <f t="shared" si="1"/>
        <v>0</v>
      </c>
      <c r="L32" s="79">
        <f>L33*K32</f>
        <v>0</v>
      </c>
      <c r="M32" s="79">
        <f>M33*K32</f>
        <v>0</v>
      </c>
      <c r="N32" s="79">
        <f>N33*K32</f>
        <v>0</v>
      </c>
      <c r="O32" s="24"/>
      <c r="P32" s="24"/>
      <c r="Q32" s="24"/>
      <c r="R32" s="24"/>
      <c r="S32" s="24"/>
      <c r="T32" s="24"/>
      <c r="U32" s="24"/>
      <c r="V32" s="24"/>
      <c r="W32" s="24"/>
      <c r="X32" s="24"/>
    </row>
    <row r="33" spans="1:24" ht="17.25" thickBot="1" thickTop="1">
      <c r="A33" s="109" t="str">
        <f ca="1" t="shared" si="0"/>
        <v>regional school 2</v>
      </c>
      <c r="B33" s="109">
        <f>ROW()</f>
        <v>33</v>
      </c>
      <c r="C33" s="111" t="str">
        <f>summary!C3</f>
        <v>0408</v>
      </c>
      <c r="D33" s="111" t="str">
        <f>summary!Q8</f>
        <v>2015</v>
      </c>
      <c r="E33" s="9" t="s">
        <v>178</v>
      </c>
      <c r="F33" s="9" t="s">
        <v>192</v>
      </c>
      <c r="G33" s="51" t="s">
        <v>77</v>
      </c>
      <c r="I33" s="80" t="s">
        <v>81</v>
      </c>
      <c r="J33" s="195">
        <f>SUM(J18:J32)</f>
        <v>0</v>
      </c>
      <c r="K33" s="198">
        <f>SUM(K18:K32)</f>
        <v>0</v>
      </c>
      <c r="L33" s="168">
        <v>0</v>
      </c>
      <c r="M33" s="169">
        <v>0</v>
      </c>
      <c r="N33" s="169">
        <v>0</v>
      </c>
      <c r="O33" s="24"/>
      <c r="P33" s="24"/>
      <c r="Q33" s="24"/>
      <c r="R33" s="24"/>
      <c r="S33" s="24"/>
      <c r="T33" s="24"/>
      <c r="U33" s="24"/>
      <c r="V33" s="24"/>
      <c r="W33" s="24"/>
      <c r="X33" s="24"/>
    </row>
    <row r="34" spans="11:14" ht="16.5" thickTop="1">
      <c r="K34" s="24"/>
      <c r="L34" s="24"/>
      <c r="M34" s="24"/>
      <c r="N34" s="24"/>
    </row>
    <row r="35" spans="11:14" ht="15.75">
      <c r="K35" s="24"/>
      <c r="L35" s="24"/>
      <c r="M35" s="24"/>
      <c r="N35" s="24"/>
    </row>
    <row r="36" spans="11:14" ht="15.75">
      <c r="K36" s="24"/>
      <c r="L36" s="24"/>
      <c r="M36" s="24"/>
      <c r="N36" s="24"/>
    </row>
    <row r="37" spans="11:14" ht="15.75">
      <c r="K37" s="24"/>
      <c r="L37" s="24"/>
      <c r="M37" s="24"/>
      <c r="N37" s="24"/>
    </row>
    <row r="38" spans="11:14" ht="15.75">
      <c r="K38" s="24"/>
      <c r="L38" s="24"/>
      <c r="M38" s="24"/>
      <c r="N38" s="24"/>
    </row>
    <row r="39" spans="11:14" ht="15.75">
      <c r="K39" s="24"/>
      <c r="L39" s="24"/>
      <c r="M39" s="24"/>
      <c r="N39" s="24"/>
    </row>
    <row r="40" spans="11:14" ht="15.75">
      <c r="K40" s="24"/>
      <c r="L40" s="24"/>
      <c r="M40" s="24"/>
      <c r="N40" s="24"/>
    </row>
    <row r="41" spans="11:14" ht="15.75">
      <c r="K41" s="24"/>
      <c r="L41" s="24"/>
      <c r="M41" s="24"/>
      <c r="N41" s="24"/>
    </row>
    <row r="42" spans="11:14" ht="15.75">
      <c r="K42" s="24"/>
      <c r="L42" s="24"/>
      <c r="M42" s="24"/>
      <c r="N42" s="24"/>
    </row>
    <row r="43" spans="11:14" ht="15.75">
      <c r="K43" s="24"/>
      <c r="L43" s="24"/>
      <c r="M43" s="24"/>
      <c r="N43" s="24"/>
    </row>
    <row r="44" spans="11:14" ht="15.75">
      <c r="K44" s="24"/>
      <c r="L44" s="24"/>
      <c r="M44" s="24"/>
      <c r="N44" s="24"/>
    </row>
    <row r="45" spans="11:14" ht="15.75">
      <c r="K45" s="24"/>
      <c r="L45" s="24"/>
      <c r="M45" s="24"/>
      <c r="N45" s="24"/>
    </row>
    <row r="46" spans="11:14" ht="15.75">
      <c r="K46" s="24"/>
      <c r="L46" s="24"/>
      <c r="M46" s="24"/>
      <c r="N46" s="24"/>
    </row>
    <row r="47" spans="11:14" ht="15.75">
      <c r="K47" s="24"/>
      <c r="L47" s="24"/>
      <c r="M47" s="24"/>
      <c r="N47" s="24"/>
    </row>
    <row r="48" spans="11:14" ht="15.75">
      <c r="K48" s="24"/>
      <c r="L48" s="24"/>
      <c r="M48" s="24"/>
      <c r="N48" s="24"/>
    </row>
    <row r="49" spans="11:14" ht="15.75">
      <c r="K49" s="24"/>
      <c r="L49" s="24"/>
      <c r="M49" s="24"/>
      <c r="N49" s="24"/>
    </row>
    <row r="50" spans="11:14" ht="15.75">
      <c r="K50" s="24"/>
      <c r="L50" s="24"/>
      <c r="M50" s="24"/>
      <c r="N50" s="24"/>
    </row>
    <row r="51" spans="11:14" ht="15.75">
      <c r="K51" s="24"/>
      <c r="L51" s="24"/>
      <c r="M51" s="24"/>
      <c r="N51" s="24"/>
    </row>
    <row r="52" spans="11:14" ht="15.75">
      <c r="K52" s="24"/>
      <c r="L52" s="24"/>
      <c r="M52" s="24"/>
      <c r="N52" s="24"/>
    </row>
    <row r="53" spans="11:14" ht="15.75">
      <c r="K53" s="24"/>
      <c r="L53" s="24"/>
      <c r="M53" s="24"/>
      <c r="N53" s="24"/>
    </row>
    <row r="54" spans="11:14" ht="15.75">
      <c r="K54" s="24"/>
      <c r="L54" s="24"/>
      <c r="M54" s="24"/>
      <c r="N54" s="24"/>
    </row>
    <row r="55" spans="11:14" ht="15.75">
      <c r="K55" s="24"/>
      <c r="L55" s="24"/>
      <c r="M55" s="24"/>
      <c r="N55" s="24"/>
    </row>
    <row r="56" spans="11:14" ht="15.75">
      <c r="K56" s="24"/>
      <c r="L56" s="24"/>
      <c r="M56" s="24"/>
      <c r="N56" s="24"/>
    </row>
    <row r="57" spans="11:14" ht="15.75">
      <c r="K57" s="24"/>
      <c r="L57" s="24"/>
      <c r="M57" s="24"/>
      <c r="N57" s="24"/>
    </row>
    <row r="58" spans="11:14" ht="15.75">
      <c r="K58" s="24"/>
      <c r="L58" s="24"/>
      <c r="M58" s="24"/>
      <c r="N58" s="24"/>
    </row>
    <row r="59" spans="11:14" ht="15.75">
      <c r="K59" s="24"/>
      <c r="L59" s="24"/>
      <c r="M59" s="24"/>
      <c r="N59" s="24"/>
    </row>
    <row r="60" spans="11:14" ht="15.75">
      <c r="K60" s="24"/>
      <c r="L60" s="24"/>
      <c r="M60" s="24"/>
      <c r="N60" s="24"/>
    </row>
    <row r="61" spans="11:14" ht="15.75">
      <c r="K61" s="24"/>
      <c r="L61" s="24"/>
      <c r="M61" s="24"/>
      <c r="N61" s="24"/>
    </row>
    <row r="62" spans="11:14" ht="15.75">
      <c r="K62" s="24"/>
      <c r="L62" s="24"/>
      <c r="M62" s="24"/>
      <c r="N62" s="24"/>
    </row>
    <row r="63" spans="11:14" ht="15.75">
      <c r="K63" s="24"/>
      <c r="L63" s="24"/>
      <c r="M63" s="24"/>
      <c r="N63" s="24"/>
    </row>
  </sheetData>
  <sheetProtection/>
  <mergeCells count="3">
    <mergeCell ref="L15:N15"/>
    <mergeCell ref="I1:N1"/>
    <mergeCell ref="H13:N13"/>
  </mergeCells>
  <dataValidations count="1">
    <dataValidation type="list" allowBlank="1" showInputMessage="1" showErrorMessage="1" sqref="I18:I32">
      <formula1>muni_names</formula1>
    </dataValidation>
  </dataValidations>
  <printOptions horizontalCentered="1"/>
  <pageMargins left="0.5" right="0.5" top="0.5" bottom="0.5" header="0.5" footer="0.25"/>
  <pageSetup fitToHeight="1" fitToWidth="1" horizontalDpi="600" verticalDpi="600" orientation="portrait" paperSize="5" scale="86" r:id="rId2"/>
  <headerFooter alignWithMargins="0">
    <oddFooter>&amp;C&amp;A&amp;RPage &amp;P</oddFooter>
  </headerFooter>
  <colBreaks count="1" manualBreakCount="1">
    <brk id="15" max="65535" man="1"/>
  </colBreaks>
  <legacyDrawing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R47"/>
  <sheetViews>
    <sheetView showGridLines="0" zoomScalePageLayoutView="0" workbookViewId="0" topLeftCell="I1">
      <selection activeCell="S22" sqref="S22"/>
    </sheetView>
  </sheetViews>
  <sheetFormatPr defaultColWidth="9.00390625" defaultRowHeight="15.75"/>
  <cols>
    <col min="1" max="1" width="5.625" style="0" hidden="1" customWidth="1"/>
    <col min="2" max="2" width="5.625" style="113" hidden="1" customWidth="1"/>
    <col min="3" max="8" width="5.625" style="0" hidden="1" customWidth="1"/>
    <col min="9" max="9" width="3.50390625" style="121" customWidth="1"/>
    <col min="10" max="10" width="9.125" style="0" customWidth="1"/>
    <col min="11" max="11" width="7.75390625" style="0" customWidth="1"/>
    <col min="13" max="13" width="16.25390625" style="0" customWidth="1"/>
    <col min="14" max="14" width="14.375" style="0" customWidth="1"/>
    <col min="15" max="15" width="16.875" style="0" customWidth="1"/>
    <col min="16" max="16" width="17.125" style="0" customWidth="1"/>
    <col min="17" max="17" width="10.00390625" style="0" customWidth="1"/>
    <col min="18" max="18" width="14.375" style="0" customWidth="1"/>
  </cols>
  <sheetData>
    <row r="1" spans="1:17" ht="18.75">
      <c r="A1" s="9" t="str">
        <f aca="true" ca="1" t="shared" si="0" ref="A1:A47">MID(CELL("filename",A1),FIND("]",CELL("filename",A1))+1,256)</f>
        <v>utility I</v>
      </c>
      <c r="B1" s="109">
        <f>ROW()</f>
        <v>1</v>
      </c>
      <c r="C1" s="9" t="str">
        <f>summary!J6</f>
        <v>0408</v>
      </c>
      <c r="D1" s="9" t="str">
        <f>summary!Q8</f>
        <v>2015</v>
      </c>
      <c r="E1" s="9" t="s">
        <v>178</v>
      </c>
      <c r="F1" s="9" t="s">
        <v>237</v>
      </c>
      <c r="G1" s="9" t="str">
        <f>F1&amp;ROW()</f>
        <v>u1bn1</v>
      </c>
      <c r="I1" s="115"/>
      <c r="J1" s="232" t="s">
        <v>282</v>
      </c>
      <c r="K1" s="232"/>
      <c r="L1" s="232"/>
      <c r="M1" s="232"/>
      <c r="N1" s="232"/>
      <c r="O1" s="232"/>
      <c r="P1" s="23"/>
      <c r="Q1" s="23"/>
    </row>
    <row r="2" spans="1:17" ht="18.75">
      <c r="A2" s="9" t="str">
        <f ca="1" t="shared" si="0"/>
        <v>utility I</v>
      </c>
      <c r="B2" s="109">
        <f>ROW()</f>
        <v>2</v>
      </c>
      <c r="C2" s="9" t="str">
        <f>summary!J6</f>
        <v>0408</v>
      </c>
      <c r="D2" s="9" t="str">
        <f>summary!Q8</f>
        <v>2015</v>
      </c>
      <c r="E2" s="9" t="s">
        <v>178</v>
      </c>
      <c r="F2" s="9" t="s">
        <v>237</v>
      </c>
      <c r="G2" s="9" t="str">
        <f aca="true" t="shared" si="1" ref="G2:G46">F2&amp;ROW()</f>
        <v>u1bn2</v>
      </c>
      <c r="I2" s="116" t="s">
        <v>224</v>
      </c>
      <c r="J2" s="233" t="s">
        <v>234</v>
      </c>
      <c r="K2" s="233"/>
      <c r="L2" s="233"/>
      <c r="M2" s="37" t="s">
        <v>238</v>
      </c>
      <c r="N2" s="24"/>
      <c r="O2" s="24"/>
      <c r="P2" s="24"/>
      <c r="Q2" s="24"/>
    </row>
    <row r="3" spans="1:17" ht="15.75">
      <c r="A3" s="9" t="str">
        <f ca="1" t="shared" si="0"/>
        <v>utility I</v>
      </c>
      <c r="B3" s="109">
        <f>ROW()</f>
        <v>3</v>
      </c>
      <c r="C3" s="9" t="str">
        <f>summary!J6</f>
        <v>0408</v>
      </c>
      <c r="D3" s="9" t="str">
        <f>summary!Q8</f>
        <v>2015</v>
      </c>
      <c r="E3" s="9" t="s">
        <v>178</v>
      </c>
      <c r="F3" s="9" t="s">
        <v>237</v>
      </c>
      <c r="G3" s="9" t="str">
        <f t="shared" si="1"/>
        <v>u1bn3</v>
      </c>
      <c r="I3" s="117" t="s">
        <v>95</v>
      </c>
      <c r="J3" s="38" t="s">
        <v>105</v>
      </c>
      <c r="K3" s="38"/>
      <c r="L3" s="38"/>
      <c r="M3" s="38"/>
      <c r="N3" s="44"/>
      <c r="O3" s="160">
        <v>0</v>
      </c>
      <c r="P3" s="55"/>
      <c r="Q3" s="24"/>
    </row>
    <row r="4" spans="1:17" ht="15.75">
      <c r="A4" s="9" t="str">
        <f ca="1" t="shared" si="0"/>
        <v>utility I</v>
      </c>
      <c r="B4" s="109">
        <f>ROW()</f>
        <v>4</v>
      </c>
      <c r="C4" s="9" t="str">
        <f>summary!J6</f>
        <v>0408</v>
      </c>
      <c r="D4" s="9" t="str">
        <f>summary!Q8</f>
        <v>2015</v>
      </c>
      <c r="E4" s="9" t="s">
        <v>178</v>
      </c>
      <c r="F4" s="9" t="s">
        <v>237</v>
      </c>
      <c r="G4" s="9" t="str">
        <f t="shared" si="1"/>
        <v>u1bn4</v>
      </c>
      <c r="I4" s="117" t="s">
        <v>96</v>
      </c>
      <c r="J4" s="38" t="s">
        <v>106</v>
      </c>
      <c r="K4" s="38"/>
      <c r="L4" s="38"/>
      <c r="M4" s="38"/>
      <c r="N4" s="55"/>
      <c r="O4" s="53"/>
      <c r="P4" s="55"/>
      <c r="Q4" s="24"/>
    </row>
    <row r="5" spans="1:17" ht="15.75">
      <c r="A5" s="9" t="str">
        <f ca="1" t="shared" si="0"/>
        <v>utility I</v>
      </c>
      <c r="B5" s="109">
        <f>ROW()</f>
        <v>5</v>
      </c>
      <c r="C5" s="9" t="str">
        <f>summary!J6</f>
        <v>0408</v>
      </c>
      <c r="D5" s="9" t="str">
        <f>summary!Q8</f>
        <v>2015</v>
      </c>
      <c r="E5" s="9" t="s">
        <v>178</v>
      </c>
      <c r="F5" s="9" t="s">
        <v>237</v>
      </c>
      <c r="G5" s="9" t="str">
        <f t="shared" si="1"/>
        <v>u1bn5</v>
      </c>
      <c r="I5" s="117"/>
      <c r="J5" s="38" t="s">
        <v>107</v>
      </c>
      <c r="K5" s="38" t="s">
        <v>84</v>
      </c>
      <c r="L5" s="38"/>
      <c r="M5" s="38"/>
      <c r="N5" s="44"/>
      <c r="O5" s="160">
        <v>0</v>
      </c>
      <c r="P5" s="55"/>
      <c r="Q5" s="24"/>
    </row>
    <row r="6" spans="1:17" ht="15.75">
      <c r="A6" s="9" t="str">
        <f ca="1" t="shared" si="0"/>
        <v>utility I</v>
      </c>
      <c r="B6" s="109">
        <f>ROW()</f>
        <v>6</v>
      </c>
      <c r="C6" s="9" t="str">
        <f>summary!J6</f>
        <v>0408</v>
      </c>
      <c r="D6" s="9" t="str">
        <f>summary!Q8</f>
        <v>2015</v>
      </c>
      <c r="E6" s="9" t="s">
        <v>178</v>
      </c>
      <c r="F6" s="9" t="s">
        <v>237</v>
      </c>
      <c r="G6" s="9" t="str">
        <f t="shared" si="1"/>
        <v>u1bn6</v>
      </c>
      <c r="I6" s="117"/>
      <c r="J6" s="38" t="s">
        <v>108</v>
      </c>
      <c r="K6" s="38" t="s">
        <v>109</v>
      </c>
      <c r="L6" s="38"/>
      <c r="M6" s="38" t="s">
        <v>18</v>
      </c>
      <c r="N6" s="44"/>
      <c r="O6" s="160">
        <v>0</v>
      </c>
      <c r="P6" s="55"/>
      <c r="Q6" s="24"/>
    </row>
    <row r="7" spans="1:17" ht="15.75">
      <c r="A7" s="9" t="str">
        <f ca="1" t="shared" si="0"/>
        <v>utility I</v>
      </c>
      <c r="B7" s="109">
        <f>ROW()</f>
        <v>7</v>
      </c>
      <c r="C7" s="9" t="str">
        <f>summary!J6</f>
        <v>0408</v>
      </c>
      <c r="D7" s="9" t="str">
        <f>summary!Q8</f>
        <v>2015</v>
      </c>
      <c r="E7" s="9" t="s">
        <v>178</v>
      </c>
      <c r="F7" s="9" t="s">
        <v>237</v>
      </c>
      <c r="G7" s="9" t="str">
        <f t="shared" si="1"/>
        <v>u1bn7</v>
      </c>
      <c r="I7" s="118">
        <v>3</v>
      </c>
      <c r="J7" s="38" t="s">
        <v>110</v>
      </c>
      <c r="K7" s="38"/>
      <c r="L7" s="38"/>
      <c r="M7" s="38"/>
      <c r="N7" s="55"/>
      <c r="O7" s="53"/>
      <c r="P7" s="55"/>
      <c r="Q7" s="24"/>
    </row>
    <row r="8" spans="1:17" ht="15.75">
      <c r="A8" s="9" t="str">
        <f ca="1" t="shared" si="0"/>
        <v>utility I</v>
      </c>
      <c r="B8" s="109">
        <f>ROW()</f>
        <v>8</v>
      </c>
      <c r="C8" s="9" t="str">
        <f>summary!J6</f>
        <v>0408</v>
      </c>
      <c r="D8" s="9" t="str">
        <f>summary!Q8</f>
        <v>2015</v>
      </c>
      <c r="E8" s="9" t="s">
        <v>178</v>
      </c>
      <c r="F8" s="9" t="s">
        <v>237</v>
      </c>
      <c r="G8" s="9" t="str">
        <f t="shared" si="1"/>
        <v>u1bn8</v>
      </c>
      <c r="I8" s="117"/>
      <c r="J8" s="38" t="s">
        <v>107</v>
      </c>
      <c r="K8" s="38" t="s">
        <v>84</v>
      </c>
      <c r="L8" s="38"/>
      <c r="M8" s="38"/>
      <c r="N8" s="44"/>
      <c r="O8" s="160">
        <v>0</v>
      </c>
      <c r="P8" s="55"/>
      <c r="Q8" s="24"/>
    </row>
    <row r="9" spans="1:17" ht="15.75">
      <c r="A9" s="9" t="str">
        <f ca="1" t="shared" si="0"/>
        <v>utility I</v>
      </c>
      <c r="B9" s="109">
        <f>ROW()</f>
        <v>9</v>
      </c>
      <c r="C9" s="9" t="str">
        <f>summary!J6</f>
        <v>0408</v>
      </c>
      <c r="D9" s="9" t="str">
        <f>summary!Q8</f>
        <v>2015</v>
      </c>
      <c r="E9" s="9" t="s">
        <v>178</v>
      </c>
      <c r="F9" s="9" t="s">
        <v>237</v>
      </c>
      <c r="G9" s="9" t="str">
        <f t="shared" si="1"/>
        <v>u1bn9</v>
      </c>
      <c r="I9" s="117"/>
      <c r="J9" s="38" t="s">
        <v>108</v>
      </c>
      <c r="K9" s="38" t="s">
        <v>109</v>
      </c>
      <c r="L9" s="38"/>
      <c r="M9" s="38"/>
      <c r="N9" s="44"/>
      <c r="O9" s="160">
        <v>0</v>
      </c>
      <c r="P9" s="55"/>
      <c r="Q9" s="24"/>
    </row>
    <row r="10" spans="1:17" ht="15.75">
      <c r="A10" s="9" t="str">
        <f ca="1" t="shared" si="0"/>
        <v>utility I</v>
      </c>
      <c r="B10" s="109">
        <f>ROW()</f>
        <v>10</v>
      </c>
      <c r="C10" s="9" t="str">
        <f>summary!J6</f>
        <v>0408</v>
      </c>
      <c r="D10" s="9" t="str">
        <f>summary!Q8</f>
        <v>2015</v>
      </c>
      <c r="E10" s="9" t="s">
        <v>178</v>
      </c>
      <c r="F10" s="9" t="s">
        <v>237</v>
      </c>
      <c r="G10" s="9" t="str">
        <f t="shared" si="1"/>
        <v>u1bn10</v>
      </c>
      <c r="I10" s="117">
        <v>4</v>
      </c>
      <c r="J10" s="38" t="s">
        <v>111</v>
      </c>
      <c r="K10" s="38"/>
      <c r="L10" s="38"/>
      <c r="M10" s="38"/>
      <c r="N10" s="55"/>
      <c r="O10" s="53"/>
      <c r="P10" s="55"/>
      <c r="Q10" s="24"/>
    </row>
    <row r="11" spans="1:17" ht="15.75">
      <c r="A11" s="9" t="str">
        <f ca="1" t="shared" si="0"/>
        <v>utility I</v>
      </c>
      <c r="B11" s="109">
        <f>ROW()</f>
        <v>11</v>
      </c>
      <c r="C11" s="9" t="str">
        <f>summary!J6</f>
        <v>0408</v>
      </c>
      <c r="D11" s="9" t="str">
        <f>summary!Q8</f>
        <v>2015</v>
      </c>
      <c r="E11" s="9" t="s">
        <v>178</v>
      </c>
      <c r="F11" s="9" t="s">
        <v>237</v>
      </c>
      <c r="G11" s="9" t="str">
        <f t="shared" si="1"/>
        <v>u1bn11</v>
      </c>
      <c r="I11" s="117"/>
      <c r="J11" s="38" t="s">
        <v>107</v>
      </c>
      <c r="K11" s="38" t="s">
        <v>84</v>
      </c>
      <c r="L11" s="38"/>
      <c r="M11" s="38"/>
      <c r="N11" s="44"/>
      <c r="O11" s="160">
        <v>0</v>
      </c>
      <c r="P11" s="55"/>
      <c r="Q11" s="24"/>
    </row>
    <row r="12" spans="1:17" ht="15.75">
      <c r="A12" s="9" t="str">
        <f ca="1" t="shared" si="0"/>
        <v>utility I</v>
      </c>
      <c r="B12" s="109">
        <f>ROW()</f>
        <v>12</v>
      </c>
      <c r="C12" s="9" t="str">
        <f>summary!J6</f>
        <v>0408</v>
      </c>
      <c r="D12" s="9" t="str">
        <f>summary!Q8</f>
        <v>2015</v>
      </c>
      <c r="E12" s="9" t="s">
        <v>178</v>
      </c>
      <c r="F12" s="9" t="s">
        <v>237</v>
      </c>
      <c r="G12" s="9" t="str">
        <f t="shared" si="1"/>
        <v>u1bn12</v>
      </c>
      <c r="I12" s="117"/>
      <c r="J12" s="38" t="s">
        <v>108</v>
      </c>
      <c r="K12" s="38" t="s">
        <v>109</v>
      </c>
      <c r="L12" s="38"/>
      <c r="M12" s="38"/>
      <c r="N12" s="44"/>
      <c r="O12" s="160">
        <v>0</v>
      </c>
      <c r="P12" s="55"/>
      <c r="Q12" s="24"/>
    </row>
    <row r="13" spans="1:17" ht="15.75">
      <c r="A13" s="9" t="str">
        <f ca="1" t="shared" si="0"/>
        <v>utility I</v>
      </c>
      <c r="B13" s="109">
        <f>ROW()</f>
        <v>13</v>
      </c>
      <c r="C13" s="9" t="str">
        <f>summary!J6</f>
        <v>0408</v>
      </c>
      <c r="D13" s="9" t="str">
        <f>summary!Q8</f>
        <v>2015</v>
      </c>
      <c r="E13" s="9" t="s">
        <v>178</v>
      </c>
      <c r="F13" s="9" t="s">
        <v>237</v>
      </c>
      <c r="G13" s="9" t="str">
        <f t="shared" si="1"/>
        <v>u1bn13</v>
      </c>
      <c r="I13" s="119">
        <v>5</v>
      </c>
      <c r="J13" s="38" t="s">
        <v>112</v>
      </c>
      <c r="K13" s="38"/>
      <c r="L13" s="38"/>
      <c r="M13" s="38"/>
      <c r="N13" s="44"/>
      <c r="O13" s="74"/>
      <c r="P13" s="55"/>
      <c r="Q13" s="24"/>
    </row>
    <row r="14" spans="1:17" ht="15.75">
      <c r="A14" s="9" t="str">
        <f ca="1" t="shared" si="0"/>
        <v>utility I</v>
      </c>
      <c r="B14" s="109">
        <f>ROW()</f>
        <v>14</v>
      </c>
      <c r="C14" s="9" t="str">
        <f>summary!J6</f>
        <v>0408</v>
      </c>
      <c r="D14" s="9" t="str">
        <f>summary!Q8</f>
        <v>2015</v>
      </c>
      <c r="E14" s="9" t="s">
        <v>178</v>
      </c>
      <c r="F14" s="9" t="s">
        <v>237</v>
      </c>
      <c r="G14" s="9" t="str">
        <f t="shared" si="1"/>
        <v>u1bn14</v>
      </c>
      <c r="I14" s="117"/>
      <c r="J14" s="38" t="s">
        <v>107</v>
      </c>
      <c r="K14" s="38" t="s">
        <v>84</v>
      </c>
      <c r="L14" s="38"/>
      <c r="M14" s="38"/>
      <c r="N14" s="44"/>
      <c r="O14" s="160">
        <v>0</v>
      </c>
      <c r="P14" s="55"/>
      <c r="Q14" s="24"/>
    </row>
    <row r="15" spans="1:17" ht="15.75">
      <c r="A15" s="9" t="str">
        <f ca="1" t="shared" si="0"/>
        <v>utility I</v>
      </c>
      <c r="B15" s="109">
        <f>ROW()</f>
        <v>15</v>
      </c>
      <c r="C15" s="9" t="str">
        <f>summary!J6</f>
        <v>0408</v>
      </c>
      <c r="D15" s="9" t="str">
        <f>summary!Q8</f>
        <v>2015</v>
      </c>
      <c r="E15" s="9" t="s">
        <v>178</v>
      </c>
      <c r="F15" s="9" t="s">
        <v>237</v>
      </c>
      <c r="G15" s="9" t="str">
        <f t="shared" si="1"/>
        <v>u1bn15</v>
      </c>
      <c r="I15" s="117"/>
      <c r="J15" s="38" t="s">
        <v>108</v>
      </c>
      <c r="K15" s="38" t="s">
        <v>109</v>
      </c>
      <c r="L15" s="38"/>
      <c r="M15" s="38"/>
      <c r="N15" s="44"/>
      <c r="O15" s="162">
        <v>0</v>
      </c>
      <c r="P15" s="55"/>
      <c r="Q15" s="24"/>
    </row>
    <row r="16" spans="1:16" ht="16.5" thickBot="1">
      <c r="A16" s="9" t="str">
        <f ca="1" t="shared" si="0"/>
        <v>utility I</v>
      </c>
      <c r="B16" s="109">
        <f>ROW()</f>
        <v>16</v>
      </c>
      <c r="C16" s="9" t="str">
        <f>summary!J6</f>
        <v>0408</v>
      </c>
      <c r="D16" s="9" t="str">
        <f>summary!Q8</f>
        <v>2015</v>
      </c>
      <c r="E16" s="9" t="s">
        <v>178</v>
      </c>
      <c r="F16" s="9" t="s">
        <v>237</v>
      </c>
      <c r="G16" s="9" t="str">
        <f t="shared" si="1"/>
        <v>u1bn16</v>
      </c>
      <c r="I16" s="119">
        <v>6</v>
      </c>
      <c r="J16" s="38" t="s">
        <v>19</v>
      </c>
      <c r="K16" s="38"/>
      <c r="L16" s="38"/>
      <c r="M16" s="38"/>
      <c r="N16" s="54"/>
      <c r="O16" s="99"/>
      <c r="P16" s="90">
        <f>SUM(O3:O15)</f>
        <v>0</v>
      </c>
    </row>
    <row r="17" spans="1:16" ht="16.5" thickTop="1">
      <c r="A17" s="9" t="str">
        <f ca="1" t="shared" si="0"/>
        <v>utility I</v>
      </c>
      <c r="B17" s="109">
        <f>ROW()</f>
        <v>17</v>
      </c>
      <c r="C17" s="9" t="str">
        <f>summary!J6</f>
        <v>0408</v>
      </c>
      <c r="D17" s="9" t="str">
        <f>summary!Q8</f>
        <v>2015</v>
      </c>
      <c r="E17" s="9" t="s">
        <v>178</v>
      </c>
      <c r="F17" s="9" t="s">
        <v>237</v>
      </c>
      <c r="G17" s="9" t="str">
        <f t="shared" si="1"/>
        <v>u1bn17</v>
      </c>
      <c r="I17" s="120"/>
      <c r="J17" s="59"/>
      <c r="K17" s="60"/>
      <c r="L17" s="60"/>
      <c r="M17" s="60"/>
      <c r="N17" s="61"/>
      <c r="O17" s="62"/>
      <c r="P17" s="63"/>
    </row>
    <row r="18" spans="1:7" ht="15.75">
      <c r="A18" s="9" t="str">
        <f ca="1" t="shared" si="0"/>
        <v>utility I</v>
      </c>
      <c r="B18" s="109">
        <f>ROW()</f>
        <v>18</v>
      </c>
      <c r="C18" s="9" t="str">
        <f>summary!J6</f>
        <v>0408</v>
      </c>
      <c r="D18" s="9" t="str">
        <f>summary!Q8</f>
        <v>2015</v>
      </c>
      <c r="E18" s="9" t="s">
        <v>178</v>
      </c>
      <c r="F18" s="9" t="s">
        <v>252</v>
      </c>
      <c r="G18" s="9" t="str">
        <f t="shared" si="1"/>
        <v>u1bnd18</v>
      </c>
    </row>
    <row r="19" spans="1:16" ht="15.75">
      <c r="A19" s="9" t="str">
        <f ca="1" t="shared" si="0"/>
        <v>utility I</v>
      </c>
      <c r="B19" s="109">
        <f>ROW()</f>
        <v>19</v>
      </c>
      <c r="C19" s="9" t="str">
        <f>summary!J6</f>
        <v>0408</v>
      </c>
      <c r="D19" s="9" t="str">
        <f>summary!Q8</f>
        <v>2015</v>
      </c>
      <c r="E19" s="9" t="s">
        <v>178</v>
      </c>
      <c r="F19" s="9" t="s">
        <v>252</v>
      </c>
      <c r="G19" s="9" t="str">
        <f t="shared" si="1"/>
        <v>u1bnd19</v>
      </c>
      <c r="I19" s="115"/>
      <c r="J19" s="234" t="s">
        <v>213</v>
      </c>
      <c r="K19" s="234"/>
      <c r="L19" s="234"/>
      <c r="M19" s="234"/>
      <c r="N19" s="234"/>
      <c r="O19" s="234"/>
      <c r="P19" s="234"/>
    </row>
    <row r="20" spans="1:16" ht="15.75">
      <c r="A20" s="9" t="str">
        <f ca="1" t="shared" si="0"/>
        <v>utility I</v>
      </c>
      <c r="B20" s="109">
        <f>ROW()</f>
        <v>20</v>
      </c>
      <c r="C20" s="9" t="str">
        <f>summary!J6</f>
        <v>0408</v>
      </c>
      <c r="D20" s="9" t="str">
        <f>summary!Q8</f>
        <v>2015</v>
      </c>
      <c r="E20" s="9" t="s">
        <v>178</v>
      </c>
      <c r="F20" s="9" t="s">
        <v>252</v>
      </c>
      <c r="G20" s="9" t="str">
        <f t="shared" si="1"/>
        <v>u1bnd20</v>
      </c>
      <c r="I20" s="115"/>
      <c r="J20" s="234" t="s">
        <v>166</v>
      </c>
      <c r="K20" s="234"/>
      <c r="L20" s="234"/>
      <c r="M20" s="234"/>
      <c r="N20" s="234"/>
      <c r="O20" s="234"/>
      <c r="P20" s="234"/>
    </row>
    <row r="21" spans="1:16" ht="24" customHeight="1">
      <c r="A21" s="9" t="str">
        <f ca="1" t="shared" si="0"/>
        <v>utility I</v>
      </c>
      <c r="B21" s="109">
        <f>ROW()</f>
        <v>21</v>
      </c>
      <c r="C21" s="9" t="str">
        <f>summary!J6</f>
        <v>0408</v>
      </c>
      <c r="D21" s="9" t="str">
        <f>summary!Q8</f>
        <v>2015</v>
      </c>
      <c r="E21" s="9" t="s">
        <v>178</v>
      </c>
      <c r="F21" s="9" t="s">
        <v>252</v>
      </c>
      <c r="G21" s="9" t="str">
        <f t="shared" si="1"/>
        <v>u1bnd21</v>
      </c>
      <c r="I21" s="117" t="s">
        <v>95</v>
      </c>
      <c r="J21" s="38" t="s">
        <v>274</v>
      </c>
      <c r="K21" s="38"/>
      <c r="L21" s="38"/>
      <c r="M21" s="38"/>
      <c r="N21" s="38"/>
      <c r="O21" s="94"/>
      <c r="P21" s="160">
        <v>0</v>
      </c>
    </row>
    <row r="22" spans="1:18" ht="15.75">
      <c r="A22" s="9" t="str">
        <f ca="1" t="shared" si="0"/>
        <v>utility I</v>
      </c>
      <c r="B22" s="109">
        <f>ROW()</f>
        <v>22</v>
      </c>
      <c r="C22" s="9" t="str">
        <f>summary!J6</f>
        <v>0408</v>
      </c>
      <c r="D22" s="9" t="str">
        <f>summary!Q8</f>
        <v>2015</v>
      </c>
      <c r="E22" s="9" t="s">
        <v>178</v>
      </c>
      <c r="F22" s="9" t="s">
        <v>252</v>
      </c>
      <c r="G22" s="9" t="str">
        <f t="shared" si="1"/>
        <v>u1bnd22</v>
      </c>
      <c r="I22" s="117" t="s">
        <v>96</v>
      </c>
      <c r="J22" s="38" t="s">
        <v>167</v>
      </c>
      <c r="K22" s="38"/>
      <c r="L22" s="38"/>
      <c r="M22" s="38"/>
      <c r="N22" s="94"/>
      <c r="O22" s="160">
        <v>0</v>
      </c>
      <c r="P22" s="8"/>
      <c r="Q22" s="23"/>
      <c r="R22" s="23"/>
    </row>
    <row r="23" spans="1:18" ht="15.75">
      <c r="A23" s="9" t="str">
        <f ca="1" t="shared" si="0"/>
        <v>utility I</v>
      </c>
      <c r="B23" s="109">
        <f>ROW()</f>
        <v>23</v>
      </c>
      <c r="C23" s="9" t="str">
        <f>summary!J6</f>
        <v>0408</v>
      </c>
      <c r="D23" s="9" t="str">
        <f>summary!Q8</f>
        <v>2015</v>
      </c>
      <c r="E23" s="9" t="s">
        <v>178</v>
      </c>
      <c r="F23" s="9" t="s">
        <v>252</v>
      </c>
      <c r="G23" s="9" t="str">
        <f t="shared" si="1"/>
        <v>u1bnd23</v>
      </c>
      <c r="I23" s="117" t="s">
        <v>97</v>
      </c>
      <c r="J23" s="38" t="s">
        <v>275</v>
      </c>
      <c r="K23" s="38"/>
      <c r="L23" s="38"/>
      <c r="M23" s="38"/>
      <c r="N23" s="38"/>
      <c r="O23" s="38"/>
      <c r="P23" s="38"/>
      <c r="Q23" s="23"/>
      <c r="R23" s="23"/>
    </row>
    <row r="24" spans="1:18" ht="15.75">
      <c r="A24" s="9" t="str">
        <f ca="1" t="shared" si="0"/>
        <v>utility I</v>
      </c>
      <c r="B24" s="109">
        <f>ROW()</f>
        <v>24</v>
      </c>
      <c r="C24" s="9" t="str">
        <f>summary!J6</f>
        <v>0408</v>
      </c>
      <c r="D24" s="9" t="str">
        <f>summary!Q8</f>
        <v>2015</v>
      </c>
      <c r="E24" s="9" t="s">
        <v>178</v>
      </c>
      <c r="F24" s="9" t="s">
        <v>252</v>
      </c>
      <c r="G24" s="9" t="str">
        <f t="shared" si="1"/>
        <v>u1bnd24</v>
      </c>
      <c r="I24" s="117"/>
      <c r="J24" s="38"/>
      <c r="K24" s="38" t="s">
        <v>107</v>
      </c>
      <c r="L24" s="38" t="s">
        <v>168</v>
      </c>
      <c r="M24" s="38"/>
      <c r="N24" s="160">
        <v>0</v>
      </c>
      <c r="O24" s="8"/>
      <c r="P24" s="38"/>
      <c r="Q24" s="23"/>
      <c r="R24" s="23"/>
    </row>
    <row r="25" spans="1:18" ht="15.75">
      <c r="A25" s="9" t="str">
        <f ca="1" t="shared" si="0"/>
        <v>utility I</v>
      </c>
      <c r="B25" s="109">
        <f>ROW()</f>
        <v>25</v>
      </c>
      <c r="C25" s="9" t="str">
        <f>summary!J6</f>
        <v>0408</v>
      </c>
      <c r="D25" s="9" t="str">
        <f>summary!Q8</f>
        <v>2015</v>
      </c>
      <c r="E25" s="9" t="s">
        <v>178</v>
      </c>
      <c r="F25" s="9" t="s">
        <v>252</v>
      </c>
      <c r="G25" s="9" t="str">
        <f t="shared" si="1"/>
        <v>u1bnd25</v>
      </c>
      <c r="I25" s="117"/>
      <c r="J25" s="38"/>
      <c r="K25" s="38" t="s">
        <v>108</v>
      </c>
      <c r="L25" s="38" t="s">
        <v>169</v>
      </c>
      <c r="M25" s="38"/>
      <c r="N25" s="160">
        <v>0</v>
      </c>
      <c r="O25" s="8"/>
      <c r="P25" s="38"/>
      <c r="Q25" s="23"/>
      <c r="R25" s="23"/>
    </row>
    <row r="26" spans="1:18" ht="15.75">
      <c r="A26" s="9" t="str">
        <f ca="1" t="shared" si="0"/>
        <v>utility I</v>
      </c>
      <c r="B26" s="109">
        <f>ROW()</f>
        <v>26</v>
      </c>
      <c r="C26" s="9" t="str">
        <f>summary!J6</f>
        <v>0408</v>
      </c>
      <c r="D26" s="9" t="str">
        <f>summary!Q8</f>
        <v>2015</v>
      </c>
      <c r="E26" s="9" t="s">
        <v>178</v>
      </c>
      <c r="F26" s="9" t="s">
        <v>252</v>
      </c>
      <c r="G26" s="9" t="str">
        <f t="shared" si="1"/>
        <v>u1bnd26</v>
      </c>
      <c r="I26" s="117"/>
      <c r="J26" s="38"/>
      <c r="K26" s="38" t="s">
        <v>118</v>
      </c>
      <c r="L26" s="38" t="s">
        <v>88</v>
      </c>
      <c r="M26" s="38"/>
      <c r="N26" s="160">
        <v>0</v>
      </c>
      <c r="O26" s="8"/>
      <c r="P26" s="38"/>
      <c r="Q26" s="23"/>
      <c r="R26" s="23"/>
    </row>
    <row r="27" spans="1:18" ht="15.75">
      <c r="A27" s="9" t="str">
        <f ca="1" t="shared" si="0"/>
        <v>utility I</v>
      </c>
      <c r="B27" s="109">
        <f>ROW()</f>
        <v>27</v>
      </c>
      <c r="C27" s="9" t="str">
        <f>summary!J6</f>
        <v>0408</v>
      </c>
      <c r="D27" s="9" t="str">
        <f>summary!Q8</f>
        <v>2015</v>
      </c>
      <c r="E27" s="9" t="s">
        <v>178</v>
      </c>
      <c r="F27" s="9" t="s">
        <v>252</v>
      </c>
      <c r="G27" s="9" t="str">
        <f t="shared" si="1"/>
        <v>u1bnd27</v>
      </c>
      <c r="I27" s="117"/>
      <c r="J27" s="38"/>
      <c r="K27" s="38" t="s">
        <v>119</v>
      </c>
      <c r="L27" s="38" t="s">
        <v>170</v>
      </c>
      <c r="M27" s="38"/>
      <c r="N27" s="160">
        <v>0</v>
      </c>
      <c r="O27" s="8"/>
      <c r="P27" s="38"/>
      <c r="Q27" s="23"/>
      <c r="R27" s="23"/>
    </row>
    <row r="28" spans="1:18" ht="15.75">
      <c r="A28" s="9" t="str">
        <f ca="1" t="shared" si="0"/>
        <v>utility I</v>
      </c>
      <c r="B28" s="109">
        <f>ROW()</f>
        <v>28</v>
      </c>
      <c r="C28" s="9" t="str">
        <f>summary!J6</f>
        <v>0408</v>
      </c>
      <c r="D28" s="9" t="str">
        <f>summary!Q8</f>
        <v>2015</v>
      </c>
      <c r="E28" s="9" t="s">
        <v>178</v>
      </c>
      <c r="F28" s="9" t="s">
        <v>252</v>
      </c>
      <c r="G28" s="9" t="str">
        <f t="shared" si="1"/>
        <v>u1bnd28</v>
      </c>
      <c r="I28" s="117" t="s">
        <v>98</v>
      </c>
      <c r="J28" s="38" t="s">
        <v>276</v>
      </c>
      <c r="K28" s="38"/>
      <c r="L28" s="38"/>
      <c r="M28" s="38"/>
      <c r="N28" s="95"/>
      <c r="O28" s="8"/>
      <c r="P28" s="38"/>
      <c r="Q28" s="23"/>
      <c r="R28" s="23"/>
    </row>
    <row r="29" spans="1:18" ht="15.75">
      <c r="A29" s="9" t="str">
        <f ca="1" t="shared" si="0"/>
        <v>utility I</v>
      </c>
      <c r="B29" s="109">
        <f>ROW()</f>
        <v>29</v>
      </c>
      <c r="C29" s="9" t="str">
        <f>summary!J6</f>
        <v>0408</v>
      </c>
      <c r="D29" s="9" t="str">
        <f>summary!Q8</f>
        <v>2015</v>
      </c>
      <c r="E29" s="9" t="s">
        <v>178</v>
      </c>
      <c r="F29" s="9" t="s">
        <v>252</v>
      </c>
      <c r="G29" s="9" t="str">
        <f t="shared" si="1"/>
        <v>u1bnd29</v>
      </c>
      <c r="I29" s="117"/>
      <c r="J29" s="38"/>
      <c r="K29" s="38" t="s">
        <v>107</v>
      </c>
      <c r="L29" s="38" t="s">
        <v>277</v>
      </c>
      <c r="M29" s="38"/>
      <c r="N29" s="160">
        <v>0</v>
      </c>
      <c r="O29" s="8"/>
      <c r="P29" s="38"/>
      <c r="Q29" s="23"/>
      <c r="R29" s="23"/>
    </row>
    <row r="30" spans="1:18" ht="15.75">
      <c r="A30" s="9" t="str">
        <f ca="1" t="shared" si="0"/>
        <v>utility I</v>
      </c>
      <c r="B30" s="109">
        <f>ROW()</f>
        <v>30</v>
      </c>
      <c r="C30" s="9" t="str">
        <f>summary!J6</f>
        <v>0408</v>
      </c>
      <c r="D30" s="9" t="str">
        <f>summary!Q8</f>
        <v>2015</v>
      </c>
      <c r="E30" s="9" t="s">
        <v>178</v>
      </c>
      <c r="F30" s="9" t="s">
        <v>252</v>
      </c>
      <c r="G30" s="9" t="str">
        <f t="shared" si="1"/>
        <v>u1bnd30</v>
      </c>
      <c r="I30" s="117"/>
      <c r="K30" s="38" t="s">
        <v>108</v>
      </c>
      <c r="L30" s="38" t="s">
        <v>171</v>
      </c>
      <c r="N30" s="160">
        <v>0</v>
      </c>
      <c r="O30" s="8"/>
      <c r="P30" s="38"/>
      <c r="Q30" s="23"/>
      <c r="R30" s="23"/>
    </row>
    <row r="31" spans="1:18" ht="15.75">
      <c r="A31" s="9" t="str">
        <f ca="1" t="shared" si="0"/>
        <v>utility I</v>
      </c>
      <c r="B31" s="109">
        <f>ROW()</f>
        <v>31</v>
      </c>
      <c r="C31" s="9" t="str">
        <f>summary!J6</f>
        <v>0408</v>
      </c>
      <c r="D31" s="9" t="str">
        <f>summary!Q8</f>
        <v>2015</v>
      </c>
      <c r="E31" s="9" t="s">
        <v>178</v>
      </c>
      <c r="F31" s="9" t="s">
        <v>252</v>
      </c>
      <c r="G31" s="9" t="str">
        <f t="shared" si="1"/>
        <v>u1bnd31</v>
      </c>
      <c r="I31" s="117" t="s">
        <v>100</v>
      </c>
      <c r="J31" s="38" t="s">
        <v>278</v>
      </c>
      <c r="K31" s="38"/>
      <c r="L31" s="38"/>
      <c r="M31" s="38"/>
      <c r="N31" s="160">
        <v>0</v>
      </c>
      <c r="O31" s="8"/>
      <c r="P31" s="38"/>
      <c r="Q31" s="23"/>
      <c r="R31" s="23"/>
    </row>
    <row r="32" spans="1:17" ht="16.5" thickBot="1">
      <c r="A32" s="9" t="str">
        <f ca="1" t="shared" si="0"/>
        <v>utility I</v>
      </c>
      <c r="B32" s="109">
        <f>ROW()</f>
        <v>32</v>
      </c>
      <c r="C32" s="9" t="str">
        <f>summary!J6</f>
        <v>0408</v>
      </c>
      <c r="D32" s="9" t="str">
        <f>summary!Q8</f>
        <v>2015</v>
      </c>
      <c r="E32" s="9" t="s">
        <v>178</v>
      </c>
      <c r="F32" s="9" t="s">
        <v>252</v>
      </c>
      <c r="G32" s="9" t="str">
        <f t="shared" si="1"/>
        <v>u1bnd32</v>
      </c>
      <c r="I32" s="117" t="s">
        <v>101</v>
      </c>
      <c r="J32" s="38" t="s">
        <v>172</v>
      </c>
      <c r="K32" s="38"/>
      <c r="L32" s="38"/>
      <c r="M32" s="38"/>
      <c r="N32" s="94"/>
      <c r="O32" s="96">
        <f>SUM(N24:N31)</f>
        <v>0</v>
      </c>
      <c r="P32" s="38"/>
      <c r="Q32" s="23"/>
    </row>
    <row r="33" spans="1:16" ht="16.5" thickTop="1">
      <c r="A33" s="9" t="str">
        <f ca="1" t="shared" si="0"/>
        <v>utility I</v>
      </c>
      <c r="B33" s="109">
        <f>ROW()</f>
        <v>33</v>
      </c>
      <c r="C33" s="9" t="str">
        <f>summary!J6</f>
        <v>0408</v>
      </c>
      <c r="D33" s="9" t="str">
        <f>summary!Q8</f>
        <v>2015</v>
      </c>
      <c r="E33" s="9" t="s">
        <v>178</v>
      </c>
      <c r="F33" s="9" t="s">
        <v>252</v>
      </c>
      <c r="G33" s="9" t="str">
        <f t="shared" si="1"/>
        <v>u1bnd33</v>
      </c>
      <c r="I33" s="117" t="s">
        <v>102</v>
      </c>
      <c r="J33" s="38" t="s">
        <v>173</v>
      </c>
      <c r="K33" s="38"/>
      <c r="L33" s="38"/>
      <c r="M33" s="38"/>
      <c r="N33" s="38"/>
      <c r="O33" s="94"/>
      <c r="P33" s="52">
        <f>O22+O32</f>
        <v>0</v>
      </c>
    </row>
    <row r="34" spans="1:16" ht="15.75">
      <c r="A34" s="9" t="str">
        <f ca="1" t="shared" si="0"/>
        <v>utility I</v>
      </c>
      <c r="B34" s="109">
        <f>ROW()</f>
        <v>34</v>
      </c>
      <c r="C34" s="9" t="str">
        <f>summary!J6</f>
        <v>0408</v>
      </c>
      <c r="D34" s="9" t="str">
        <f>summary!Q8</f>
        <v>2015</v>
      </c>
      <c r="E34" s="9" t="s">
        <v>178</v>
      </c>
      <c r="F34" s="9" t="s">
        <v>252</v>
      </c>
      <c r="G34" s="9" t="str">
        <f t="shared" si="1"/>
        <v>u1bnd34</v>
      </c>
      <c r="I34" s="117" t="s">
        <v>103</v>
      </c>
      <c r="J34" s="38" t="s">
        <v>174</v>
      </c>
      <c r="K34" s="38"/>
      <c r="L34" s="38"/>
      <c r="M34" s="38"/>
      <c r="N34" s="38"/>
      <c r="O34" s="94"/>
      <c r="P34" s="52">
        <f>IF((P21-P33)&gt;0,P21-P33,0)</f>
        <v>0</v>
      </c>
    </row>
    <row r="35" spans="1:16" ht="15.75">
      <c r="A35" s="9" t="str">
        <f ca="1" t="shared" si="0"/>
        <v>utility I</v>
      </c>
      <c r="B35" s="109">
        <f>ROW()</f>
        <v>35</v>
      </c>
      <c r="C35" s="9" t="str">
        <f>summary!J6</f>
        <v>0408</v>
      </c>
      <c r="D35" s="9" t="str">
        <f>summary!Q8</f>
        <v>2015</v>
      </c>
      <c r="E35" s="9" t="s">
        <v>178</v>
      </c>
      <c r="F35" s="9" t="s">
        <v>252</v>
      </c>
      <c r="G35" s="9" t="str">
        <f t="shared" si="1"/>
        <v>u1bnd35</v>
      </c>
      <c r="I35" s="117" t="s">
        <v>104</v>
      </c>
      <c r="J35" s="38" t="s">
        <v>175</v>
      </c>
      <c r="K35" s="38"/>
      <c r="L35" s="38"/>
      <c r="M35" s="38"/>
      <c r="N35" s="38"/>
      <c r="O35" s="94"/>
      <c r="P35" s="52">
        <f>IF((P21-P33)&lt;0,ABS(P21-P33),0)</f>
        <v>0</v>
      </c>
    </row>
    <row r="36" spans="1:16" ht="15.75">
      <c r="A36" s="9" t="str">
        <f ca="1" t="shared" si="0"/>
        <v>utility I</v>
      </c>
      <c r="B36" s="109">
        <f>ROW()</f>
        <v>36</v>
      </c>
      <c r="C36" s="9" t="str">
        <f>summary!J6</f>
        <v>0408</v>
      </c>
      <c r="D36" s="9" t="str">
        <f>summary!Q8</f>
        <v>2015</v>
      </c>
      <c r="E36" s="9" t="s">
        <v>178</v>
      </c>
      <c r="F36" s="9" t="s">
        <v>252</v>
      </c>
      <c r="G36" s="9" t="str">
        <f t="shared" si="1"/>
        <v>u1bnd36</v>
      </c>
      <c r="I36" s="117" t="s">
        <v>113</v>
      </c>
      <c r="J36" s="38" t="s">
        <v>176</v>
      </c>
      <c r="K36" s="38"/>
      <c r="L36" s="38"/>
      <c r="M36" s="38"/>
      <c r="N36" s="38"/>
      <c r="O36" s="94"/>
      <c r="P36" s="52">
        <f>O32</f>
        <v>0</v>
      </c>
    </row>
    <row r="37" spans="1:16" ht="15.75">
      <c r="A37" s="9" t="str">
        <f ca="1" t="shared" si="0"/>
        <v>utility I</v>
      </c>
      <c r="B37" s="109">
        <f>ROW()</f>
        <v>37</v>
      </c>
      <c r="C37" s="9" t="str">
        <f>summary!J6</f>
        <v>0408</v>
      </c>
      <c r="D37" s="9" t="str">
        <f>summary!Q8</f>
        <v>2015</v>
      </c>
      <c r="E37" s="9" t="s">
        <v>178</v>
      </c>
      <c r="F37" s="9" t="s">
        <v>252</v>
      </c>
      <c r="G37" s="9" t="str">
        <f t="shared" si="1"/>
        <v>u1bnd37</v>
      </c>
      <c r="I37" s="117" t="s">
        <v>114</v>
      </c>
      <c r="J37" s="38" t="s">
        <v>279</v>
      </c>
      <c r="K37" s="38"/>
      <c r="L37" s="38"/>
      <c r="M37" s="38"/>
      <c r="N37" s="38"/>
      <c r="O37" s="94"/>
      <c r="P37" s="52">
        <f>IF(P35&lt;P36,P35*1,P36*1)</f>
        <v>0</v>
      </c>
    </row>
    <row r="38" spans="1:18" ht="15.75">
      <c r="A38" s="9" t="str">
        <f ca="1" t="shared" si="0"/>
        <v>utility I</v>
      </c>
      <c r="B38" s="109">
        <f>ROW()</f>
        <v>38</v>
      </c>
      <c r="C38" s="9" t="str">
        <f>summary!J6</f>
        <v>0408</v>
      </c>
      <c r="D38" s="9" t="str">
        <f>summary!Q8</f>
        <v>2015</v>
      </c>
      <c r="E38" s="9" t="s">
        <v>178</v>
      </c>
      <c r="F38" s="9" t="s">
        <v>252</v>
      </c>
      <c r="G38" s="9" t="str">
        <f t="shared" si="1"/>
        <v>u1bnd38</v>
      </c>
      <c r="I38" s="117"/>
      <c r="J38" s="38" t="s">
        <v>251</v>
      </c>
      <c r="K38" s="38"/>
      <c r="L38" s="38"/>
      <c r="M38" s="38"/>
      <c r="N38" s="97"/>
      <c r="O38" s="38"/>
      <c r="P38" s="38"/>
      <c r="Q38" s="23"/>
      <c r="R38" s="23"/>
    </row>
    <row r="39" spans="1:16" ht="15.75">
      <c r="A39" s="9" t="str">
        <f ca="1" t="shared" si="0"/>
        <v>utility I</v>
      </c>
      <c r="B39" s="109">
        <f>ROW()</f>
        <v>39</v>
      </c>
      <c r="C39" s="9" t="str">
        <f>summary!J6</f>
        <v>0408</v>
      </c>
      <c r="D39" s="9" t="str">
        <f>summary!Q8</f>
        <v>2015</v>
      </c>
      <c r="E39" s="9" t="s">
        <v>178</v>
      </c>
      <c r="F39" s="9" t="s">
        <v>252</v>
      </c>
      <c r="G39" s="9" t="str">
        <f t="shared" si="1"/>
        <v>u1bnd39</v>
      </c>
      <c r="I39" s="122"/>
      <c r="J39" s="8"/>
      <c r="K39" s="8"/>
      <c r="L39" s="8"/>
      <c r="M39" s="8"/>
      <c r="N39" s="8"/>
      <c r="O39" s="8"/>
      <c r="P39" s="8"/>
    </row>
    <row r="40" spans="1:17" ht="15.75">
      <c r="A40" s="9" t="str">
        <f ca="1" t="shared" si="0"/>
        <v>utility I</v>
      </c>
      <c r="B40" s="109">
        <f>ROW()</f>
        <v>40</v>
      </c>
      <c r="C40" s="9" t="str">
        <f>summary!J6</f>
        <v>0408</v>
      </c>
      <c r="D40" s="9" t="str">
        <f>summary!Q8</f>
        <v>2015</v>
      </c>
      <c r="E40" s="9" t="s">
        <v>178</v>
      </c>
      <c r="F40" s="9" t="s">
        <v>252</v>
      </c>
      <c r="G40" s="9" t="str">
        <f t="shared" si="1"/>
        <v>u1bnd40</v>
      </c>
      <c r="I40" s="117" t="s">
        <v>107</v>
      </c>
      <c r="J40" s="38" t="s">
        <v>115</v>
      </c>
      <c r="K40" s="155" t="str">
        <f>J2</f>
        <v>None</v>
      </c>
      <c r="L40" s="88"/>
      <c r="M40" s="38" t="s">
        <v>116</v>
      </c>
      <c r="N40" s="55"/>
      <c r="O40" s="52">
        <f>P16</f>
        <v>0</v>
      </c>
      <c r="P40" s="8"/>
      <c r="Q40" s="24"/>
    </row>
    <row r="41" spans="1:17" ht="15.75">
      <c r="A41" s="9" t="str">
        <f ca="1" t="shared" si="0"/>
        <v>utility I</v>
      </c>
      <c r="B41" s="109">
        <f>ROW()</f>
        <v>41</v>
      </c>
      <c r="C41" s="9" t="str">
        <f>summary!J6</f>
        <v>0408</v>
      </c>
      <c r="D41" s="9" t="str">
        <f>summary!Q8</f>
        <v>2015</v>
      </c>
      <c r="E41" s="9" t="s">
        <v>178</v>
      </c>
      <c r="F41" s="9" t="s">
        <v>252</v>
      </c>
      <c r="G41" s="9" t="str">
        <f t="shared" si="1"/>
        <v>u1bnd41</v>
      </c>
      <c r="I41" s="117" t="s">
        <v>108</v>
      </c>
      <c r="J41" s="38" t="s">
        <v>280</v>
      </c>
      <c r="K41" s="38"/>
      <c r="L41" s="38"/>
      <c r="M41" s="38"/>
      <c r="N41" s="55"/>
      <c r="O41" s="55"/>
      <c r="P41" s="8"/>
      <c r="Q41" s="24"/>
    </row>
    <row r="42" spans="1:17" ht="15.75">
      <c r="A42" s="9" t="str">
        <f ca="1" t="shared" si="0"/>
        <v>utility I</v>
      </c>
      <c r="B42" s="109">
        <f>ROW()</f>
        <v>42</v>
      </c>
      <c r="C42" s="9" t="str">
        <f>summary!J6</f>
        <v>0408</v>
      </c>
      <c r="D42" s="9" t="str">
        <f>summary!Q8</f>
        <v>2015</v>
      </c>
      <c r="E42" s="9" t="s">
        <v>178</v>
      </c>
      <c r="F42" s="9" t="s">
        <v>252</v>
      </c>
      <c r="G42" s="9" t="str">
        <f t="shared" si="1"/>
        <v>u1bnd42</v>
      </c>
      <c r="I42" s="117"/>
      <c r="J42" s="231">
        <f>P37</f>
        <v>0</v>
      </c>
      <c r="K42" s="231"/>
      <c r="L42" s="231"/>
      <c r="M42" s="38" t="s">
        <v>117</v>
      </c>
      <c r="N42" s="55"/>
      <c r="O42" s="52">
        <f>J42*20</f>
        <v>0</v>
      </c>
      <c r="P42" s="8"/>
      <c r="Q42" s="24"/>
    </row>
    <row r="43" spans="1:17" ht="15.75">
      <c r="A43" s="9" t="str">
        <f ca="1" t="shared" si="0"/>
        <v>utility I</v>
      </c>
      <c r="B43" s="109">
        <f>ROW()</f>
        <v>43</v>
      </c>
      <c r="C43" s="9" t="str">
        <f>summary!J6</f>
        <v>0408</v>
      </c>
      <c r="D43" s="9" t="str">
        <f>summary!Q8</f>
        <v>2015</v>
      </c>
      <c r="E43" s="9" t="s">
        <v>178</v>
      </c>
      <c r="F43" s="9" t="s">
        <v>252</v>
      </c>
      <c r="G43" s="9" t="str">
        <f t="shared" si="1"/>
        <v>u1bnd43</v>
      </c>
      <c r="I43" s="117" t="s">
        <v>118</v>
      </c>
      <c r="J43" s="38" t="s">
        <v>0</v>
      </c>
      <c r="K43" s="38"/>
      <c r="L43" s="38"/>
      <c r="M43" s="38"/>
      <c r="N43" s="55"/>
      <c r="O43" s="52">
        <f>IF(O42&lt;O40,O40-O42,0)</f>
        <v>0</v>
      </c>
      <c r="P43" s="8"/>
      <c r="Q43" s="24"/>
    </row>
    <row r="44" spans="1:17" ht="15.75">
      <c r="A44" s="9" t="str">
        <f ca="1" t="shared" si="0"/>
        <v>utility I</v>
      </c>
      <c r="B44" s="109">
        <f>ROW()</f>
        <v>44</v>
      </c>
      <c r="C44" s="9" t="str">
        <f>summary!J6</f>
        <v>0408</v>
      </c>
      <c r="D44" s="9" t="str">
        <f>summary!Q8</f>
        <v>2015</v>
      </c>
      <c r="E44" s="9" t="s">
        <v>178</v>
      </c>
      <c r="F44" s="9" t="s">
        <v>252</v>
      </c>
      <c r="G44" s="9" t="str">
        <f t="shared" si="1"/>
        <v>u1bnd44</v>
      </c>
      <c r="I44" s="117" t="s">
        <v>119</v>
      </c>
      <c r="J44" s="38" t="s">
        <v>214</v>
      </c>
      <c r="K44" s="38"/>
      <c r="L44" s="38"/>
      <c r="M44" s="38"/>
      <c r="N44" s="55"/>
      <c r="O44" s="160"/>
      <c r="P44" s="8"/>
      <c r="Q44" s="24"/>
    </row>
    <row r="45" spans="1:16" ht="15.75">
      <c r="A45" s="9" t="str">
        <f ca="1" t="shared" si="0"/>
        <v>utility I</v>
      </c>
      <c r="B45" s="109">
        <f>ROW()</f>
        <v>45</v>
      </c>
      <c r="C45" s="9" t="str">
        <f>summary!J6</f>
        <v>0408</v>
      </c>
      <c r="D45" s="9" t="str">
        <f>summary!Q8</f>
        <v>2015</v>
      </c>
      <c r="E45" s="9" t="s">
        <v>178</v>
      </c>
      <c r="F45" s="9" t="s">
        <v>252</v>
      </c>
      <c r="G45" s="9" t="str">
        <f t="shared" si="1"/>
        <v>u1bnd45</v>
      </c>
      <c r="I45" s="118" t="s">
        <v>120</v>
      </c>
      <c r="J45" s="32" t="s">
        <v>215</v>
      </c>
      <c r="K45" s="38"/>
      <c r="L45" s="38"/>
      <c r="M45" s="38"/>
      <c r="N45" s="54"/>
      <c r="O45" s="52">
        <f>O43+O44</f>
        <v>0</v>
      </c>
      <c r="P45" s="44"/>
    </row>
    <row r="46" spans="1:16" ht="15.75">
      <c r="A46" s="9" t="str">
        <f ca="1" t="shared" si="0"/>
        <v>utility I</v>
      </c>
      <c r="B46" s="109">
        <f>ROW()</f>
        <v>46</v>
      </c>
      <c r="C46" s="9" t="str">
        <f>summary!J6</f>
        <v>0408</v>
      </c>
      <c r="D46" s="9" t="str">
        <f>summary!Q8</f>
        <v>2015</v>
      </c>
      <c r="E46" s="9" t="s">
        <v>178</v>
      </c>
      <c r="F46" s="9" t="s">
        <v>252</v>
      </c>
      <c r="G46" s="9" t="str">
        <f t="shared" si="1"/>
        <v>u1bnd46</v>
      </c>
      <c r="I46" s="118" t="s">
        <v>377</v>
      </c>
      <c r="J46" s="32" t="s">
        <v>378</v>
      </c>
      <c r="K46" s="38"/>
      <c r="L46" s="38"/>
      <c r="M46" s="38"/>
      <c r="N46" s="54"/>
      <c r="O46" s="160"/>
      <c r="P46" s="44"/>
    </row>
    <row r="47" spans="1:16" ht="27" customHeight="1" thickBot="1">
      <c r="A47" s="9" t="str">
        <f ca="1" t="shared" si="0"/>
        <v>utility I</v>
      </c>
      <c r="B47" s="109">
        <f>ROW()</f>
        <v>47</v>
      </c>
      <c r="C47" s="9" t="str">
        <f>summary!J6</f>
        <v>0408</v>
      </c>
      <c r="D47" s="9" t="str">
        <f>summary!Q8</f>
        <v>2015</v>
      </c>
      <c r="E47" s="9" t="s">
        <v>178</v>
      </c>
      <c r="F47" s="9" t="s">
        <v>252</v>
      </c>
      <c r="G47" s="9" t="str">
        <f>F47&amp;ROW()</f>
        <v>u1bnd47</v>
      </c>
      <c r="I47" s="122"/>
      <c r="J47" s="58" t="s">
        <v>216</v>
      </c>
      <c r="K47" s="8"/>
      <c r="L47" s="8"/>
      <c r="M47" s="8"/>
      <c r="N47" s="8"/>
      <c r="O47" s="8"/>
      <c r="P47" s="98">
        <f>IF(P34&gt;0,P16,O45)-O46</f>
        <v>0</v>
      </c>
    </row>
    <row r="48" ht="16.5" thickTop="1"/>
  </sheetData>
  <sheetProtection password="C7B6" sheet="1"/>
  <mergeCells count="5">
    <mergeCell ref="J42:L42"/>
    <mergeCell ref="J1:O1"/>
    <mergeCell ref="J2:L2"/>
    <mergeCell ref="J19:P19"/>
    <mergeCell ref="J20:P20"/>
  </mergeCells>
  <dataValidations count="1">
    <dataValidation type="list" allowBlank="1" showInputMessage="1" showErrorMessage="1" sqref="J2:L2">
      <formula1>utility</formula1>
    </dataValidation>
  </dataValidations>
  <printOptions horizontalCentered="1"/>
  <pageMargins left="0.5" right="0.5" top="0.5" bottom="0.5" header="0.5" footer="0.25"/>
  <pageSetup fitToHeight="1" fitToWidth="1" horizontalDpi="600" verticalDpi="600" orientation="portrait" paperSize="5" scale="94" r:id="rId2"/>
  <headerFooter alignWithMargins="0">
    <oddFooter>&amp;C&amp;A&amp;RPage &amp;P</oddFooter>
  </headerFooter>
  <legacyDrawing r:id="rId1"/>
</worksheet>
</file>

<file path=xl/worksheets/sheet6.xml><?xml version="1.0" encoding="utf-8"?>
<worksheet xmlns="http://schemas.openxmlformats.org/spreadsheetml/2006/main" xmlns:r="http://schemas.openxmlformats.org/officeDocument/2006/relationships">
  <sheetPr codeName="Sheet5">
    <pageSetUpPr fitToPage="1"/>
  </sheetPr>
  <dimension ref="A1:R47"/>
  <sheetViews>
    <sheetView showGridLines="0" zoomScalePageLayoutView="0" workbookViewId="0" topLeftCell="I1">
      <selection activeCell="S22" sqref="S22"/>
    </sheetView>
  </sheetViews>
  <sheetFormatPr defaultColWidth="9.00390625" defaultRowHeight="15.75"/>
  <cols>
    <col min="1" max="1" width="5.625" style="0" hidden="1" customWidth="1"/>
    <col min="2" max="2" width="5.625" style="113" hidden="1" customWidth="1"/>
    <col min="3" max="8" width="5.625" style="0" hidden="1" customWidth="1"/>
    <col min="9" max="9" width="3.50390625" style="121" customWidth="1"/>
    <col min="10" max="10" width="9.125" style="0" customWidth="1"/>
    <col min="11" max="11" width="7.75390625" style="0" customWidth="1"/>
    <col min="13" max="13" width="16.25390625" style="0" customWidth="1"/>
    <col min="14" max="14" width="14.375" style="0" customWidth="1"/>
    <col min="15" max="15" width="16.875" style="0" customWidth="1"/>
    <col min="16" max="16" width="17.125" style="0" customWidth="1"/>
    <col min="17" max="17" width="10.00390625" style="0" customWidth="1"/>
    <col min="18" max="18" width="14.375" style="0" customWidth="1"/>
  </cols>
  <sheetData>
    <row r="1" spans="1:17" ht="18.75">
      <c r="A1" s="9" t="str">
        <f aca="true" ca="1" t="shared" si="0" ref="A1:A47">MID(CELL("filename",A1),FIND("]",CELL("filename",A1))+1,256)</f>
        <v>utility II</v>
      </c>
      <c r="B1" s="109">
        <f>ROW()</f>
        <v>1</v>
      </c>
      <c r="C1" s="9" t="str">
        <f>summary!J6</f>
        <v>0408</v>
      </c>
      <c r="D1" s="9" t="str">
        <f>summary!Q8</f>
        <v>2015</v>
      </c>
      <c r="E1" s="9" t="s">
        <v>178</v>
      </c>
      <c r="F1" s="9" t="s">
        <v>239</v>
      </c>
      <c r="G1" s="9" t="str">
        <f>F1&amp;ROW()</f>
        <v>u2bn1</v>
      </c>
      <c r="I1" s="115"/>
      <c r="J1" s="232" t="s">
        <v>282</v>
      </c>
      <c r="K1" s="232"/>
      <c r="L1" s="232"/>
      <c r="M1" s="232"/>
      <c r="N1" s="232"/>
      <c r="O1" s="232"/>
      <c r="P1" s="23"/>
      <c r="Q1" s="23"/>
    </row>
    <row r="2" spans="1:17" ht="18.75">
      <c r="A2" s="9" t="str">
        <f ca="1" t="shared" si="0"/>
        <v>utility II</v>
      </c>
      <c r="B2" s="109">
        <f>ROW()</f>
        <v>2</v>
      </c>
      <c r="C2" s="9" t="str">
        <f>summary!J6</f>
        <v>0408</v>
      </c>
      <c r="D2" s="9" t="str">
        <f>summary!Q8</f>
        <v>2015</v>
      </c>
      <c r="E2" s="9" t="s">
        <v>178</v>
      </c>
      <c r="F2" s="9" t="s">
        <v>239</v>
      </c>
      <c r="G2" s="9" t="str">
        <f aca="true" t="shared" si="1" ref="G2:G46">F2&amp;ROW()</f>
        <v>u2bn2</v>
      </c>
      <c r="I2" s="116" t="s">
        <v>224</v>
      </c>
      <c r="J2" s="235" t="s">
        <v>234</v>
      </c>
      <c r="K2" s="235"/>
      <c r="L2" s="235"/>
      <c r="M2" s="37" t="s">
        <v>238</v>
      </c>
      <c r="N2" s="24"/>
      <c r="O2" s="24"/>
      <c r="P2" s="24"/>
      <c r="Q2" s="24"/>
    </row>
    <row r="3" spans="1:17" ht="15.75">
      <c r="A3" s="9" t="str">
        <f ca="1" t="shared" si="0"/>
        <v>utility II</v>
      </c>
      <c r="B3" s="109">
        <f>ROW()</f>
        <v>3</v>
      </c>
      <c r="C3" s="9" t="str">
        <f>summary!J6</f>
        <v>0408</v>
      </c>
      <c r="D3" s="9" t="str">
        <f>summary!Q8</f>
        <v>2015</v>
      </c>
      <c r="E3" s="9" t="s">
        <v>178</v>
      </c>
      <c r="F3" s="9" t="s">
        <v>239</v>
      </c>
      <c r="G3" s="9" t="str">
        <f t="shared" si="1"/>
        <v>u2bn3</v>
      </c>
      <c r="I3" s="117" t="s">
        <v>95</v>
      </c>
      <c r="J3" s="38" t="s">
        <v>105</v>
      </c>
      <c r="K3" s="38"/>
      <c r="L3" s="38"/>
      <c r="M3" s="38"/>
      <c r="N3" s="44"/>
      <c r="O3" s="160">
        <v>0</v>
      </c>
      <c r="P3" s="55"/>
      <c r="Q3" s="24"/>
    </row>
    <row r="4" spans="1:17" ht="15.75">
      <c r="A4" s="9" t="str">
        <f ca="1" t="shared" si="0"/>
        <v>utility II</v>
      </c>
      <c r="B4" s="109">
        <f>ROW()</f>
        <v>4</v>
      </c>
      <c r="C4" s="9" t="str">
        <f>summary!J6</f>
        <v>0408</v>
      </c>
      <c r="D4" s="9" t="str">
        <f>summary!Q8</f>
        <v>2015</v>
      </c>
      <c r="E4" s="9" t="s">
        <v>178</v>
      </c>
      <c r="F4" s="9" t="s">
        <v>239</v>
      </c>
      <c r="G4" s="9" t="str">
        <f t="shared" si="1"/>
        <v>u2bn4</v>
      </c>
      <c r="I4" s="117" t="s">
        <v>96</v>
      </c>
      <c r="J4" s="38" t="s">
        <v>106</v>
      </c>
      <c r="K4" s="38"/>
      <c r="L4" s="38"/>
      <c r="M4" s="38"/>
      <c r="N4" s="55"/>
      <c r="O4" s="53"/>
      <c r="P4" s="55"/>
      <c r="Q4" s="24"/>
    </row>
    <row r="5" spans="1:17" ht="15.75">
      <c r="A5" s="9" t="str">
        <f ca="1" t="shared" si="0"/>
        <v>utility II</v>
      </c>
      <c r="B5" s="109">
        <f>ROW()</f>
        <v>5</v>
      </c>
      <c r="C5" s="9" t="str">
        <f>summary!J6</f>
        <v>0408</v>
      </c>
      <c r="D5" s="9" t="str">
        <f>summary!Q8</f>
        <v>2015</v>
      </c>
      <c r="E5" s="9" t="s">
        <v>178</v>
      </c>
      <c r="F5" s="9" t="s">
        <v>239</v>
      </c>
      <c r="G5" s="9" t="str">
        <f t="shared" si="1"/>
        <v>u2bn5</v>
      </c>
      <c r="I5" s="117"/>
      <c r="J5" s="38" t="s">
        <v>107</v>
      </c>
      <c r="K5" s="38" t="s">
        <v>84</v>
      </c>
      <c r="L5" s="38"/>
      <c r="M5" s="38"/>
      <c r="N5" s="44"/>
      <c r="O5" s="160">
        <v>0</v>
      </c>
      <c r="P5" s="55"/>
      <c r="Q5" s="24"/>
    </row>
    <row r="6" spans="1:17" ht="15.75">
      <c r="A6" s="9" t="str">
        <f ca="1" t="shared" si="0"/>
        <v>utility II</v>
      </c>
      <c r="B6" s="109">
        <f>ROW()</f>
        <v>6</v>
      </c>
      <c r="C6" s="9" t="str">
        <f>summary!J6</f>
        <v>0408</v>
      </c>
      <c r="D6" s="9" t="str">
        <f>summary!Q8</f>
        <v>2015</v>
      </c>
      <c r="E6" s="9" t="s">
        <v>178</v>
      </c>
      <c r="F6" s="9" t="s">
        <v>239</v>
      </c>
      <c r="G6" s="9" t="str">
        <f t="shared" si="1"/>
        <v>u2bn6</v>
      </c>
      <c r="I6" s="117"/>
      <c r="J6" s="38" t="s">
        <v>108</v>
      </c>
      <c r="K6" s="38" t="s">
        <v>109</v>
      </c>
      <c r="L6" s="38"/>
      <c r="M6" s="38" t="s">
        <v>18</v>
      </c>
      <c r="N6" s="44"/>
      <c r="O6" s="160">
        <v>0</v>
      </c>
      <c r="P6" s="55"/>
      <c r="Q6" s="24"/>
    </row>
    <row r="7" spans="1:17" ht="15.75">
      <c r="A7" s="9" t="str">
        <f ca="1" t="shared" si="0"/>
        <v>utility II</v>
      </c>
      <c r="B7" s="109">
        <f>ROW()</f>
        <v>7</v>
      </c>
      <c r="C7" s="9" t="str">
        <f>summary!J6</f>
        <v>0408</v>
      </c>
      <c r="D7" s="9" t="str">
        <f>summary!Q8</f>
        <v>2015</v>
      </c>
      <c r="E7" s="9" t="s">
        <v>178</v>
      </c>
      <c r="F7" s="9" t="s">
        <v>239</v>
      </c>
      <c r="G7" s="9" t="str">
        <f t="shared" si="1"/>
        <v>u2bn7</v>
      </c>
      <c r="I7" s="118">
        <v>3</v>
      </c>
      <c r="J7" s="38" t="s">
        <v>110</v>
      </c>
      <c r="K7" s="38"/>
      <c r="L7" s="38"/>
      <c r="M7" s="38"/>
      <c r="N7" s="55"/>
      <c r="O7" s="53"/>
      <c r="P7" s="55"/>
      <c r="Q7" s="24"/>
    </row>
    <row r="8" spans="1:17" ht="15.75">
      <c r="A8" s="9" t="str">
        <f ca="1" t="shared" si="0"/>
        <v>utility II</v>
      </c>
      <c r="B8" s="109">
        <f>ROW()</f>
        <v>8</v>
      </c>
      <c r="C8" s="9" t="str">
        <f>summary!J6</f>
        <v>0408</v>
      </c>
      <c r="D8" s="9" t="str">
        <f>summary!Q8</f>
        <v>2015</v>
      </c>
      <c r="E8" s="9" t="s">
        <v>178</v>
      </c>
      <c r="F8" s="9" t="s">
        <v>239</v>
      </c>
      <c r="G8" s="9" t="str">
        <f t="shared" si="1"/>
        <v>u2bn8</v>
      </c>
      <c r="I8" s="117"/>
      <c r="J8" s="38" t="s">
        <v>107</v>
      </c>
      <c r="K8" s="38" t="s">
        <v>84</v>
      </c>
      <c r="L8" s="38"/>
      <c r="M8" s="38"/>
      <c r="N8" s="44"/>
      <c r="O8" s="160">
        <v>0</v>
      </c>
      <c r="P8" s="55"/>
      <c r="Q8" s="24"/>
    </row>
    <row r="9" spans="1:17" ht="15.75">
      <c r="A9" s="9" t="str">
        <f ca="1" t="shared" si="0"/>
        <v>utility II</v>
      </c>
      <c r="B9" s="109">
        <f>ROW()</f>
        <v>9</v>
      </c>
      <c r="C9" s="9" t="str">
        <f>summary!J6</f>
        <v>0408</v>
      </c>
      <c r="D9" s="9" t="str">
        <f>summary!Q8</f>
        <v>2015</v>
      </c>
      <c r="E9" s="9" t="s">
        <v>178</v>
      </c>
      <c r="F9" s="9" t="s">
        <v>239</v>
      </c>
      <c r="G9" s="9" t="str">
        <f t="shared" si="1"/>
        <v>u2bn9</v>
      </c>
      <c r="I9" s="117"/>
      <c r="J9" s="38" t="s">
        <v>108</v>
      </c>
      <c r="K9" s="38" t="s">
        <v>109</v>
      </c>
      <c r="L9" s="38"/>
      <c r="M9" s="38"/>
      <c r="N9" s="44"/>
      <c r="O9" s="160">
        <v>0</v>
      </c>
      <c r="P9" s="55"/>
      <c r="Q9" s="24"/>
    </row>
    <row r="10" spans="1:17" ht="15.75">
      <c r="A10" s="9" t="str">
        <f ca="1" t="shared" si="0"/>
        <v>utility II</v>
      </c>
      <c r="B10" s="109">
        <f>ROW()</f>
        <v>10</v>
      </c>
      <c r="C10" s="9" t="str">
        <f>summary!J6</f>
        <v>0408</v>
      </c>
      <c r="D10" s="9" t="str">
        <f>summary!Q8</f>
        <v>2015</v>
      </c>
      <c r="E10" s="9" t="s">
        <v>178</v>
      </c>
      <c r="F10" s="9" t="s">
        <v>239</v>
      </c>
      <c r="G10" s="9" t="str">
        <f t="shared" si="1"/>
        <v>u2bn10</v>
      </c>
      <c r="I10" s="117">
        <v>4</v>
      </c>
      <c r="J10" s="38" t="s">
        <v>111</v>
      </c>
      <c r="K10" s="38"/>
      <c r="L10" s="38"/>
      <c r="M10" s="38"/>
      <c r="N10" s="55"/>
      <c r="O10" s="53"/>
      <c r="P10" s="55"/>
      <c r="Q10" s="24"/>
    </row>
    <row r="11" spans="1:17" ht="15.75">
      <c r="A11" s="9" t="str">
        <f ca="1" t="shared" si="0"/>
        <v>utility II</v>
      </c>
      <c r="B11" s="109">
        <f>ROW()</f>
        <v>11</v>
      </c>
      <c r="C11" s="9" t="str">
        <f>summary!J6</f>
        <v>0408</v>
      </c>
      <c r="D11" s="9" t="str">
        <f>summary!Q8</f>
        <v>2015</v>
      </c>
      <c r="E11" s="9" t="s">
        <v>178</v>
      </c>
      <c r="F11" s="9" t="s">
        <v>239</v>
      </c>
      <c r="G11" s="9" t="str">
        <f t="shared" si="1"/>
        <v>u2bn11</v>
      </c>
      <c r="I11" s="117"/>
      <c r="J11" s="38" t="s">
        <v>107</v>
      </c>
      <c r="K11" s="38" t="s">
        <v>84</v>
      </c>
      <c r="L11" s="38"/>
      <c r="M11" s="38"/>
      <c r="N11" s="44"/>
      <c r="O11" s="160">
        <v>0</v>
      </c>
      <c r="P11" s="55"/>
      <c r="Q11" s="24"/>
    </row>
    <row r="12" spans="1:17" ht="15.75">
      <c r="A12" s="9" t="str">
        <f ca="1" t="shared" si="0"/>
        <v>utility II</v>
      </c>
      <c r="B12" s="109">
        <f>ROW()</f>
        <v>12</v>
      </c>
      <c r="C12" s="9" t="str">
        <f>summary!J6</f>
        <v>0408</v>
      </c>
      <c r="D12" s="9" t="str">
        <f>summary!Q8</f>
        <v>2015</v>
      </c>
      <c r="E12" s="9" t="s">
        <v>178</v>
      </c>
      <c r="F12" s="9" t="s">
        <v>239</v>
      </c>
      <c r="G12" s="9" t="str">
        <f t="shared" si="1"/>
        <v>u2bn12</v>
      </c>
      <c r="I12" s="117"/>
      <c r="J12" s="38" t="s">
        <v>108</v>
      </c>
      <c r="K12" s="38" t="s">
        <v>109</v>
      </c>
      <c r="L12" s="38"/>
      <c r="M12" s="38"/>
      <c r="N12" s="44"/>
      <c r="O12" s="160">
        <v>0</v>
      </c>
      <c r="P12" s="55"/>
      <c r="Q12" s="24"/>
    </row>
    <row r="13" spans="1:17" ht="15.75">
      <c r="A13" s="9" t="str">
        <f ca="1" t="shared" si="0"/>
        <v>utility II</v>
      </c>
      <c r="B13" s="109">
        <f>ROW()</f>
        <v>13</v>
      </c>
      <c r="C13" s="9" t="str">
        <f>summary!J6</f>
        <v>0408</v>
      </c>
      <c r="D13" s="9" t="str">
        <f>summary!Q8</f>
        <v>2015</v>
      </c>
      <c r="E13" s="9" t="s">
        <v>178</v>
      </c>
      <c r="F13" s="9" t="s">
        <v>239</v>
      </c>
      <c r="G13" s="9" t="str">
        <f t="shared" si="1"/>
        <v>u2bn13</v>
      </c>
      <c r="I13" s="119">
        <v>5</v>
      </c>
      <c r="J13" s="38" t="s">
        <v>112</v>
      </c>
      <c r="K13" s="38"/>
      <c r="L13" s="38"/>
      <c r="M13" s="38"/>
      <c r="N13" s="44"/>
      <c r="O13" s="74"/>
      <c r="P13" s="55"/>
      <c r="Q13" s="24"/>
    </row>
    <row r="14" spans="1:17" ht="15.75">
      <c r="A14" s="9" t="str">
        <f ca="1" t="shared" si="0"/>
        <v>utility II</v>
      </c>
      <c r="B14" s="109">
        <f>ROW()</f>
        <v>14</v>
      </c>
      <c r="C14" s="9" t="str">
        <f>summary!J6</f>
        <v>0408</v>
      </c>
      <c r="D14" s="9" t="str">
        <f>summary!Q8</f>
        <v>2015</v>
      </c>
      <c r="E14" s="9" t="s">
        <v>178</v>
      </c>
      <c r="F14" s="9" t="s">
        <v>239</v>
      </c>
      <c r="G14" s="9" t="str">
        <f t="shared" si="1"/>
        <v>u2bn14</v>
      </c>
      <c r="I14" s="117"/>
      <c r="J14" s="38" t="s">
        <v>107</v>
      </c>
      <c r="K14" s="38" t="s">
        <v>84</v>
      </c>
      <c r="L14" s="38"/>
      <c r="M14" s="38"/>
      <c r="N14" s="44"/>
      <c r="O14" s="160">
        <v>0</v>
      </c>
      <c r="P14" s="55"/>
      <c r="Q14" s="24"/>
    </row>
    <row r="15" spans="1:17" ht="15.75">
      <c r="A15" s="9" t="str">
        <f ca="1" t="shared" si="0"/>
        <v>utility II</v>
      </c>
      <c r="B15" s="109">
        <f>ROW()</f>
        <v>15</v>
      </c>
      <c r="C15" s="9" t="str">
        <f>summary!J6</f>
        <v>0408</v>
      </c>
      <c r="D15" s="9" t="str">
        <f>summary!Q8</f>
        <v>2015</v>
      </c>
      <c r="E15" s="9" t="s">
        <v>178</v>
      </c>
      <c r="F15" s="9" t="s">
        <v>239</v>
      </c>
      <c r="G15" s="9" t="str">
        <f t="shared" si="1"/>
        <v>u2bn15</v>
      </c>
      <c r="I15" s="117"/>
      <c r="J15" s="38" t="s">
        <v>108</v>
      </c>
      <c r="K15" s="38" t="s">
        <v>109</v>
      </c>
      <c r="L15" s="38"/>
      <c r="M15" s="38"/>
      <c r="N15" s="44"/>
      <c r="O15" s="162">
        <v>0</v>
      </c>
      <c r="P15" s="55"/>
      <c r="Q15" s="24"/>
    </row>
    <row r="16" spans="1:16" ht="16.5" thickBot="1">
      <c r="A16" s="9" t="str">
        <f ca="1" t="shared" si="0"/>
        <v>utility II</v>
      </c>
      <c r="B16" s="109">
        <f>ROW()</f>
        <v>16</v>
      </c>
      <c r="C16" s="9" t="str">
        <f>summary!J6</f>
        <v>0408</v>
      </c>
      <c r="D16" s="9" t="str">
        <f>summary!Q8</f>
        <v>2015</v>
      </c>
      <c r="E16" s="9" t="s">
        <v>178</v>
      </c>
      <c r="F16" s="9" t="s">
        <v>239</v>
      </c>
      <c r="G16" s="9" t="str">
        <f t="shared" si="1"/>
        <v>u2bn16</v>
      </c>
      <c r="I16" s="119">
        <v>6</v>
      </c>
      <c r="J16" s="38" t="s">
        <v>19</v>
      </c>
      <c r="K16" s="38"/>
      <c r="L16" s="38"/>
      <c r="M16" s="38"/>
      <c r="N16" s="54"/>
      <c r="O16" s="99"/>
      <c r="P16" s="90">
        <f>SUM(O3:O15)</f>
        <v>0</v>
      </c>
    </row>
    <row r="17" spans="1:16" ht="16.5" thickTop="1">
      <c r="A17" s="9" t="str">
        <f ca="1" t="shared" si="0"/>
        <v>utility II</v>
      </c>
      <c r="B17" s="109">
        <f>ROW()</f>
        <v>17</v>
      </c>
      <c r="C17" s="9" t="str">
        <f>summary!J6</f>
        <v>0408</v>
      </c>
      <c r="D17" s="9" t="str">
        <f>summary!Q8</f>
        <v>2015</v>
      </c>
      <c r="E17" s="9" t="s">
        <v>178</v>
      </c>
      <c r="F17" s="9" t="s">
        <v>239</v>
      </c>
      <c r="G17" s="9" t="str">
        <f t="shared" si="1"/>
        <v>u2bn17</v>
      </c>
      <c r="I17" s="120"/>
      <c r="J17" s="59"/>
      <c r="K17" s="60"/>
      <c r="L17" s="60"/>
      <c r="M17" s="60"/>
      <c r="N17" s="61"/>
      <c r="O17" s="62"/>
      <c r="P17" s="63"/>
    </row>
    <row r="18" spans="1:7" ht="15.75">
      <c r="A18" s="9" t="str">
        <f ca="1" t="shared" si="0"/>
        <v>utility II</v>
      </c>
      <c r="B18" s="109">
        <f>ROW()</f>
        <v>18</v>
      </c>
      <c r="C18" s="9" t="str">
        <f>summary!J6</f>
        <v>0408</v>
      </c>
      <c r="D18" s="9" t="str">
        <f>summary!Q8</f>
        <v>2015</v>
      </c>
      <c r="E18" s="9" t="s">
        <v>178</v>
      </c>
      <c r="F18" s="9" t="s">
        <v>253</v>
      </c>
      <c r="G18" s="9" t="str">
        <f t="shared" si="1"/>
        <v>u2bnd18</v>
      </c>
    </row>
    <row r="19" spans="1:16" ht="15.75">
      <c r="A19" s="9" t="str">
        <f ca="1" t="shared" si="0"/>
        <v>utility II</v>
      </c>
      <c r="B19" s="109">
        <f>ROW()</f>
        <v>19</v>
      </c>
      <c r="C19" s="9" t="str">
        <f>summary!J6</f>
        <v>0408</v>
      </c>
      <c r="D19" s="9" t="str">
        <f>summary!Q8</f>
        <v>2015</v>
      </c>
      <c r="E19" s="9" t="s">
        <v>178</v>
      </c>
      <c r="F19" s="9" t="s">
        <v>253</v>
      </c>
      <c r="G19" s="9" t="str">
        <f t="shared" si="1"/>
        <v>u2bnd19</v>
      </c>
      <c r="I19" s="115"/>
      <c r="J19" s="234" t="s">
        <v>213</v>
      </c>
      <c r="K19" s="234"/>
      <c r="L19" s="234"/>
      <c r="M19" s="234"/>
      <c r="N19" s="234"/>
      <c r="O19" s="234"/>
      <c r="P19" s="234"/>
    </row>
    <row r="20" spans="1:16" ht="15.75">
      <c r="A20" s="9" t="str">
        <f ca="1" t="shared" si="0"/>
        <v>utility II</v>
      </c>
      <c r="B20" s="109">
        <f>ROW()</f>
        <v>20</v>
      </c>
      <c r="C20" s="9" t="str">
        <f>summary!J6</f>
        <v>0408</v>
      </c>
      <c r="D20" s="9" t="str">
        <f>summary!Q8</f>
        <v>2015</v>
      </c>
      <c r="E20" s="9" t="s">
        <v>178</v>
      </c>
      <c r="F20" s="9" t="s">
        <v>253</v>
      </c>
      <c r="G20" s="9" t="str">
        <f t="shared" si="1"/>
        <v>u2bnd20</v>
      </c>
      <c r="I20" s="115"/>
      <c r="J20" s="234" t="s">
        <v>166</v>
      </c>
      <c r="K20" s="234"/>
      <c r="L20" s="234"/>
      <c r="M20" s="234"/>
      <c r="N20" s="234"/>
      <c r="O20" s="234"/>
      <c r="P20" s="234"/>
    </row>
    <row r="21" spans="1:16" ht="24" customHeight="1">
      <c r="A21" s="9" t="str">
        <f ca="1" t="shared" si="0"/>
        <v>utility II</v>
      </c>
      <c r="B21" s="109">
        <f>ROW()</f>
        <v>21</v>
      </c>
      <c r="C21" s="9" t="str">
        <f>summary!J6</f>
        <v>0408</v>
      </c>
      <c r="D21" s="9" t="str">
        <f>summary!Q8</f>
        <v>2015</v>
      </c>
      <c r="E21" s="9" t="s">
        <v>178</v>
      </c>
      <c r="F21" s="9" t="s">
        <v>253</v>
      </c>
      <c r="G21" s="9" t="str">
        <f t="shared" si="1"/>
        <v>u2bnd21</v>
      </c>
      <c r="I21" s="117" t="s">
        <v>95</v>
      </c>
      <c r="J21" s="38" t="s">
        <v>274</v>
      </c>
      <c r="K21" s="38"/>
      <c r="L21" s="38"/>
      <c r="M21" s="38"/>
      <c r="N21" s="38"/>
      <c r="O21" s="94"/>
      <c r="P21" s="160">
        <v>0</v>
      </c>
    </row>
    <row r="22" spans="1:18" ht="15.75">
      <c r="A22" s="9" t="str">
        <f ca="1" t="shared" si="0"/>
        <v>utility II</v>
      </c>
      <c r="B22" s="109">
        <f>ROW()</f>
        <v>22</v>
      </c>
      <c r="C22" s="9" t="str">
        <f>summary!J6</f>
        <v>0408</v>
      </c>
      <c r="D22" s="9" t="str">
        <f>summary!Q8</f>
        <v>2015</v>
      </c>
      <c r="E22" s="9" t="s">
        <v>178</v>
      </c>
      <c r="F22" s="9" t="s">
        <v>253</v>
      </c>
      <c r="G22" s="9" t="str">
        <f t="shared" si="1"/>
        <v>u2bnd22</v>
      </c>
      <c r="I22" s="117" t="s">
        <v>96</v>
      </c>
      <c r="J22" s="38" t="s">
        <v>167</v>
      </c>
      <c r="K22" s="38"/>
      <c r="L22" s="38"/>
      <c r="M22" s="38"/>
      <c r="N22" s="94"/>
      <c r="O22" s="160">
        <v>0</v>
      </c>
      <c r="P22" s="8"/>
      <c r="Q22" s="23"/>
      <c r="R22" s="23"/>
    </row>
    <row r="23" spans="1:18" ht="15.75">
      <c r="A23" s="9" t="str">
        <f ca="1" t="shared" si="0"/>
        <v>utility II</v>
      </c>
      <c r="B23" s="109">
        <f>ROW()</f>
        <v>23</v>
      </c>
      <c r="C23" s="9" t="str">
        <f>summary!J6</f>
        <v>0408</v>
      </c>
      <c r="D23" s="9" t="str">
        <f>summary!Q8</f>
        <v>2015</v>
      </c>
      <c r="E23" s="9" t="s">
        <v>178</v>
      </c>
      <c r="F23" s="9" t="s">
        <v>253</v>
      </c>
      <c r="G23" s="9" t="str">
        <f t="shared" si="1"/>
        <v>u2bnd23</v>
      </c>
      <c r="I23" s="117" t="s">
        <v>97</v>
      </c>
      <c r="J23" s="38" t="s">
        <v>275</v>
      </c>
      <c r="K23" s="38"/>
      <c r="L23" s="38"/>
      <c r="M23" s="38"/>
      <c r="N23" s="38"/>
      <c r="O23" s="38"/>
      <c r="P23" s="38"/>
      <c r="Q23" s="23"/>
      <c r="R23" s="23"/>
    </row>
    <row r="24" spans="1:18" ht="15.75">
      <c r="A24" s="9" t="str">
        <f ca="1" t="shared" si="0"/>
        <v>utility II</v>
      </c>
      <c r="B24" s="109">
        <f>ROW()</f>
        <v>24</v>
      </c>
      <c r="C24" s="9" t="str">
        <f>summary!J6</f>
        <v>0408</v>
      </c>
      <c r="D24" s="9" t="str">
        <f>summary!Q8</f>
        <v>2015</v>
      </c>
      <c r="E24" s="9" t="s">
        <v>178</v>
      </c>
      <c r="F24" s="9" t="s">
        <v>253</v>
      </c>
      <c r="G24" s="9" t="str">
        <f t="shared" si="1"/>
        <v>u2bnd24</v>
      </c>
      <c r="I24" s="117"/>
      <c r="J24" s="38"/>
      <c r="K24" s="38" t="s">
        <v>107</v>
      </c>
      <c r="L24" s="38" t="s">
        <v>168</v>
      </c>
      <c r="M24" s="38"/>
      <c r="N24" s="160">
        <v>0</v>
      </c>
      <c r="O24" s="8"/>
      <c r="P24" s="38"/>
      <c r="Q24" s="23"/>
      <c r="R24" s="23"/>
    </row>
    <row r="25" spans="1:18" ht="15.75">
      <c r="A25" s="9" t="str">
        <f ca="1" t="shared" si="0"/>
        <v>utility II</v>
      </c>
      <c r="B25" s="109">
        <f>ROW()</f>
        <v>25</v>
      </c>
      <c r="C25" s="9" t="str">
        <f>summary!J6</f>
        <v>0408</v>
      </c>
      <c r="D25" s="9" t="str">
        <f>summary!Q8</f>
        <v>2015</v>
      </c>
      <c r="E25" s="9" t="s">
        <v>178</v>
      </c>
      <c r="F25" s="9" t="s">
        <v>253</v>
      </c>
      <c r="G25" s="9" t="str">
        <f t="shared" si="1"/>
        <v>u2bnd25</v>
      </c>
      <c r="I25" s="117"/>
      <c r="J25" s="38"/>
      <c r="K25" s="38" t="s">
        <v>108</v>
      </c>
      <c r="L25" s="38" t="s">
        <v>169</v>
      </c>
      <c r="M25" s="38"/>
      <c r="N25" s="160">
        <v>0</v>
      </c>
      <c r="O25" s="8"/>
      <c r="P25" s="38"/>
      <c r="Q25" s="23"/>
      <c r="R25" s="23"/>
    </row>
    <row r="26" spans="1:18" ht="15.75">
      <c r="A26" s="9" t="str">
        <f ca="1" t="shared" si="0"/>
        <v>utility II</v>
      </c>
      <c r="B26" s="109">
        <f>ROW()</f>
        <v>26</v>
      </c>
      <c r="C26" s="9" t="str">
        <f>summary!J6</f>
        <v>0408</v>
      </c>
      <c r="D26" s="9" t="str">
        <f>summary!Q8</f>
        <v>2015</v>
      </c>
      <c r="E26" s="9" t="s">
        <v>178</v>
      </c>
      <c r="F26" s="9" t="s">
        <v>253</v>
      </c>
      <c r="G26" s="9" t="str">
        <f t="shared" si="1"/>
        <v>u2bnd26</v>
      </c>
      <c r="I26" s="117"/>
      <c r="J26" s="38"/>
      <c r="K26" s="38" t="s">
        <v>118</v>
      </c>
      <c r="L26" s="38" t="s">
        <v>88</v>
      </c>
      <c r="M26" s="38"/>
      <c r="N26" s="160">
        <v>0</v>
      </c>
      <c r="O26" s="8"/>
      <c r="P26" s="38"/>
      <c r="Q26" s="23"/>
      <c r="R26" s="23"/>
    </row>
    <row r="27" spans="1:18" ht="15.75">
      <c r="A27" s="9" t="str">
        <f ca="1" t="shared" si="0"/>
        <v>utility II</v>
      </c>
      <c r="B27" s="109">
        <f>ROW()</f>
        <v>27</v>
      </c>
      <c r="C27" s="9" t="str">
        <f>summary!J6</f>
        <v>0408</v>
      </c>
      <c r="D27" s="9" t="str">
        <f>summary!Q8</f>
        <v>2015</v>
      </c>
      <c r="E27" s="9" t="s">
        <v>178</v>
      </c>
      <c r="F27" s="9" t="s">
        <v>253</v>
      </c>
      <c r="G27" s="9" t="str">
        <f t="shared" si="1"/>
        <v>u2bnd27</v>
      </c>
      <c r="I27" s="117"/>
      <c r="J27" s="38"/>
      <c r="K27" s="38" t="s">
        <v>119</v>
      </c>
      <c r="L27" s="38" t="s">
        <v>170</v>
      </c>
      <c r="M27" s="38"/>
      <c r="N27" s="160">
        <v>0</v>
      </c>
      <c r="O27" s="8"/>
      <c r="P27" s="38"/>
      <c r="Q27" s="23"/>
      <c r="R27" s="23"/>
    </row>
    <row r="28" spans="1:18" ht="15.75">
      <c r="A28" s="9" t="str">
        <f ca="1" t="shared" si="0"/>
        <v>utility II</v>
      </c>
      <c r="B28" s="109">
        <f>ROW()</f>
        <v>28</v>
      </c>
      <c r="C28" s="9" t="str">
        <f>summary!J6</f>
        <v>0408</v>
      </c>
      <c r="D28" s="9" t="str">
        <f>summary!Q8</f>
        <v>2015</v>
      </c>
      <c r="E28" s="9" t="s">
        <v>178</v>
      </c>
      <c r="F28" s="9" t="s">
        <v>253</v>
      </c>
      <c r="G28" s="9" t="str">
        <f t="shared" si="1"/>
        <v>u2bnd28</v>
      </c>
      <c r="I28" s="117" t="s">
        <v>98</v>
      </c>
      <c r="J28" s="38" t="s">
        <v>276</v>
      </c>
      <c r="K28" s="38"/>
      <c r="L28" s="38"/>
      <c r="M28" s="38"/>
      <c r="N28" s="163"/>
      <c r="O28" s="8"/>
      <c r="P28" s="38"/>
      <c r="Q28" s="23"/>
      <c r="R28" s="23"/>
    </row>
    <row r="29" spans="1:18" ht="15.75">
      <c r="A29" s="9" t="str">
        <f ca="1" t="shared" si="0"/>
        <v>utility II</v>
      </c>
      <c r="B29" s="109">
        <f>ROW()</f>
        <v>29</v>
      </c>
      <c r="C29" s="9" t="str">
        <f>summary!J6</f>
        <v>0408</v>
      </c>
      <c r="D29" s="9" t="str">
        <f>summary!Q8</f>
        <v>2015</v>
      </c>
      <c r="E29" s="9" t="s">
        <v>178</v>
      </c>
      <c r="F29" s="9" t="s">
        <v>253</v>
      </c>
      <c r="G29" s="9" t="str">
        <f t="shared" si="1"/>
        <v>u2bnd29</v>
      </c>
      <c r="I29" s="117"/>
      <c r="J29" s="38"/>
      <c r="K29" s="38" t="s">
        <v>107</v>
      </c>
      <c r="L29" s="38" t="s">
        <v>277</v>
      </c>
      <c r="M29" s="38"/>
      <c r="N29" s="160">
        <v>0</v>
      </c>
      <c r="O29" s="8"/>
      <c r="P29" s="38"/>
      <c r="Q29" s="23"/>
      <c r="R29" s="23"/>
    </row>
    <row r="30" spans="1:18" ht="15.75">
      <c r="A30" s="9" t="str">
        <f ca="1" t="shared" si="0"/>
        <v>utility II</v>
      </c>
      <c r="B30" s="109">
        <f>ROW()</f>
        <v>30</v>
      </c>
      <c r="C30" s="9" t="str">
        <f>summary!J6</f>
        <v>0408</v>
      </c>
      <c r="D30" s="9" t="str">
        <f>summary!Q8</f>
        <v>2015</v>
      </c>
      <c r="E30" s="9" t="s">
        <v>178</v>
      </c>
      <c r="F30" s="9" t="s">
        <v>253</v>
      </c>
      <c r="G30" s="9" t="str">
        <f t="shared" si="1"/>
        <v>u2bnd30</v>
      </c>
      <c r="I30" s="117"/>
      <c r="K30" s="38" t="s">
        <v>108</v>
      </c>
      <c r="L30" s="38" t="s">
        <v>171</v>
      </c>
      <c r="N30" s="160">
        <v>0</v>
      </c>
      <c r="O30" s="8"/>
      <c r="P30" s="38"/>
      <c r="Q30" s="23"/>
      <c r="R30" s="23"/>
    </row>
    <row r="31" spans="1:18" ht="15.75">
      <c r="A31" s="9" t="str">
        <f ca="1" t="shared" si="0"/>
        <v>utility II</v>
      </c>
      <c r="B31" s="109">
        <f>ROW()</f>
        <v>31</v>
      </c>
      <c r="C31" s="9" t="str">
        <f>summary!J6</f>
        <v>0408</v>
      </c>
      <c r="D31" s="9" t="str">
        <f>summary!Q8</f>
        <v>2015</v>
      </c>
      <c r="E31" s="9" t="s">
        <v>178</v>
      </c>
      <c r="F31" s="9" t="s">
        <v>253</v>
      </c>
      <c r="G31" s="9" t="str">
        <f t="shared" si="1"/>
        <v>u2bnd31</v>
      </c>
      <c r="I31" s="117" t="s">
        <v>100</v>
      </c>
      <c r="J31" s="38" t="s">
        <v>278</v>
      </c>
      <c r="K31" s="38"/>
      <c r="L31" s="38"/>
      <c r="M31" s="38"/>
      <c r="N31" s="160">
        <v>0</v>
      </c>
      <c r="O31" s="8"/>
      <c r="P31" s="38"/>
      <c r="Q31" s="23"/>
      <c r="R31" s="23"/>
    </row>
    <row r="32" spans="1:17" ht="16.5" thickBot="1">
      <c r="A32" s="9" t="str">
        <f ca="1" t="shared" si="0"/>
        <v>utility II</v>
      </c>
      <c r="B32" s="109">
        <f>ROW()</f>
        <v>32</v>
      </c>
      <c r="C32" s="9" t="str">
        <f>summary!J6</f>
        <v>0408</v>
      </c>
      <c r="D32" s="9" t="str">
        <f>summary!Q8</f>
        <v>2015</v>
      </c>
      <c r="E32" s="9" t="s">
        <v>178</v>
      </c>
      <c r="F32" s="9" t="s">
        <v>253</v>
      </c>
      <c r="G32" s="9" t="str">
        <f t="shared" si="1"/>
        <v>u2bnd32</v>
      </c>
      <c r="I32" s="117" t="s">
        <v>101</v>
      </c>
      <c r="J32" s="38" t="s">
        <v>172</v>
      </c>
      <c r="K32" s="38"/>
      <c r="L32" s="38"/>
      <c r="M32" s="38"/>
      <c r="N32" s="94"/>
      <c r="O32" s="96">
        <f>SUM(N24:N31)</f>
        <v>0</v>
      </c>
      <c r="P32" s="38"/>
      <c r="Q32" s="23"/>
    </row>
    <row r="33" spans="1:16" ht="16.5" thickTop="1">
      <c r="A33" s="9" t="str">
        <f ca="1" t="shared" si="0"/>
        <v>utility II</v>
      </c>
      <c r="B33" s="109">
        <f>ROW()</f>
        <v>33</v>
      </c>
      <c r="C33" s="9" t="str">
        <f>summary!J6</f>
        <v>0408</v>
      </c>
      <c r="D33" s="9" t="str">
        <f>summary!Q8</f>
        <v>2015</v>
      </c>
      <c r="E33" s="9" t="s">
        <v>178</v>
      </c>
      <c r="F33" s="9" t="s">
        <v>253</v>
      </c>
      <c r="G33" s="9" t="str">
        <f t="shared" si="1"/>
        <v>u2bnd33</v>
      </c>
      <c r="I33" s="117" t="s">
        <v>102</v>
      </c>
      <c r="J33" s="38" t="s">
        <v>173</v>
      </c>
      <c r="K33" s="38"/>
      <c r="L33" s="38"/>
      <c r="M33" s="38"/>
      <c r="N33" s="38"/>
      <c r="O33" s="94"/>
      <c r="P33" s="52">
        <f>O22+O32</f>
        <v>0</v>
      </c>
    </row>
    <row r="34" spans="1:16" ht="15.75">
      <c r="A34" s="9" t="str">
        <f ca="1" t="shared" si="0"/>
        <v>utility II</v>
      </c>
      <c r="B34" s="109">
        <f>ROW()</f>
        <v>34</v>
      </c>
      <c r="C34" s="9" t="str">
        <f>summary!J6</f>
        <v>0408</v>
      </c>
      <c r="D34" s="9" t="str">
        <f>summary!Q8</f>
        <v>2015</v>
      </c>
      <c r="E34" s="9" t="s">
        <v>178</v>
      </c>
      <c r="F34" s="9" t="s">
        <v>253</v>
      </c>
      <c r="G34" s="9" t="str">
        <f t="shared" si="1"/>
        <v>u2bnd34</v>
      </c>
      <c r="I34" s="117" t="s">
        <v>103</v>
      </c>
      <c r="J34" s="38" t="s">
        <v>174</v>
      </c>
      <c r="K34" s="38"/>
      <c r="L34" s="38"/>
      <c r="M34" s="38"/>
      <c r="N34" s="38"/>
      <c r="O34" s="94"/>
      <c r="P34" s="52">
        <f>IF((P21-P33)&gt;0,P21-P33,0)</f>
        <v>0</v>
      </c>
    </row>
    <row r="35" spans="1:16" ht="15.75">
      <c r="A35" s="9" t="str">
        <f ca="1" t="shared" si="0"/>
        <v>utility II</v>
      </c>
      <c r="B35" s="109">
        <f>ROW()</f>
        <v>35</v>
      </c>
      <c r="C35" s="9" t="str">
        <f>summary!J6</f>
        <v>0408</v>
      </c>
      <c r="D35" s="9" t="str">
        <f>summary!Q8</f>
        <v>2015</v>
      </c>
      <c r="E35" s="9" t="s">
        <v>178</v>
      </c>
      <c r="F35" s="9" t="s">
        <v>253</v>
      </c>
      <c r="G35" s="9" t="str">
        <f t="shared" si="1"/>
        <v>u2bnd35</v>
      </c>
      <c r="I35" s="117" t="s">
        <v>104</v>
      </c>
      <c r="J35" s="38" t="s">
        <v>175</v>
      </c>
      <c r="K35" s="38"/>
      <c r="L35" s="38"/>
      <c r="M35" s="38"/>
      <c r="N35" s="38"/>
      <c r="O35" s="94"/>
      <c r="P35" s="52">
        <f>IF((P21-P33)&lt;0,ABS(P21-P33),0)</f>
        <v>0</v>
      </c>
    </row>
    <row r="36" spans="1:16" ht="15.75">
      <c r="A36" s="9" t="str">
        <f ca="1" t="shared" si="0"/>
        <v>utility II</v>
      </c>
      <c r="B36" s="109">
        <f>ROW()</f>
        <v>36</v>
      </c>
      <c r="C36" s="9" t="str">
        <f>summary!J6</f>
        <v>0408</v>
      </c>
      <c r="D36" s="9" t="str">
        <f>summary!Q8</f>
        <v>2015</v>
      </c>
      <c r="E36" s="9" t="s">
        <v>178</v>
      </c>
      <c r="F36" s="9" t="s">
        <v>253</v>
      </c>
      <c r="G36" s="9" t="str">
        <f t="shared" si="1"/>
        <v>u2bnd36</v>
      </c>
      <c r="I36" s="117" t="s">
        <v>113</v>
      </c>
      <c r="J36" s="38" t="s">
        <v>176</v>
      </c>
      <c r="K36" s="38"/>
      <c r="L36" s="38"/>
      <c r="M36" s="38"/>
      <c r="N36" s="38"/>
      <c r="O36" s="94"/>
      <c r="P36" s="52">
        <f>O32</f>
        <v>0</v>
      </c>
    </row>
    <row r="37" spans="1:16" ht="15.75">
      <c r="A37" s="9" t="str">
        <f ca="1" t="shared" si="0"/>
        <v>utility II</v>
      </c>
      <c r="B37" s="109">
        <f>ROW()</f>
        <v>37</v>
      </c>
      <c r="C37" s="9" t="str">
        <f>summary!J6</f>
        <v>0408</v>
      </c>
      <c r="D37" s="9" t="str">
        <f>summary!Q8</f>
        <v>2015</v>
      </c>
      <c r="E37" s="9" t="s">
        <v>178</v>
      </c>
      <c r="F37" s="9" t="s">
        <v>253</v>
      </c>
      <c r="G37" s="9" t="str">
        <f t="shared" si="1"/>
        <v>u2bnd37</v>
      </c>
      <c r="I37" s="117" t="s">
        <v>114</v>
      </c>
      <c r="J37" s="38" t="s">
        <v>279</v>
      </c>
      <c r="K37" s="38"/>
      <c r="L37" s="38"/>
      <c r="M37" s="38"/>
      <c r="N37" s="38"/>
      <c r="O37" s="94"/>
      <c r="P37" s="52">
        <f>IF(P35&lt;P36,P35*1,P36*1)</f>
        <v>0</v>
      </c>
    </row>
    <row r="38" spans="1:18" ht="15.75">
      <c r="A38" s="9" t="str">
        <f ca="1" t="shared" si="0"/>
        <v>utility II</v>
      </c>
      <c r="B38" s="109">
        <f>ROW()</f>
        <v>38</v>
      </c>
      <c r="C38" s="9" t="str">
        <f>summary!J6</f>
        <v>0408</v>
      </c>
      <c r="D38" s="9" t="str">
        <f>summary!Q8</f>
        <v>2015</v>
      </c>
      <c r="E38" s="9" t="s">
        <v>178</v>
      </c>
      <c r="F38" s="9" t="s">
        <v>253</v>
      </c>
      <c r="G38" s="9" t="str">
        <f t="shared" si="1"/>
        <v>u2bnd38</v>
      </c>
      <c r="I38" s="117"/>
      <c r="J38" s="38" t="s">
        <v>251</v>
      </c>
      <c r="K38" s="38"/>
      <c r="L38" s="38"/>
      <c r="M38" s="38"/>
      <c r="N38" s="97"/>
      <c r="O38" s="38"/>
      <c r="P38" s="38"/>
      <c r="Q38" s="23"/>
      <c r="R38" s="23"/>
    </row>
    <row r="39" spans="1:16" ht="15.75">
      <c r="A39" s="9" t="str">
        <f ca="1" t="shared" si="0"/>
        <v>utility II</v>
      </c>
      <c r="B39" s="109">
        <f>ROW()</f>
        <v>39</v>
      </c>
      <c r="C39" s="9" t="str">
        <f>summary!J6</f>
        <v>0408</v>
      </c>
      <c r="D39" s="9" t="str">
        <f>summary!Q8</f>
        <v>2015</v>
      </c>
      <c r="E39" s="9" t="s">
        <v>178</v>
      </c>
      <c r="F39" s="9" t="s">
        <v>253</v>
      </c>
      <c r="G39" s="9" t="str">
        <f t="shared" si="1"/>
        <v>u2bnd39</v>
      </c>
      <c r="I39" s="122"/>
      <c r="J39" s="8"/>
      <c r="K39" s="8"/>
      <c r="L39" s="8"/>
      <c r="M39" s="8"/>
      <c r="N39" s="8"/>
      <c r="O39" s="8"/>
      <c r="P39" s="8"/>
    </row>
    <row r="40" spans="1:17" ht="15.75">
      <c r="A40" s="9" t="str">
        <f ca="1" t="shared" si="0"/>
        <v>utility II</v>
      </c>
      <c r="B40" s="109">
        <f>ROW()</f>
        <v>40</v>
      </c>
      <c r="C40" s="9" t="str">
        <f>summary!J6</f>
        <v>0408</v>
      </c>
      <c r="D40" s="9" t="str">
        <f>summary!Q8</f>
        <v>2015</v>
      </c>
      <c r="E40" s="9" t="s">
        <v>178</v>
      </c>
      <c r="F40" s="9" t="s">
        <v>253</v>
      </c>
      <c r="G40" s="9" t="str">
        <f t="shared" si="1"/>
        <v>u2bnd40</v>
      </c>
      <c r="I40" s="117" t="s">
        <v>107</v>
      </c>
      <c r="J40" s="38" t="s">
        <v>115</v>
      </c>
      <c r="K40" s="155" t="str">
        <f>J2</f>
        <v>None</v>
      </c>
      <c r="L40" s="88"/>
      <c r="M40" s="38" t="s">
        <v>116</v>
      </c>
      <c r="N40" s="55"/>
      <c r="O40" s="52">
        <f>P16</f>
        <v>0</v>
      </c>
      <c r="P40" s="8"/>
      <c r="Q40" s="24"/>
    </row>
    <row r="41" spans="1:17" ht="15.75">
      <c r="A41" s="9" t="str">
        <f ca="1" t="shared" si="0"/>
        <v>utility II</v>
      </c>
      <c r="B41" s="109">
        <f>ROW()</f>
        <v>41</v>
      </c>
      <c r="C41" s="9" t="str">
        <f>summary!J6</f>
        <v>0408</v>
      </c>
      <c r="D41" s="9" t="str">
        <f>summary!Q8</f>
        <v>2015</v>
      </c>
      <c r="E41" s="9" t="s">
        <v>178</v>
      </c>
      <c r="F41" s="9" t="s">
        <v>253</v>
      </c>
      <c r="G41" s="9" t="str">
        <f t="shared" si="1"/>
        <v>u2bnd41</v>
      </c>
      <c r="I41" s="117" t="s">
        <v>108</v>
      </c>
      <c r="J41" s="38" t="s">
        <v>280</v>
      </c>
      <c r="K41" s="38"/>
      <c r="L41" s="38"/>
      <c r="M41" s="38"/>
      <c r="N41" s="55"/>
      <c r="O41" s="55"/>
      <c r="P41" s="8"/>
      <c r="Q41" s="24"/>
    </row>
    <row r="42" spans="1:17" ht="15.75">
      <c r="A42" s="9" t="str">
        <f ca="1" t="shared" si="0"/>
        <v>utility II</v>
      </c>
      <c r="B42" s="109">
        <f>ROW()</f>
        <v>42</v>
      </c>
      <c r="C42" s="9" t="str">
        <f>summary!J6</f>
        <v>0408</v>
      </c>
      <c r="D42" s="9" t="str">
        <f>summary!Q8</f>
        <v>2015</v>
      </c>
      <c r="E42" s="9" t="s">
        <v>178</v>
      </c>
      <c r="F42" s="9" t="s">
        <v>253</v>
      </c>
      <c r="G42" s="9" t="str">
        <f t="shared" si="1"/>
        <v>u2bnd42</v>
      </c>
      <c r="I42" s="117"/>
      <c r="J42" s="231">
        <f>P37</f>
        <v>0</v>
      </c>
      <c r="K42" s="231"/>
      <c r="L42" s="231"/>
      <c r="M42" s="38" t="s">
        <v>117</v>
      </c>
      <c r="N42" s="55"/>
      <c r="O42" s="52">
        <f>J42*20</f>
        <v>0</v>
      </c>
      <c r="P42" s="8"/>
      <c r="Q42" s="24"/>
    </row>
    <row r="43" spans="1:17" ht="15.75">
      <c r="A43" s="9" t="str">
        <f ca="1" t="shared" si="0"/>
        <v>utility II</v>
      </c>
      <c r="B43" s="109">
        <f>ROW()</f>
        <v>43</v>
      </c>
      <c r="C43" s="9" t="str">
        <f>summary!J6</f>
        <v>0408</v>
      </c>
      <c r="D43" s="9" t="str">
        <f>summary!Q8</f>
        <v>2015</v>
      </c>
      <c r="E43" s="9" t="s">
        <v>178</v>
      </c>
      <c r="F43" s="9" t="s">
        <v>253</v>
      </c>
      <c r="G43" s="9" t="str">
        <f t="shared" si="1"/>
        <v>u2bnd43</v>
      </c>
      <c r="I43" s="117" t="s">
        <v>118</v>
      </c>
      <c r="J43" s="38" t="s">
        <v>0</v>
      </c>
      <c r="K43" s="38"/>
      <c r="L43" s="38"/>
      <c r="M43" s="38"/>
      <c r="N43" s="55"/>
      <c r="O43" s="52">
        <f>IF(O42&lt;O40,O40-O42,0)</f>
        <v>0</v>
      </c>
      <c r="P43" s="8"/>
      <c r="Q43" s="24"/>
    </row>
    <row r="44" spans="1:17" ht="15.75">
      <c r="A44" s="9" t="str">
        <f ca="1" t="shared" si="0"/>
        <v>utility II</v>
      </c>
      <c r="B44" s="109">
        <f>ROW()</f>
        <v>44</v>
      </c>
      <c r="C44" s="9" t="str">
        <f>summary!J6</f>
        <v>0408</v>
      </c>
      <c r="D44" s="9" t="str">
        <f>summary!Q8</f>
        <v>2015</v>
      </c>
      <c r="E44" s="9" t="s">
        <v>178</v>
      </c>
      <c r="F44" s="9" t="s">
        <v>253</v>
      </c>
      <c r="G44" s="9" t="str">
        <f t="shared" si="1"/>
        <v>u2bnd44</v>
      </c>
      <c r="I44" s="117" t="s">
        <v>119</v>
      </c>
      <c r="J44" s="38" t="s">
        <v>214</v>
      </c>
      <c r="K44" s="38"/>
      <c r="L44" s="38"/>
      <c r="M44" s="38"/>
      <c r="N44" s="55"/>
      <c r="O44" s="160"/>
      <c r="P44" s="8"/>
      <c r="Q44" s="24"/>
    </row>
    <row r="45" spans="1:16" ht="15.75">
      <c r="A45" s="9" t="str">
        <f ca="1" t="shared" si="0"/>
        <v>utility II</v>
      </c>
      <c r="B45" s="109">
        <f>ROW()</f>
        <v>45</v>
      </c>
      <c r="C45" s="9" t="str">
        <f>summary!J6</f>
        <v>0408</v>
      </c>
      <c r="D45" s="9" t="str">
        <f>summary!Q8</f>
        <v>2015</v>
      </c>
      <c r="E45" s="9" t="s">
        <v>178</v>
      </c>
      <c r="F45" s="9" t="s">
        <v>253</v>
      </c>
      <c r="G45" s="9" t="str">
        <f t="shared" si="1"/>
        <v>u2bnd45</v>
      </c>
      <c r="I45" s="118" t="s">
        <v>120</v>
      </c>
      <c r="J45" s="32" t="s">
        <v>215</v>
      </c>
      <c r="K45" s="38"/>
      <c r="L45" s="38"/>
      <c r="M45" s="38"/>
      <c r="N45" s="54"/>
      <c r="O45" s="52">
        <f>O43+O44</f>
        <v>0</v>
      </c>
      <c r="P45" s="44"/>
    </row>
    <row r="46" spans="1:16" ht="15.75">
      <c r="A46" s="9" t="str">
        <f ca="1" t="shared" si="0"/>
        <v>utility II</v>
      </c>
      <c r="B46" s="109">
        <f>ROW()</f>
        <v>46</v>
      </c>
      <c r="C46" s="9" t="str">
        <f>summary!J6</f>
        <v>0408</v>
      </c>
      <c r="D46" s="9" t="str">
        <f>summary!Q8</f>
        <v>2015</v>
      </c>
      <c r="E46" s="9" t="s">
        <v>178</v>
      </c>
      <c r="F46" s="9" t="s">
        <v>253</v>
      </c>
      <c r="G46" s="9" t="str">
        <f t="shared" si="1"/>
        <v>u2bnd46</v>
      </c>
      <c r="I46" s="118" t="s">
        <v>377</v>
      </c>
      <c r="J46" s="32" t="s">
        <v>378</v>
      </c>
      <c r="K46" s="38"/>
      <c r="L46" s="38"/>
      <c r="M46" s="38"/>
      <c r="N46" s="54"/>
      <c r="O46" s="160"/>
      <c r="P46" s="44"/>
    </row>
    <row r="47" spans="1:16" ht="27" customHeight="1" thickBot="1">
      <c r="A47" s="9" t="str">
        <f ca="1" t="shared" si="0"/>
        <v>utility II</v>
      </c>
      <c r="B47" s="109">
        <f>ROW()</f>
        <v>47</v>
      </c>
      <c r="C47" s="9" t="str">
        <f>summary!J6</f>
        <v>0408</v>
      </c>
      <c r="D47" s="9" t="str">
        <f>summary!Q8</f>
        <v>2015</v>
      </c>
      <c r="E47" s="9" t="s">
        <v>178</v>
      </c>
      <c r="F47" s="9" t="s">
        <v>253</v>
      </c>
      <c r="G47" s="9" t="str">
        <f>F47&amp;ROW()</f>
        <v>u2bnd47</v>
      </c>
      <c r="I47" s="122"/>
      <c r="J47" s="58" t="s">
        <v>216</v>
      </c>
      <c r="K47" s="8"/>
      <c r="L47" s="8"/>
      <c r="M47" s="8"/>
      <c r="N47" s="8"/>
      <c r="O47" s="8"/>
      <c r="P47" s="98">
        <f>IF(P34&gt;0,P16,O45)-O46</f>
        <v>0</v>
      </c>
    </row>
    <row r="48" ht="16.5" thickTop="1"/>
  </sheetData>
  <sheetProtection password="C7B6" sheet="1"/>
  <mergeCells count="5">
    <mergeCell ref="J42:L42"/>
    <mergeCell ref="J1:O1"/>
    <mergeCell ref="J2:L2"/>
    <mergeCell ref="J19:P19"/>
    <mergeCell ref="J20:P20"/>
  </mergeCells>
  <dataValidations count="1">
    <dataValidation type="list" allowBlank="1" showInputMessage="1" showErrorMessage="1" sqref="J2:L2">
      <formula1>utility</formula1>
    </dataValidation>
  </dataValidations>
  <printOptions horizontalCentered="1"/>
  <pageMargins left="0.5" right="0.5" top="0.5" bottom="0.5" header="0.5" footer="0.25"/>
  <pageSetup fitToHeight="1" fitToWidth="1" horizontalDpi="600" verticalDpi="600" orientation="portrait" paperSize="5" scale="94" r:id="rId2"/>
  <headerFooter alignWithMargins="0">
    <oddFooter>&amp;C&amp;A&amp;RPage &amp;P</oddFooter>
  </headerFooter>
  <legacyDrawing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R47"/>
  <sheetViews>
    <sheetView showGridLines="0" zoomScalePageLayoutView="0" workbookViewId="0" topLeftCell="I1">
      <selection activeCell="S22" sqref="S22"/>
    </sheetView>
  </sheetViews>
  <sheetFormatPr defaultColWidth="9.00390625" defaultRowHeight="15.75"/>
  <cols>
    <col min="1" max="1" width="5.625" style="0" hidden="1" customWidth="1"/>
    <col min="2" max="2" width="5.625" style="113" hidden="1" customWidth="1"/>
    <col min="3" max="8" width="5.625" style="0" hidden="1" customWidth="1"/>
    <col min="9" max="9" width="3.50390625" style="121" customWidth="1"/>
    <col min="10" max="10" width="9.125" style="0" customWidth="1"/>
    <col min="11" max="11" width="7.75390625" style="0" customWidth="1"/>
    <col min="13" max="13" width="16.25390625" style="0" customWidth="1"/>
    <col min="14" max="14" width="14.375" style="0" customWidth="1"/>
    <col min="15" max="15" width="16.875" style="0" customWidth="1"/>
    <col min="16" max="16" width="17.125" style="0" customWidth="1"/>
    <col min="17" max="17" width="10.00390625" style="0" customWidth="1"/>
    <col min="18" max="18" width="14.375" style="0" customWidth="1"/>
  </cols>
  <sheetData>
    <row r="1" spans="1:17" ht="20.25">
      <c r="A1" s="9" t="str">
        <f aca="true" ca="1" t="shared" si="0" ref="A1:A47">MID(CELL("filename",A1),FIND("]",CELL("filename",A1))+1,256)</f>
        <v>utility III</v>
      </c>
      <c r="B1" s="109">
        <f>ROW()</f>
        <v>1</v>
      </c>
      <c r="C1" s="9" t="str">
        <f>summary!J6</f>
        <v>0408</v>
      </c>
      <c r="D1" s="9" t="str">
        <f>summary!Q8</f>
        <v>2015</v>
      </c>
      <c r="E1" s="9" t="s">
        <v>178</v>
      </c>
      <c r="F1" s="9" t="s">
        <v>240</v>
      </c>
      <c r="G1" s="9" t="str">
        <f>F1&amp;ROW()</f>
        <v>u3bn1</v>
      </c>
      <c r="I1" s="115"/>
      <c r="J1" s="226" t="s">
        <v>282</v>
      </c>
      <c r="K1" s="226"/>
      <c r="L1" s="226"/>
      <c r="M1" s="226"/>
      <c r="N1" s="226"/>
      <c r="O1" s="226"/>
      <c r="P1" s="23"/>
      <c r="Q1" s="23"/>
    </row>
    <row r="2" spans="1:17" ht="18.75">
      <c r="A2" s="9" t="str">
        <f ca="1" t="shared" si="0"/>
        <v>utility III</v>
      </c>
      <c r="B2" s="109">
        <f>ROW()</f>
        <v>2</v>
      </c>
      <c r="C2" s="9" t="str">
        <f>summary!J6</f>
        <v>0408</v>
      </c>
      <c r="D2" s="9" t="str">
        <f>summary!Q8</f>
        <v>2015</v>
      </c>
      <c r="E2" s="9" t="s">
        <v>178</v>
      </c>
      <c r="F2" s="9" t="s">
        <v>240</v>
      </c>
      <c r="G2" s="9" t="str">
        <f aca="true" t="shared" si="1" ref="G2:G46">F2&amp;ROW()</f>
        <v>u3bn2</v>
      </c>
      <c r="I2" s="116" t="s">
        <v>224</v>
      </c>
      <c r="J2" s="233" t="s">
        <v>234</v>
      </c>
      <c r="K2" s="233"/>
      <c r="L2" s="233"/>
      <c r="M2" s="37" t="s">
        <v>238</v>
      </c>
      <c r="N2" s="24"/>
      <c r="O2" s="24"/>
      <c r="P2" s="24"/>
      <c r="Q2" s="24"/>
    </row>
    <row r="3" spans="1:17" ht="15.75">
      <c r="A3" s="9" t="str">
        <f ca="1" t="shared" si="0"/>
        <v>utility III</v>
      </c>
      <c r="B3" s="109">
        <f>ROW()</f>
        <v>3</v>
      </c>
      <c r="C3" s="9" t="str">
        <f>summary!J6</f>
        <v>0408</v>
      </c>
      <c r="D3" s="9" t="str">
        <f>summary!Q8</f>
        <v>2015</v>
      </c>
      <c r="E3" s="9" t="s">
        <v>178</v>
      </c>
      <c r="F3" s="9" t="s">
        <v>240</v>
      </c>
      <c r="G3" s="9" t="str">
        <f t="shared" si="1"/>
        <v>u3bn3</v>
      </c>
      <c r="I3" s="117" t="s">
        <v>95</v>
      </c>
      <c r="J3" s="38" t="s">
        <v>105</v>
      </c>
      <c r="K3" s="38"/>
      <c r="L3" s="38"/>
      <c r="M3" s="38"/>
      <c r="N3" s="44"/>
      <c r="O3" s="160">
        <v>0</v>
      </c>
      <c r="P3" s="55"/>
      <c r="Q3" s="24"/>
    </row>
    <row r="4" spans="1:17" ht="15.75">
      <c r="A4" s="9" t="str">
        <f ca="1" t="shared" si="0"/>
        <v>utility III</v>
      </c>
      <c r="B4" s="109">
        <f>ROW()</f>
        <v>4</v>
      </c>
      <c r="C4" s="9" t="str">
        <f>summary!J6</f>
        <v>0408</v>
      </c>
      <c r="D4" s="9" t="str">
        <f>summary!Q8</f>
        <v>2015</v>
      </c>
      <c r="E4" s="9" t="s">
        <v>178</v>
      </c>
      <c r="F4" s="9" t="s">
        <v>240</v>
      </c>
      <c r="G4" s="9" t="str">
        <f t="shared" si="1"/>
        <v>u3bn4</v>
      </c>
      <c r="I4" s="117" t="s">
        <v>96</v>
      </c>
      <c r="J4" s="38" t="s">
        <v>106</v>
      </c>
      <c r="K4" s="38"/>
      <c r="L4" s="38"/>
      <c r="M4" s="38"/>
      <c r="N4" s="55"/>
      <c r="O4" s="53"/>
      <c r="P4" s="55"/>
      <c r="Q4" s="24"/>
    </row>
    <row r="5" spans="1:17" ht="15.75">
      <c r="A5" s="9" t="str">
        <f ca="1" t="shared" si="0"/>
        <v>utility III</v>
      </c>
      <c r="B5" s="109">
        <f>ROW()</f>
        <v>5</v>
      </c>
      <c r="C5" s="9" t="str">
        <f>summary!J6</f>
        <v>0408</v>
      </c>
      <c r="D5" s="9" t="str">
        <f>summary!Q8</f>
        <v>2015</v>
      </c>
      <c r="E5" s="9" t="s">
        <v>178</v>
      </c>
      <c r="F5" s="9" t="s">
        <v>240</v>
      </c>
      <c r="G5" s="9" t="str">
        <f t="shared" si="1"/>
        <v>u3bn5</v>
      </c>
      <c r="I5" s="117"/>
      <c r="J5" s="38" t="s">
        <v>107</v>
      </c>
      <c r="K5" s="38" t="s">
        <v>84</v>
      </c>
      <c r="L5" s="38"/>
      <c r="M5" s="38"/>
      <c r="N5" s="44"/>
      <c r="O5" s="160">
        <v>0</v>
      </c>
      <c r="P5" s="55"/>
      <c r="Q5" s="24"/>
    </row>
    <row r="6" spans="1:17" ht="15.75">
      <c r="A6" s="9" t="str">
        <f ca="1" t="shared" si="0"/>
        <v>utility III</v>
      </c>
      <c r="B6" s="109">
        <f>ROW()</f>
        <v>6</v>
      </c>
      <c r="C6" s="9" t="str">
        <f>summary!J6</f>
        <v>0408</v>
      </c>
      <c r="D6" s="9" t="str">
        <f>summary!Q8</f>
        <v>2015</v>
      </c>
      <c r="E6" s="9" t="s">
        <v>178</v>
      </c>
      <c r="F6" s="9" t="s">
        <v>240</v>
      </c>
      <c r="G6" s="9" t="str">
        <f t="shared" si="1"/>
        <v>u3bn6</v>
      </c>
      <c r="I6" s="117"/>
      <c r="J6" s="38" t="s">
        <v>108</v>
      </c>
      <c r="K6" s="38" t="s">
        <v>109</v>
      </c>
      <c r="L6" s="38"/>
      <c r="M6" s="38" t="s">
        <v>18</v>
      </c>
      <c r="N6" s="44"/>
      <c r="O6" s="160">
        <v>0</v>
      </c>
      <c r="P6" s="55"/>
      <c r="Q6" s="24"/>
    </row>
    <row r="7" spans="1:17" ht="15.75">
      <c r="A7" s="9" t="str">
        <f ca="1" t="shared" si="0"/>
        <v>utility III</v>
      </c>
      <c r="B7" s="109">
        <f>ROW()</f>
        <v>7</v>
      </c>
      <c r="C7" s="9" t="str">
        <f>summary!J6</f>
        <v>0408</v>
      </c>
      <c r="D7" s="9" t="str">
        <f>summary!Q8</f>
        <v>2015</v>
      </c>
      <c r="E7" s="9" t="s">
        <v>178</v>
      </c>
      <c r="F7" s="9" t="s">
        <v>240</v>
      </c>
      <c r="G7" s="9" t="str">
        <f t="shared" si="1"/>
        <v>u3bn7</v>
      </c>
      <c r="I7" s="118">
        <v>3</v>
      </c>
      <c r="J7" s="38" t="s">
        <v>110</v>
      </c>
      <c r="K7" s="38"/>
      <c r="L7" s="38"/>
      <c r="M7" s="38"/>
      <c r="N7" s="55"/>
      <c r="O7" s="53"/>
      <c r="P7" s="55"/>
      <c r="Q7" s="24"/>
    </row>
    <row r="8" spans="1:17" ht="15.75">
      <c r="A8" s="9" t="str">
        <f ca="1" t="shared" si="0"/>
        <v>utility III</v>
      </c>
      <c r="B8" s="109">
        <f>ROW()</f>
        <v>8</v>
      </c>
      <c r="C8" s="9" t="str">
        <f>summary!J6</f>
        <v>0408</v>
      </c>
      <c r="D8" s="9" t="str">
        <f>summary!Q8</f>
        <v>2015</v>
      </c>
      <c r="E8" s="9" t="s">
        <v>178</v>
      </c>
      <c r="F8" s="9" t="s">
        <v>240</v>
      </c>
      <c r="G8" s="9" t="str">
        <f t="shared" si="1"/>
        <v>u3bn8</v>
      </c>
      <c r="I8" s="117"/>
      <c r="J8" s="38" t="s">
        <v>107</v>
      </c>
      <c r="K8" s="38" t="s">
        <v>84</v>
      </c>
      <c r="L8" s="38"/>
      <c r="M8" s="38"/>
      <c r="N8" s="44"/>
      <c r="O8" s="160">
        <v>0</v>
      </c>
      <c r="P8" s="55"/>
      <c r="Q8" s="24"/>
    </row>
    <row r="9" spans="1:17" ht="15.75">
      <c r="A9" s="9" t="str">
        <f ca="1" t="shared" si="0"/>
        <v>utility III</v>
      </c>
      <c r="B9" s="109">
        <f>ROW()</f>
        <v>9</v>
      </c>
      <c r="C9" s="9" t="str">
        <f>summary!J6</f>
        <v>0408</v>
      </c>
      <c r="D9" s="9" t="str">
        <f>summary!Q8</f>
        <v>2015</v>
      </c>
      <c r="E9" s="9" t="s">
        <v>178</v>
      </c>
      <c r="F9" s="9" t="s">
        <v>240</v>
      </c>
      <c r="G9" s="9" t="str">
        <f t="shared" si="1"/>
        <v>u3bn9</v>
      </c>
      <c r="I9" s="117"/>
      <c r="J9" s="38" t="s">
        <v>108</v>
      </c>
      <c r="K9" s="38" t="s">
        <v>109</v>
      </c>
      <c r="L9" s="38"/>
      <c r="M9" s="38"/>
      <c r="N9" s="44"/>
      <c r="O9" s="160">
        <v>0</v>
      </c>
      <c r="P9" s="55"/>
      <c r="Q9" s="24"/>
    </row>
    <row r="10" spans="1:17" ht="15.75">
      <c r="A10" s="9" t="str">
        <f ca="1" t="shared" si="0"/>
        <v>utility III</v>
      </c>
      <c r="B10" s="109">
        <f>ROW()</f>
        <v>10</v>
      </c>
      <c r="C10" s="9" t="str">
        <f>summary!J6</f>
        <v>0408</v>
      </c>
      <c r="D10" s="9" t="str">
        <f>summary!Q8</f>
        <v>2015</v>
      </c>
      <c r="E10" s="9" t="s">
        <v>178</v>
      </c>
      <c r="F10" s="9" t="s">
        <v>240</v>
      </c>
      <c r="G10" s="9" t="str">
        <f t="shared" si="1"/>
        <v>u3bn10</v>
      </c>
      <c r="I10" s="117">
        <v>4</v>
      </c>
      <c r="J10" s="38" t="s">
        <v>111</v>
      </c>
      <c r="K10" s="38"/>
      <c r="L10" s="38"/>
      <c r="M10" s="38"/>
      <c r="N10" s="55"/>
      <c r="O10" s="53"/>
      <c r="P10" s="55"/>
      <c r="Q10" s="24"/>
    </row>
    <row r="11" spans="1:17" ht="15.75">
      <c r="A11" s="9" t="str">
        <f ca="1" t="shared" si="0"/>
        <v>utility III</v>
      </c>
      <c r="B11" s="109">
        <f>ROW()</f>
        <v>11</v>
      </c>
      <c r="C11" s="9" t="str">
        <f>summary!J6</f>
        <v>0408</v>
      </c>
      <c r="D11" s="9" t="str">
        <f>summary!Q8</f>
        <v>2015</v>
      </c>
      <c r="E11" s="9" t="s">
        <v>178</v>
      </c>
      <c r="F11" s="9" t="s">
        <v>240</v>
      </c>
      <c r="G11" s="9" t="str">
        <f t="shared" si="1"/>
        <v>u3bn11</v>
      </c>
      <c r="I11" s="117"/>
      <c r="J11" s="38" t="s">
        <v>107</v>
      </c>
      <c r="K11" s="38" t="s">
        <v>84</v>
      </c>
      <c r="L11" s="38"/>
      <c r="M11" s="38"/>
      <c r="N11" s="44"/>
      <c r="O11" s="160">
        <v>0</v>
      </c>
      <c r="P11" s="55"/>
      <c r="Q11" s="24"/>
    </row>
    <row r="12" spans="1:17" ht="15.75">
      <c r="A12" s="9" t="str">
        <f ca="1" t="shared" si="0"/>
        <v>utility III</v>
      </c>
      <c r="B12" s="109">
        <f>ROW()</f>
        <v>12</v>
      </c>
      <c r="C12" s="9" t="str">
        <f>summary!J6</f>
        <v>0408</v>
      </c>
      <c r="D12" s="9" t="str">
        <f>summary!Q8</f>
        <v>2015</v>
      </c>
      <c r="E12" s="9" t="s">
        <v>178</v>
      </c>
      <c r="F12" s="9" t="s">
        <v>240</v>
      </c>
      <c r="G12" s="9" t="str">
        <f t="shared" si="1"/>
        <v>u3bn12</v>
      </c>
      <c r="I12" s="117"/>
      <c r="J12" s="38" t="s">
        <v>108</v>
      </c>
      <c r="K12" s="38" t="s">
        <v>109</v>
      </c>
      <c r="L12" s="38"/>
      <c r="M12" s="38"/>
      <c r="N12" s="44"/>
      <c r="O12" s="160">
        <v>0</v>
      </c>
      <c r="P12" s="55"/>
      <c r="Q12" s="24"/>
    </row>
    <row r="13" spans="1:17" ht="15.75">
      <c r="A13" s="9" t="str">
        <f ca="1" t="shared" si="0"/>
        <v>utility III</v>
      </c>
      <c r="B13" s="109">
        <f>ROW()</f>
        <v>13</v>
      </c>
      <c r="C13" s="9" t="str">
        <f>summary!J6</f>
        <v>0408</v>
      </c>
      <c r="D13" s="9" t="str">
        <f>summary!Q8</f>
        <v>2015</v>
      </c>
      <c r="E13" s="9" t="s">
        <v>178</v>
      </c>
      <c r="F13" s="9" t="s">
        <v>240</v>
      </c>
      <c r="G13" s="9" t="str">
        <f t="shared" si="1"/>
        <v>u3bn13</v>
      </c>
      <c r="I13" s="119">
        <v>5</v>
      </c>
      <c r="J13" s="38" t="s">
        <v>112</v>
      </c>
      <c r="K13" s="38"/>
      <c r="L13" s="38"/>
      <c r="M13" s="38"/>
      <c r="N13" s="44"/>
      <c r="O13" s="74"/>
      <c r="P13" s="55"/>
      <c r="Q13" s="24"/>
    </row>
    <row r="14" spans="1:17" ht="15.75">
      <c r="A14" s="9" t="str">
        <f ca="1" t="shared" si="0"/>
        <v>utility III</v>
      </c>
      <c r="B14" s="109">
        <f>ROW()</f>
        <v>14</v>
      </c>
      <c r="C14" s="9" t="str">
        <f>summary!J6</f>
        <v>0408</v>
      </c>
      <c r="D14" s="9" t="str">
        <f>summary!Q8</f>
        <v>2015</v>
      </c>
      <c r="E14" s="9" t="s">
        <v>178</v>
      </c>
      <c r="F14" s="9" t="s">
        <v>240</v>
      </c>
      <c r="G14" s="9" t="str">
        <f t="shared" si="1"/>
        <v>u3bn14</v>
      </c>
      <c r="I14" s="117"/>
      <c r="J14" s="38" t="s">
        <v>107</v>
      </c>
      <c r="K14" s="38" t="s">
        <v>84</v>
      </c>
      <c r="L14" s="38"/>
      <c r="M14" s="38"/>
      <c r="N14" s="44"/>
      <c r="O14" s="160">
        <v>0</v>
      </c>
      <c r="P14" s="55"/>
      <c r="Q14" s="24"/>
    </row>
    <row r="15" spans="1:17" ht="15.75">
      <c r="A15" s="9" t="str">
        <f ca="1" t="shared" si="0"/>
        <v>utility III</v>
      </c>
      <c r="B15" s="109">
        <f>ROW()</f>
        <v>15</v>
      </c>
      <c r="C15" s="9" t="str">
        <f>summary!J6</f>
        <v>0408</v>
      </c>
      <c r="D15" s="9" t="str">
        <f>summary!Q8</f>
        <v>2015</v>
      </c>
      <c r="E15" s="9" t="s">
        <v>178</v>
      </c>
      <c r="F15" s="9" t="s">
        <v>240</v>
      </c>
      <c r="G15" s="9" t="str">
        <f t="shared" si="1"/>
        <v>u3bn15</v>
      </c>
      <c r="I15" s="117"/>
      <c r="J15" s="38" t="s">
        <v>108</v>
      </c>
      <c r="K15" s="38" t="s">
        <v>109</v>
      </c>
      <c r="L15" s="38"/>
      <c r="M15" s="38"/>
      <c r="N15" s="44"/>
      <c r="O15" s="162">
        <v>0</v>
      </c>
      <c r="P15" s="55"/>
      <c r="Q15" s="24"/>
    </row>
    <row r="16" spans="1:16" ht="16.5" thickBot="1">
      <c r="A16" s="9" t="str">
        <f ca="1" t="shared" si="0"/>
        <v>utility III</v>
      </c>
      <c r="B16" s="109">
        <f>ROW()</f>
        <v>16</v>
      </c>
      <c r="C16" s="9" t="str">
        <f>summary!J6</f>
        <v>0408</v>
      </c>
      <c r="D16" s="9" t="str">
        <f>summary!Q8</f>
        <v>2015</v>
      </c>
      <c r="E16" s="9" t="s">
        <v>178</v>
      </c>
      <c r="F16" s="9" t="s">
        <v>240</v>
      </c>
      <c r="G16" s="9" t="str">
        <f t="shared" si="1"/>
        <v>u3bn16</v>
      </c>
      <c r="I16" s="119">
        <v>6</v>
      </c>
      <c r="J16" s="38" t="s">
        <v>19</v>
      </c>
      <c r="K16" s="38"/>
      <c r="L16" s="38"/>
      <c r="M16" s="38"/>
      <c r="N16" s="54"/>
      <c r="O16" s="99"/>
      <c r="P16" s="90">
        <f>SUM(O3:O15)</f>
        <v>0</v>
      </c>
    </row>
    <row r="17" spans="1:16" ht="16.5" thickTop="1">
      <c r="A17" s="9" t="str">
        <f ca="1" t="shared" si="0"/>
        <v>utility III</v>
      </c>
      <c r="B17" s="109">
        <f>ROW()</f>
        <v>17</v>
      </c>
      <c r="C17" s="9" t="str">
        <f>summary!J6</f>
        <v>0408</v>
      </c>
      <c r="D17" s="9" t="str">
        <f>summary!Q8</f>
        <v>2015</v>
      </c>
      <c r="E17" s="9" t="s">
        <v>178</v>
      </c>
      <c r="F17" s="9" t="s">
        <v>240</v>
      </c>
      <c r="G17" s="9" t="str">
        <f t="shared" si="1"/>
        <v>u3bn17</v>
      </c>
      <c r="I17" s="120"/>
      <c r="J17" s="59"/>
      <c r="K17" s="60"/>
      <c r="L17" s="60"/>
      <c r="M17" s="60"/>
      <c r="N17" s="61"/>
      <c r="O17" s="62"/>
      <c r="P17" s="63"/>
    </row>
    <row r="18" spans="1:7" ht="15.75">
      <c r="A18" s="9" t="str">
        <f ca="1" t="shared" si="0"/>
        <v>utility III</v>
      </c>
      <c r="B18" s="109">
        <f>ROW()</f>
        <v>18</v>
      </c>
      <c r="C18" s="9" t="str">
        <f>summary!J6</f>
        <v>0408</v>
      </c>
      <c r="D18" s="9" t="str">
        <f>summary!Q8</f>
        <v>2015</v>
      </c>
      <c r="E18" s="9" t="s">
        <v>178</v>
      </c>
      <c r="F18" s="9" t="s">
        <v>254</v>
      </c>
      <c r="G18" s="9" t="str">
        <f t="shared" si="1"/>
        <v>u3bnd18</v>
      </c>
    </row>
    <row r="19" spans="1:16" ht="15.75">
      <c r="A19" s="9" t="str">
        <f ca="1" t="shared" si="0"/>
        <v>utility III</v>
      </c>
      <c r="B19" s="109">
        <f>ROW()</f>
        <v>19</v>
      </c>
      <c r="C19" s="9" t="str">
        <f>summary!J6</f>
        <v>0408</v>
      </c>
      <c r="D19" s="9" t="str">
        <f>summary!Q8</f>
        <v>2015</v>
      </c>
      <c r="E19" s="9" t="s">
        <v>178</v>
      </c>
      <c r="F19" s="9" t="s">
        <v>254</v>
      </c>
      <c r="G19" s="9" t="str">
        <f t="shared" si="1"/>
        <v>u3bnd19</v>
      </c>
      <c r="I19" s="115"/>
      <c r="J19" s="234" t="s">
        <v>213</v>
      </c>
      <c r="K19" s="234"/>
      <c r="L19" s="234"/>
      <c r="M19" s="234"/>
      <c r="N19" s="234"/>
      <c r="O19" s="234"/>
      <c r="P19" s="234"/>
    </row>
    <row r="20" spans="1:16" ht="15.75">
      <c r="A20" s="9" t="str">
        <f ca="1" t="shared" si="0"/>
        <v>utility III</v>
      </c>
      <c r="B20" s="109">
        <f>ROW()</f>
        <v>20</v>
      </c>
      <c r="C20" s="9" t="str">
        <f>summary!J6</f>
        <v>0408</v>
      </c>
      <c r="D20" s="9" t="str">
        <f>summary!Q8</f>
        <v>2015</v>
      </c>
      <c r="E20" s="9" t="s">
        <v>178</v>
      </c>
      <c r="F20" s="9" t="s">
        <v>254</v>
      </c>
      <c r="G20" s="9" t="str">
        <f t="shared" si="1"/>
        <v>u3bnd20</v>
      </c>
      <c r="I20" s="115"/>
      <c r="J20" s="234" t="s">
        <v>166</v>
      </c>
      <c r="K20" s="234"/>
      <c r="L20" s="234"/>
      <c r="M20" s="234"/>
      <c r="N20" s="234"/>
      <c r="O20" s="234"/>
      <c r="P20" s="234"/>
    </row>
    <row r="21" spans="1:16" ht="24" customHeight="1">
      <c r="A21" s="9" t="str">
        <f ca="1" t="shared" si="0"/>
        <v>utility III</v>
      </c>
      <c r="B21" s="109">
        <f>ROW()</f>
        <v>21</v>
      </c>
      <c r="C21" s="9" t="str">
        <f>summary!J6</f>
        <v>0408</v>
      </c>
      <c r="D21" s="9" t="str">
        <f>summary!Q8</f>
        <v>2015</v>
      </c>
      <c r="E21" s="9" t="s">
        <v>178</v>
      </c>
      <c r="F21" s="9" t="s">
        <v>254</v>
      </c>
      <c r="G21" s="9" t="str">
        <f t="shared" si="1"/>
        <v>u3bnd21</v>
      </c>
      <c r="I21" s="117" t="s">
        <v>95</v>
      </c>
      <c r="J21" s="38" t="s">
        <v>274</v>
      </c>
      <c r="K21" s="38"/>
      <c r="L21" s="38"/>
      <c r="M21" s="38"/>
      <c r="N21" s="38"/>
      <c r="O21" s="94"/>
      <c r="P21" s="160">
        <v>0</v>
      </c>
    </row>
    <row r="22" spans="1:18" ht="15.75">
      <c r="A22" s="9" t="str">
        <f ca="1" t="shared" si="0"/>
        <v>utility III</v>
      </c>
      <c r="B22" s="109">
        <f>ROW()</f>
        <v>22</v>
      </c>
      <c r="C22" s="9" t="str">
        <f>summary!J6</f>
        <v>0408</v>
      </c>
      <c r="D22" s="9" t="str">
        <f>summary!Q8</f>
        <v>2015</v>
      </c>
      <c r="E22" s="9" t="s">
        <v>178</v>
      </c>
      <c r="F22" s="9" t="s">
        <v>254</v>
      </c>
      <c r="G22" s="9" t="str">
        <f t="shared" si="1"/>
        <v>u3bnd22</v>
      </c>
      <c r="I22" s="117" t="s">
        <v>96</v>
      </c>
      <c r="J22" s="38" t="s">
        <v>167</v>
      </c>
      <c r="K22" s="38"/>
      <c r="L22" s="38"/>
      <c r="M22" s="38"/>
      <c r="N22" s="94"/>
      <c r="O22" s="160">
        <v>0</v>
      </c>
      <c r="P22" s="8"/>
      <c r="Q22" s="23"/>
      <c r="R22" s="23"/>
    </row>
    <row r="23" spans="1:18" ht="15.75">
      <c r="A23" s="9" t="str">
        <f ca="1" t="shared" si="0"/>
        <v>utility III</v>
      </c>
      <c r="B23" s="109">
        <f>ROW()</f>
        <v>23</v>
      </c>
      <c r="C23" s="9" t="str">
        <f>summary!J6</f>
        <v>0408</v>
      </c>
      <c r="D23" s="9" t="str">
        <f>summary!Q8</f>
        <v>2015</v>
      </c>
      <c r="E23" s="9" t="s">
        <v>178</v>
      </c>
      <c r="F23" s="9" t="s">
        <v>254</v>
      </c>
      <c r="G23" s="9" t="str">
        <f t="shared" si="1"/>
        <v>u3bnd23</v>
      </c>
      <c r="I23" s="117" t="s">
        <v>97</v>
      </c>
      <c r="J23" s="38" t="s">
        <v>275</v>
      </c>
      <c r="K23" s="38"/>
      <c r="L23" s="38"/>
      <c r="M23" s="38"/>
      <c r="N23" s="38"/>
      <c r="O23" s="38"/>
      <c r="P23" s="38"/>
      <c r="Q23" s="23"/>
      <c r="R23" s="23"/>
    </row>
    <row r="24" spans="1:18" ht="15.75">
      <c r="A24" s="9" t="str">
        <f ca="1" t="shared" si="0"/>
        <v>utility III</v>
      </c>
      <c r="B24" s="109">
        <f>ROW()</f>
        <v>24</v>
      </c>
      <c r="C24" s="9" t="str">
        <f>summary!J6</f>
        <v>0408</v>
      </c>
      <c r="D24" s="9" t="str">
        <f>summary!Q8</f>
        <v>2015</v>
      </c>
      <c r="E24" s="9" t="s">
        <v>178</v>
      </c>
      <c r="F24" s="9" t="s">
        <v>254</v>
      </c>
      <c r="G24" s="9" t="str">
        <f t="shared" si="1"/>
        <v>u3bnd24</v>
      </c>
      <c r="I24" s="117"/>
      <c r="J24" s="38"/>
      <c r="K24" s="38" t="s">
        <v>107</v>
      </c>
      <c r="L24" s="38" t="s">
        <v>168</v>
      </c>
      <c r="M24" s="38"/>
      <c r="N24" s="160">
        <v>0</v>
      </c>
      <c r="O24" s="8"/>
      <c r="P24" s="38"/>
      <c r="Q24" s="23"/>
      <c r="R24" s="23"/>
    </row>
    <row r="25" spans="1:18" ht="15.75">
      <c r="A25" s="9" t="str">
        <f ca="1" t="shared" si="0"/>
        <v>utility III</v>
      </c>
      <c r="B25" s="109">
        <f>ROW()</f>
        <v>25</v>
      </c>
      <c r="C25" s="9" t="str">
        <f>summary!J6</f>
        <v>0408</v>
      </c>
      <c r="D25" s="9" t="str">
        <f>summary!Q8</f>
        <v>2015</v>
      </c>
      <c r="E25" s="9" t="s">
        <v>178</v>
      </c>
      <c r="F25" s="9" t="s">
        <v>254</v>
      </c>
      <c r="G25" s="9" t="str">
        <f t="shared" si="1"/>
        <v>u3bnd25</v>
      </c>
      <c r="I25" s="117"/>
      <c r="J25" s="38"/>
      <c r="K25" s="38" t="s">
        <v>108</v>
      </c>
      <c r="L25" s="38" t="s">
        <v>169</v>
      </c>
      <c r="M25" s="38"/>
      <c r="N25" s="160">
        <v>0</v>
      </c>
      <c r="O25" s="8"/>
      <c r="P25" s="38"/>
      <c r="Q25" s="23"/>
      <c r="R25" s="23"/>
    </row>
    <row r="26" spans="1:18" ht="15.75">
      <c r="A26" s="9" t="str">
        <f ca="1" t="shared" si="0"/>
        <v>utility III</v>
      </c>
      <c r="B26" s="109">
        <f>ROW()</f>
        <v>26</v>
      </c>
      <c r="C26" s="9" t="str">
        <f>summary!J6</f>
        <v>0408</v>
      </c>
      <c r="D26" s="9" t="str">
        <f>summary!Q8</f>
        <v>2015</v>
      </c>
      <c r="E26" s="9" t="s">
        <v>178</v>
      </c>
      <c r="F26" s="9" t="s">
        <v>254</v>
      </c>
      <c r="G26" s="9" t="str">
        <f t="shared" si="1"/>
        <v>u3bnd26</v>
      </c>
      <c r="I26" s="117"/>
      <c r="J26" s="38"/>
      <c r="K26" s="38" t="s">
        <v>118</v>
      </c>
      <c r="L26" s="38" t="s">
        <v>88</v>
      </c>
      <c r="M26" s="38"/>
      <c r="N26" s="160">
        <v>0</v>
      </c>
      <c r="O26" s="8"/>
      <c r="P26" s="38"/>
      <c r="Q26" s="23"/>
      <c r="R26" s="23"/>
    </row>
    <row r="27" spans="1:18" ht="15.75">
      <c r="A27" s="9" t="str">
        <f ca="1" t="shared" si="0"/>
        <v>utility III</v>
      </c>
      <c r="B27" s="109">
        <f>ROW()</f>
        <v>27</v>
      </c>
      <c r="C27" s="9" t="str">
        <f>summary!J6</f>
        <v>0408</v>
      </c>
      <c r="D27" s="9" t="str">
        <f>summary!Q8</f>
        <v>2015</v>
      </c>
      <c r="E27" s="9" t="s">
        <v>178</v>
      </c>
      <c r="F27" s="9" t="s">
        <v>254</v>
      </c>
      <c r="G27" s="9" t="str">
        <f t="shared" si="1"/>
        <v>u3bnd27</v>
      </c>
      <c r="I27" s="117"/>
      <c r="J27" s="38"/>
      <c r="K27" s="38" t="s">
        <v>119</v>
      </c>
      <c r="L27" s="38" t="s">
        <v>170</v>
      </c>
      <c r="M27" s="38"/>
      <c r="N27" s="160">
        <v>0</v>
      </c>
      <c r="O27" s="8"/>
      <c r="P27" s="38"/>
      <c r="Q27" s="23"/>
      <c r="R27" s="23"/>
    </row>
    <row r="28" spans="1:18" ht="15.75">
      <c r="A28" s="9" t="str">
        <f ca="1" t="shared" si="0"/>
        <v>utility III</v>
      </c>
      <c r="B28" s="109">
        <f>ROW()</f>
        <v>28</v>
      </c>
      <c r="C28" s="9" t="str">
        <f>summary!J6</f>
        <v>0408</v>
      </c>
      <c r="D28" s="9" t="str">
        <f>summary!Q8</f>
        <v>2015</v>
      </c>
      <c r="E28" s="9" t="s">
        <v>178</v>
      </c>
      <c r="F28" s="9" t="s">
        <v>254</v>
      </c>
      <c r="G28" s="9" t="str">
        <f t="shared" si="1"/>
        <v>u3bnd28</v>
      </c>
      <c r="I28" s="117" t="s">
        <v>98</v>
      </c>
      <c r="J28" s="38" t="s">
        <v>276</v>
      </c>
      <c r="K28" s="38"/>
      <c r="L28" s="38"/>
      <c r="M28" s="38"/>
      <c r="N28" s="95"/>
      <c r="O28" s="8"/>
      <c r="P28" s="38"/>
      <c r="Q28" s="23"/>
      <c r="R28" s="23"/>
    </row>
    <row r="29" spans="1:18" ht="15.75">
      <c r="A29" s="9" t="str">
        <f ca="1" t="shared" si="0"/>
        <v>utility III</v>
      </c>
      <c r="B29" s="109">
        <f>ROW()</f>
        <v>29</v>
      </c>
      <c r="C29" s="9" t="str">
        <f>summary!J6</f>
        <v>0408</v>
      </c>
      <c r="D29" s="9" t="str">
        <f>summary!Q8</f>
        <v>2015</v>
      </c>
      <c r="E29" s="9" t="s">
        <v>178</v>
      </c>
      <c r="F29" s="9" t="s">
        <v>254</v>
      </c>
      <c r="G29" s="9" t="str">
        <f t="shared" si="1"/>
        <v>u3bnd29</v>
      </c>
      <c r="I29" s="117"/>
      <c r="J29" s="38"/>
      <c r="K29" s="38" t="s">
        <v>107</v>
      </c>
      <c r="L29" s="38" t="s">
        <v>277</v>
      </c>
      <c r="M29" s="38"/>
      <c r="N29" s="160">
        <v>0</v>
      </c>
      <c r="O29" s="8"/>
      <c r="P29" s="38"/>
      <c r="Q29" s="23"/>
      <c r="R29" s="23"/>
    </row>
    <row r="30" spans="1:18" ht="15.75">
      <c r="A30" s="9" t="str">
        <f ca="1" t="shared" si="0"/>
        <v>utility III</v>
      </c>
      <c r="B30" s="109">
        <f>ROW()</f>
        <v>30</v>
      </c>
      <c r="C30" s="9" t="str">
        <f>summary!J6</f>
        <v>0408</v>
      </c>
      <c r="D30" s="9" t="str">
        <f>summary!Q8</f>
        <v>2015</v>
      </c>
      <c r="E30" s="9" t="s">
        <v>178</v>
      </c>
      <c r="F30" s="9" t="s">
        <v>254</v>
      </c>
      <c r="G30" s="9" t="str">
        <f t="shared" si="1"/>
        <v>u3bnd30</v>
      </c>
      <c r="I30" s="117"/>
      <c r="K30" s="38" t="s">
        <v>108</v>
      </c>
      <c r="L30" s="38" t="s">
        <v>171</v>
      </c>
      <c r="N30" s="160">
        <v>0</v>
      </c>
      <c r="O30" s="8"/>
      <c r="P30" s="38"/>
      <c r="Q30" s="23"/>
      <c r="R30" s="23"/>
    </row>
    <row r="31" spans="1:18" ht="15.75">
      <c r="A31" s="9" t="str">
        <f ca="1" t="shared" si="0"/>
        <v>utility III</v>
      </c>
      <c r="B31" s="109">
        <f>ROW()</f>
        <v>31</v>
      </c>
      <c r="C31" s="9" t="str">
        <f>summary!J6</f>
        <v>0408</v>
      </c>
      <c r="D31" s="9" t="str">
        <f>summary!Q8</f>
        <v>2015</v>
      </c>
      <c r="E31" s="9" t="s">
        <v>178</v>
      </c>
      <c r="F31" s="9" t="s">
        <v>254</v>
      </c>
      <c r="G31" s="9" t="str">
        <f t="shared" si="1"/>
        <v>u3bnd31</v>
      </c>
      <c r="I31" s="117" t="s">
        <v>100</v>
      </c>
      <c r="J31" s="38" t="s">
        <v>278</v>
      </c>
      <c r="K31" s="38"/>
      <c r="L31" s="38"/>
      <c r="M31" s="38"/>
      <c r="N31" s="160">
        <v>0</v>
      </c>
      <c r="O31" s="8"/>
      <c r="P31" s="38"/>
      <c r="Q31" s="23"/>
      <c r="R31" s="23"/>
    </row>
    <row r="32" spans="1:17" ht="16.5" thickBot="1">
      <c r="A32" s="9" t="str">
        <f ca="1" t="shared" si="0"/>
        <v>utility III</v>
      </c>
      <c r="B32" s="109">
        <f>ROW()</f>
        <v>32</v>
      </c>
      <c r="C32" s="9" t="str">
        <f>summary!J6</f>
        <v>0408</v>
      </c>
      <c r="D32" s="9" t="str">
        <f>summary!Q8</f>
        <v>2015</v>
      </c>
      <c r="E32" s="9" t="s">
        <v>178</v>
      </c>
      <c r="F32" s="9" t="s">
        <v>254</v>
      </c>
      <c r="G32" s="9" t="str">
        <f t="shared" si="1"/>
        <v>u3bnd32</v>
      </c>
      <c r="I32" s="117" t="s">
        <v>101</v>
      </c>
      <c r="J32" s="38" t="s">
        <v>172</v>
      </c>
      <c r="K32" s="38"/>
      <c r="L32" s="38"/>
      <c r="M32" s="38"/>
      <c r="N32" s="94"/>
      <c r="O32" s="96">
        <f>SUM(N24:N31)</f>
        <v>0</v>
      </c>
      <c r="P32" s="38"/>
      <c r="Q32" s="23"/>
    </row>
    <row r="33" spans="1:16" ht="16.5" thickTop="1">
      <c r="A33" s="9" t="str">
        <f ca="1" t="shared" si="0"/>
        <v>utility III</v>
      </c>
      <c r="B33" s="109">
        <f>ROW()</f>
        <v>33</v>
      </c>
      <c r="C33" s="9" t="str">
        <f>summary!J6</f>
        <v>0408</v>
      </c>
      <c r="D33" s="9" t="str">
        <f>summary!Q8</f>
        <v>2015</v>
      </c>
      <c r="E33" s="9" t="s">
        <v>178</v>
      </c>
      <c r="F33" s="9" t="s">
        <v>254</v>
      </c>
      <c r="G33" s="9" t="str">
        <f t="shared" si="1"/>
        <v>u3bnd33</v>
      </c>
      <c r="I33" s="117" t="s">
        <v>102</v>
      </c>
      <c r="J33" s="38" t="s">
        <v>173</v>
      </c>
      <c r="K33" s="38"/>
      <c r="L33" s="38"/>
      <c r="M33" s="38"/>
      <c r="N33" s="38"/>
      <c r="O33" s="94"/>
      <c r="P33" s="52">
        <f>O22+O32</f>
        <v>0</v>
      </c>
    </row>
    <row r="34" spans="1:16" ht="15.75">
      <c r="A34" s="9" t="str">
        <f ca="1" t="shared" si="0"/>
        <v>utility III</v>
      </c>
      <c r="B34" s="109">
        <f>ROW()</f>
        <v>34</v>
      </c>
      <c r="C34" s="9" t="str">
        <f>summary!J6</f>
        <v>0408</v>
      </c>
      <c r="D34" s="9" t="str">
        <f>summary!Q8</f>
        <v>2015</v>
      </c>
      <c r="E34" s="9" t="s">
        <v>178</v>
      </c>
      <c r="F34" s="9" t="s">
        <v>254</v>
      </c>
      <c r="G34" s="9" t="str">
        <f t="shared" si="1"/>
        <v>u3bnd34</v>
      </c>
      <c r="I34" s="117" t="s">
        <v>103</v>
      </c>
      <c r="J34" s="38" t="s">
        <v>174</v>
      </c>
      <c r="K34" s="38"/>
      <c r="L34" s="38"/>
      <c r="M34" s="38"/>
      <c r="N34" s="38"/>
      <c r="O34" s="94"/>
      <c r="P34" s="52">
        <f>IF((P21-P33)&gt;0,P21-P33,0)</f>
        <v>0</v>
      </c>
    </row>
    <row r="35" spans="1:16" ht="15.75">
      <c r="A35" s="9" t="str">
        <f ca="1" t="shared" si="0"/>
        <v>utility III</v>
      </c>
      <c r="B35" s="109">
        <f>ROW()</f>
        <v>35</v>
      </c>
      <c r="C35" s="9" t="str">
        <f>summary!J6</f>
        <v>0408</v>
      </c>
      <c r="D35" s="9" t="str">
        <f>summary!Q8</f>
        <v>2015</v>
      </c>
      <c r="E35" s="9" t="s">
        <v>178</v>
      </c>
      <c r="F35" s="9" t="s">
        <v>254</v>
      </c>
      <c r="G35" s="9" t="str">
        <f t="shared" si="1"/>
        <v>u3bnd35</v>
      </c>
      <c r="I35" s="117" t="s">
        <v>104</v>
      </c>
      <c r="J35" s="38" t="s">
        <v>175</v>
      </c>
      <c r="K35" s="38"/>
      <c r="L35" s="38"/>
      <c r="M35" s="38"/>
      <c r="N35" s="38"/>
      <c r="O35" s="94"/>
      <c r="P35" s="52">
        <f>IF((P21-P33)&lt;0,ABS(P21-P33),0)</f>
        <v>0</v>
      </c>
    </row>
    <row r="36" spans="1:16" ht="15.75">
      <c r="A36" s="9" t="str">
        <f ca="1" t="shared" si="0"/>
        <v>utility III</v>
      </c>
      <c r="B36" s="109">
        <f>ROW()</f>
        <v>36</v>
      </c>
      <c r="C36" s="9" t="str">
        <f>summary!J6</f>
        <v>0408</v>
      </c>
      <c r="D36" s="9" t="str">
        <f>summary!Q8</f>
        <v>2015</v>
      </c>
      <c r="E36" s="9" t="s">
        <v>178</v>
      </c>
      <c r="F36" s="9" t="s">
        <v>254</v>
      </c>
      <c r="G36" s="9" t="str">
        <f t="shared" si="1"/>
        <v>u3bnd36</v>
      </c>
      <c r="I36" s="117" t="s">
        <v>113</v>
      </c>
      <c r="J36" s="38" t="s">
        <v>176</v>
      </c>
      <c r="K36" s="38"/>
      <c r="L36" s="38"/>
      <c r="M36" s="38"/>
      <c r="N36" s="38"/>
      <c r="O36" s="94"/>
      <c r="P36" s="52">
        <f>O32</f>
        <v>0</v>
      </c>
    </row>
    <row r="37" spans="1:16" ht="15.75">
      <c r="A37" s="9" t="str">
        <f ca="1" t="shared" si="0"/>
        <v>utility III</v>
      </c>
      <c r="B37" s="109">
        <f>ROW()</f>
        <v>37</v>
      </c>
      <c r="C37" s="9" t="str">
        <f>summary!J6</f>
        <v>0408</v>
      </c>
      <c r="D37" s="9" t="str">
        <f>summary!Q8</f>
        <v>2015</v>
      </c>
      <c r="E37" s="9" t="s">
        <v>178</v>
      </c>
      <c r="F37" s="9" t="s">
        <v>254</v>
      </c>
      <c r="G37" s="9" t="str">
        <f t="shared" si="1"/>
        <v>u3bnd37</v>
      </c>
      <c r="I37" s="117" t="s">
        <v>114</v>
      </c>
      <c r="J37" s="38" t="s">
        <v>279</v>
      </c>
      <c r="K37" s="38"/>
      <c r="L37" s="38"/>
      <c r="M37" s="38"/>
      <c r="N37" s="38"/>
      <c r="O37" s="94"/>
      <c r="P37" s="52">
        <f>IF(P35&lt;P36,P35*1,P36*1)</f>
        <v>0</v>
      </c>
    </row>
    <row r="38" spans="1:18" ht="15.75">
      <c r="A38" s="9" t="str">
        <f ca="1" t="shared" si="0"/>
        <v>utility III</v>
      </c>
      <c r="B38" s="109">
        <f>ROW()</f>
        <v>38</v>
      </c>
      <c r="C38" s="9" t="str">
        <f>summary!J6</f>
        <v>0408</v>
      </c>
      <c r="D38" s="9" t="str">
        <f>summary!Q8</f>
        <v>2015</v>
      </c>
      <c r="E38" s="9" t="s">
        <v>178</v>
      </c>
      <c r="F38" s="9" t="s">
        <v>254</v>
      </c>
      <c r="G38" s="9" t="str">
        <f t="shared" si="1"/>
        <v>u3bnd38</v>
      </c>
      <c r="I38" s="117"/>
      <c r="J38" s="38" t="s">
        <v>251</v>
      </c>
      <c r="K38" s="38"/>
      <c r="L38" s="38"/>
      <c r="M38" s="38"/>
      <c r="N38" s="97"/>
      <c r="O38" s="38"/>
      <c r="P38" s="38"/>
      <c r="Q38" s="23"/>
      <c r="R38" s="23"/>
    </row>
    <row r="39" spans="1:16" ht="15.75">
      <c r="A39" s="9" t="str">
        <f ca="1" t="shared" si="0"/>
        <v>utility III</v>
      </c>
      <c r="B39" s="109">
        <f>ROW()</f>
        <v>39</v>
      </c>
      <c r="C39" s="9" t="str">
        <f>summary!J6</f>
        <v>0408</v>
      </c>
      <c r="D39" s="9" t="str">
        <f>summary!Q8</f>
        <v>2015</v>
      </c>
      <c r="E39" s="9" t="s">
        <v>178</v>
      </c>
      <c r="F39" s="9" t="s">
        <v>254</v>
      </c>
      <c r="G39" s="9" t="str">
        <f t="shared" si="1"/>
        <v>u3bnd39</v>
      </c>
      <c r="I39" s="122"/>
      <c r="J39" s="8"/>
      <c r="K39" s="8"/>
      <c r="L39" s="8"/>
      <c r="M39" s="8"/>
      <c r="N39" s="8"/>
      <c r="O39" s="8"/>
      <c r="P39" s="8"/>
    </row>
    <row r="40" spans="1:17" ht="15.75">
      <c r="A40" s="9" t="str">
        <f ca="1" t="shared" si="0"/>
        <v>utility III</v>
      </c>
      <c r="B40" s="109">
        <f>ROW()</f>
        <v>40</v>
      </c>
      <c r="C40" s="9" t="str">
        <f>summary!J6</f>
        <v>0408</v>
      </c>
      <c r="D40" s="9" t="str">
        <f>summary!Q8</f>
        <v>2015</v>
      </c>
      <c r="E40" s="9" t="s">
        <v>178</v>
      </c>
      <c r="F40" s="9" t="s">
        <v>254</v>
      </c>
      <c r="G40" s="9" t="str">
        <f t="shared" si="1"/>
        <v>u3bnd40</v>
      </c>
      <c r="I40" s="117" t="s">
        <v>107</v>
      </c>
      <c r="J40" s="38" t="s">
        <v>115</v>
      </c>
      <c r="K40" s="155" t="str">
        <f>J2</f>
        <v>None</v>
      </c>
      <c r="L40" s="88"/>
      <c r="M40" s="38" t="s">
        <v>116</v>
      </c>
      <c r="N40" s="55"/>
      <c r="O40" s="52">
        <f>P16</f>
        <v>0</v>
      </c>
      <c r="P40" s="8"/>
      <c r="Q40" s="24"/>
    </row>
    <row r="41" spans="1:17" ht="15.75">
      <c r="A41" s="9" t="str">
        <f ca="1" t="shared" si="0"/>
        <v>utility III</v>
      </c>
      <c r="B41" s="109">
        <f>ROW()</f>
        <v>41</v>
      </c>
      <c r="C41" s="9" t="str">
        <f>summary!J6</f>
        <v>0408</v>
      </c>
      <c r="D41" s="9" t="str">
        <f>summary!Q8</f>
        <v>2015</v>
      </c>
      <c r="E41" s="9" t="s">
        <v>178</v>
      </c>
      <c r="F41" s="9" t="s">
        <v>254</v>
      </c>
      <c r="G41" s="9" t="str">
        <f t="shared" si="1"/>
        <v>u3bnd41</v>
      </c>
      <c r="I41" s="117" t="s">
        <v>108</v>
      </c>
      <c r="J41" s="38" t="s">
        <v>280</v>
      </c>
      <c r="K41" s="38"/>
      <c r="L41" s="38"/>
      <c r="M41" s="38"/>
      <c r="N41" s="55"/>
      <c r="O41" s="55"/>
      <c r="P41" s="8"/>
      <c r="Q41" s="24"/>
    </row>
    <row r="42" spans="1:17" ht="15.75">
      <c r="A42" s="9" t="str">
        <f ca="1" t="shared" si="0"/>
        <v>utility III</v>
      </c>
      <c r="B42" s="109">
        <f>ROW()</f>
        <v>42</v>
      </c>
      <c r="C42" s="9" t="str">
        <f>summary!J6</f>
        <v>0408</v>
      </c>
      <c r="D42" s="9" t="str">
        <f>summary!Q8</f>
        <v>2015</v>
      </c>
      <c r="E42" s="9" t="s">
        <v>178</v>
      </c>
      <c r="F42" s="9" t="s">
        <v>254</v>
      </c>
      <c r="G42" s="9" t="str">
        <f t="shared" si="1"/>
        <v>u3bnd42</v>
      </c>
      <c r="I42" s="117"/>
      <c r="J42" s="231">
        <f>P37</f>
        <v>0</v>
      </c>
      <c r="K42" s="231"/>
      <c r="L42" s="231"/>
      <c r="M42" s="38" t="s">
        <v>117</v>
      </c>
      <c r="N42" s="55"/>
      <c r="O42" s="52">
        <f>J42*20</f>
        <v>0</v>
      </c>
      <c r="P42" s="8"/>
      <c r="Q42" s="24"/>
    </row>
    <row r="43" spans="1:17" ht="15.75">
      <c r="A43" s="9" t="str">
        <f ca="1" t="shared" si="0"/>
        <v>utility III</v>
      </c>
      <c r="B43" s="109">
        <f>ROW()</f>
        <v>43</v>
      </c>
      <c r="C43" s="9" t="str">
        <f>summary!J6</f>
        <v>0408</v>
      </c>
      <c r="D43" s="9" t="str">
        <f>summary!Q8</f>
        <v>2015</v>
      </c>
      <c r="E43" s="9" t="s">
        <v>178</v>
      </c>
      <c r="F43" s="9" t="s">
        <v>254</v>
      </c>
      <c r="G43" s="9" t="str">
        <f t="shared" si="1"/>
        <v>u3bnd43</v>
      </c>
      <c r="I43" s="117" t="s">
        <v>118</v>
      </c>
      <c r="J43" s="38" t="s">
        <v>0</v>
      </c>
      <c r="K43" s="38"/>
      <c r="L43" s="38"/>
      <c r="M43" s="38"/>
      <c r="N43" s="55"/>
      <c r="O43" s="52">
        <f>IF(O42&lt;O40,O40-O42,0)</f>
        <v>0</v>
      </c>
      <c r="P43" s="8"/>
      <c r="Q43" s="24"/>
    </row>
    <row r="44" spans="1:17" ht="15.75">
      <c r="A44" s="9" t="str">
        <f ca="1" t="shared" si="0"/>
        <v>utility III</v>
      </c>
      <c r="B44" s="109">
        <f>ROW()</f>
        <v>44</v>
      </c>
      <c r="C44" s="9" t="str">
        <f>summary!J6</f>
        <v>0408</v>
      </c>
      <c r="D44" s="9" t="str">
        <f>summary!Q8</f>
        <v>2015</v>
      </c>
      <c r="E44" s="9" t="s">
        <v>178</v>
      </c>
      <c r="F44" s="9" t="s">
        <v>254</v>
      </c>
      <c r="G44" s="9" t="str">
        <f t="shared" si="1"/>
        <v>u3bnd44</v>
      </c>
      <c r="I44" s="117" t="s">
        <v>119</v>
      </c>
      <c r="J44" s="38" t="s">
        <v>214</v>
      </c>
      <c r="K44" s="38"/>
      <c r="L44" s="38"/>
      <c r="M44" s="38"/>
      <c r="N44" s="55"/>
      <c r="O44" s="160"/>
      <c r="P44" s="8"/>
      <c r="Q44" s="24"/>
    </row>
    <row r="45" spans="1:16" ht="15.75">
      <c r="A45" s="9" t="str">
        <f ca="1" t="shared" si="0"/>
        <v>utility III</v>
      </c>
      <c r="B45" s="109">
        <f>ROW()</f>
        <v>45</v>
      </c>
      <c r="C45" s="9" t="str">
        <f>summary!J6</f>
        <v>0408</v>
      </c>
      <c r="D45" s="9" t="str">
        <f>summary!Q8</f>
        <v>2015</v>
      </c>
      <c r="E45" s="9" t="s">
        <v>178</v>
      </c>
      <c r="F45" s="9" t="s">
        <v>254</v>
      </c>
      <c r="G45" s="9" t="str">
        <f t="shared" si="1"/>
        <v>u3bnd45</v>
      </c>
      <c r="I45" s="118" t="s">
        <v>120</v>
      </c>
      <c r="J45" s="32" t="s">
        <v>215</v>
      </c>
      <c r="K45" s="38"/>
      <c r="L45" s="38"/>
      <c r="M45" s="38"/>
      <c r="N45" s="54"/>
      <c r="O45" s="52">
        <f>O43+O44</f>
        <v>0</v>
      </c>
      <c r="P45" s="44"/>
    </row>
    <row r="46" spans="1:16" ht="15.75">
      <c r="A46" s="9" t="str">
        <f ca="1" t="shared" si="0"/>
        <v>utility III</v>
      </c>
      <c r="B46" s="109">
        <f>ROW()</f>
        <v>46</v>
      </c>
      <c r="C46" s="9" t="str">
        <f>summary!J6</f>
        <v>0408</v>
      </c>
      <c r="D46" s="9" t="str">
        <f>summary!Q8</f>
        <v>2015</v>
      </c>
      <c r="E46" s="9" t="s">
        <v>178</v>
      </c>
      <c r="F46" s="9" t="s">
        <v>254</v>
      </c>
      <c r="G46" s="9" t="str">
        <f t="shared" si="1"/>
        <v>u3bnd46</v>
      </c>
      <c r="I46" s="118" t="s">
        <v>377</v>
      </c>
      <c r="J46" s="32" t="s">
        <v>378</v>
      </c>
      <c r="K46" s="38"/>
      <c r="L46" s="38"/>
      <c r="M46" s="38"/>
      <c r="N46" s="54"/>
      <c r="O46" s="160"/>
      <c r="P46" s="44"/>
    </row>
    <row r="47" spans="1:16" ht="27" customHeight="1" thickBot="1">
      <c r="A47" s="9" t="str">
        <f ca="1" t="shared" si="0"/>
        <v>utility III</v>
      </c>
      <c r="B47" s="109">
        <f>ROW()</f>
        <v>47</v>
      </c>
      <c r="C47" s="9" t="str">
        <f>summary!J6</f>
        <v>0408</v>
      </c>
      <c r="D47" s="9" t="str">
        <f>summary!Q8</f>
        <v>2015</v>
      </c>
      <c r="E47" s="9" t="s">
        <v>178</v>
      </c>
      <c r="F47" s="9" t="s">
        <v>254</v>
      </c>
      <c r="G47" s="9" t="str">
        <f>F47&amp;ROW()</f>
        <v>u3bnd47</v>
      </c>
      <c r="I47" s="122"/>
      <c r="J47" s="58" t="s">
        <v>216</v>
      </c>
      <c r="K47" s="8"/>
      <c r="L47" s="8"/>
      <c r="M47" s="8"/>
      <c r="N47" s="8"/>
      <c r="O47" s="8"/>
      <c r="P47" s="98">
        <f>IF(P34&gt;0,P16,O45)-O46</f>
        <v>0</v>
      </c>
    </row>
    <row r="48" ht="16.5" thickTop="1"/>
  </sheetData>
  <sheetProtection password="C7B6" sheet="1"/>
  <mergeCells count="5">
    <mergeCell ref="J42:L42"/>
    <mergeCell ref="J1:O1"/>
    <mergeCell ref="J2:L2"/>
    <mergeCell ref="J19:P19"/>
    <mergeCell ref="J20:P20"/>
  </mergeCells>
  <dataValidations count="1">
    <dataValidation type="list" allowBlank="1" showInputMessage="1" showErrorMessage="1" sqref="J2:L2">
      <formula1>utility</formula1>
    </dataValidation>
  </dataValidations>
  <printOptions horizontalCentered="1"/>
  <pageMargins left="0.5" right="0.5" top="0.5" bottom="0.5" header="0.5" footer="0.25"/>
  <pageSetup fitToHeight="1" fitToWidth="1" horizontalDpi="600" verticalDpi="600" orientation="portrait" paperSize="5" scale="94" r:id="rId2"/>
  <headerFooter alignWithMargins="0">
    <oddFooter>&amp;C&amp;A&amp;RPage &amp;P</oddFooter>
  </headerFooter>
  <legacyDrawing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R47"/>
  <sheetViews>
    <sheetView showGridLines="0" zoomScalePageLayoutView="0" workbookViewId="0" topLeftCell="I13">
      <selection activeCell="S22" sqref="S22"/>
    </sheetView>
  </sheetViews>
  <sheetFormatPr defaultColWidth="9.00390625" defaultRowHeight="15.75"/>
  <cols>
    <col min="1" max="1" width="5.625" style="0" hidden="1" customWidth="1"/>
    <col min="2" max="2" width="5.625" style="113" hidden="1" customWidth="1"/>
    <col min="3" max="8" width="5.625" style="0" hidden="1" customWidth="1"/>
    <col min="9" max="9" width="3.50390625" style="121" customWidth="1"/>
    <col min="10" max="10" width="9.125" style="0" customWidth="1"/>
    <col min="11" max="11" width="7.75390625" style="0" customWidth="1"/>
    <col min="13" max="13" width="16.25390625" style="0" customWidth="1"/>
    <col min="14" max="14" width="14.375" style="0" customWidth="1"/>
    <col min="15" max="15" width="16.875" style="0" customWidth="1"/>
    <col min="16" max="16" width="17.125" style="0" customWidth="1"/>
    <col min="17" max="17" width="10.00390625" style="0" customWidth="1"/>
    <col min="18" max="18" width="14.375" style="0" customWidth="1"/>
  </cols>
  <sheetData>
    <row r="1" spans="1:17" ht="20.25">
      <c r="A1" s="9" t="str">
        <f aca="true" ca="1" t="shared" si="0" ref="A1:A47">MID(CELL("filename",A1),FIND("]",CELL("filename",A1))+1,256)</f>
        <v>utility IV</v>
      </c>
      <c r="B1" s="109">
        <f>ROW()</f>
        <v>1</v>
      </c>
      <c r="C1" s="9" t="str">
        <f>summary!J6</f>
        <v>0408</v>
      </c>
      <c r="D1" s="9" t="str">
        <f>summary!Q8</f>
        <v>2015</v>
      </c>
      <c r="E1" s="9" t="s">
        <v>178</v>
      </c>
      <c r="F1" s="9" t="s">
        <v>241</v>
      </c>
      <c r="G1" s="9" t="str">
        <f>F1&amp;ROW()</f>
        <v>u4bn1</v>
      </c>
      <c r="I1" s="115"/>
      <c r="J1" s="226" t="s">
        <v>282</v>
      </c>
      <c r="K1" s="226"/>
      <c r="L1" s="226"/>
      <c r="M1" s="226"/>
      <c r="N1" s="226"/>
      <c r="O1" s="226"/>
      <c r="P1" s="23"/>
      <c r="Q1" s="23"/>
    </row>
    <row r="2" spans="1:17" ht="18.75">
      <c r="A2" s="9" t="str">
        <f ca="1" t="shared" si="0"/>
        <v>utility IV</v>
      </c>
      <c r="B2" s="109">
        <f>ROW()</f>
        <v>2</v>
      </c>
      <c r="C2" s="9" t="str">
        <f>summary!J6</f>
        <v>0408</v>
      </c>
      <c r="D2" s="9" t="str">
        <f>summary!Q8</f>
        <v>2015</v>
      </c>
      <c r="E2" s="9" t="s">
        <v>178</v>
      </c>
      <c r="F2" s="9" t="s">
        <v>241</v>
      </c>
      <c r="G2" s="9" t="str">
        <f aca="true" t="shared" si="1" ref="G2:G46">F2&amp;ROW()</f>
        <v>u4bn2</v>
      </c>
      <c r="I2" s="116" t="s">
        <v>224</v>
      </c>
      <c r="J2" s="233" t="s">
        <v>234</v>
      </c>
      <c r="K2" s="233"/>
      <c r="L2" s="233"/>
      <c r="M2" s="37" t="s">
        <v>238</v>
      </c>
      <c r="N2" s="24"/>
      <c r="O2" s="24"/>
      <c r="P2" s="24"/>
      <c r="Q2" s="24"/>
    </row>
    <row r="3" spans="1:17" ht="15.75">
      <c r="A3" s="9" t="str">
        <f ca="1" t="shared" si="0"/>
        <v>utility IV</v>
      </c>
      <c r="B3" s="109">
        <f>ROW()</f>
        <v>3</v>
      </c>
      <c r="C3" s="9" t="str">
        <f>summary!J6</f>
        <v>0408</v>
      </c>
      <c r="D3" s="9" t="str">
        <f>summary!Q8</f>
        <v>2015</v>
      </c>
      <c r="E3" s="9" t="s">
        <v>178</v>
      </c>
      <c r="F3" s="9" t="s">
        <v>241</v>
      </c>
      <c r="G3" s="9" t="str">
        <f t="shared" si="1"/>
        <v>u4bn3</v>
      </c>
      <c r="I3" s="117" t="s">
        <v>95</v>
      </c>
      <c r="J3" s="38" t="s">
        <v>105</v>
      </c>
      <c r="K3" s="38"/>
      <c r="L3" s="38"/>
      <c r="M3" s="38"/>
      <c r="N3" s="44"/>
      <c r="O3" s="160">
        <v>0</v>
      </c>
      <c r="P3" s="55"/>
      <c r="Q3" s="24"/>
    </row>
    <row r="4" spans="1:17" ht="15.75">
      <c r="A4" s="9" t="str">
        <f ca="1" t="shared" si="0"/>
        <v>utility IV</v>
      </c>
      <c r="B4" s="109">
        <f>ROW()</f>
        <v>4</v>
      </c>
      <c r="C4" s="9" t="str">
        <f>summary!J6</f>
        <v>0408</v>
      </c>
      <c r="D4" s="9" t="str">
        <f>summary!Q8</f>
        <v>2015</v>
      </c>
      <c r="E4" s="9" t="s">
        <v>178</v>
      </c>
      <c r="F4" s="9" t="s">
        <v>241</v>
      </c>
      <c r="G4" s="9" t="str">
        <f t="shared" si="1"/>
        <v>u4bn4</v>
      </c>
      <c r="I4" s="117" t="s">
        <v>96</v>
      </c>
      <c r="J4" s="38" t="s">
        <v>106</v>
      </c>
      <c r="K4" s="38"/>
      <c r="L4" s="38"/>
      <c r="M4" s="38"/>
      <c r="N4" s="55"/>
      <c r="O4" s="53"/>
      <c r="P4" s="55"/>
      <c r="Q4" s="24"/>
    </row>
    <row r="5" spans="1:17" ht="15.75">
      <c r="A5" s="9" t="str">
        <f ca="1" t="shared" si="0"/>
        <v>utility IV</v>
      </c>
      <c r="B5" s="109">
        <f>ROW()</f>
        <v>5</v>
      </c>
      <c r="C5" s="9" t="str">
        <f>summary!J6</f>
        <v>0408</v>
      </c>
      <c r="D5" s="9" t="str">
        <f>summary!Q8</f>
        <v>2015</v>
      </c>
      <c r="E5" s="9" t="s">
        <v>178</v>
      </c>
      <c r="F5" s="9" t="s">
        <v>241</v>
      </c>
      <c r="G5" s="9" t="str">
        <f t="shared" si="1"/>
        <v>u4bn5</v>
      </c>
      <c r="I5" s="117"/>
      <c r="J5" s="38" t="s">
        <v>107</v>
      </c>
      <c r="K5" s="38" t="s">
        <v>84</v>
      </c>
      <c r="L5" s="38"/>
      <c r="M5" s="38"/>
      <c r="N5" s="44"/>
      <c r="O5" s="160">
        <v>0</v>
      </c>
      <c r="P5" s="55"/>
      <c r="Q5" s="24"/>
    </row>
    <row r="6" spans="1:17" ht="15.75">
      <c r="A6" s="9" t="str">
        <f ca="1" t="shared" si="0"/>
        <v>utility IV</v>
      </c>
      <c r="B6" s="109">
        <f>ROW()</f>
        <v>6</v>
      </c>
      <c r="C6" s="9" t="str">
        <f>summary!J6</f>
        <v>0408</v>
      </c>
      <c r="D6" s="9" t="str">
        <f>summary!Q8</f>
        <v>2015</v>
      </c>
      <c r="E6" s="9" t="s">
        <v>178</v>
      </c>
      <c r="F6" s="9" t="s">
        <v>241</v>
      </c>
      <c r="G6" s="9" t="str">
        <f t="shared" si="1"/>
        <v>u4bn6</v>
      </c>
      <c r="I6" s="117"/>
      <c r="J6" s="38" t="s">
        <v>108</v>
      </c>
      <c r="K6" s="38" t="s">
        <v>109</v>
      </c>
      <c r="L6" s="38"/>
      <c r="M6" s="38" t="s">
        <v>18</v>
      </c>
      <c r="N6" s="44"/>
      <c r="O6" s="160">
        <v>0</v>
      </c>
      <c r="P6" s="55"/>
      <c r="Q6" s="24"/>
    </row>
    <row r="7" spans="1:17" ht="15.75">
      <c r="A7" s="9" t="str">
        <f ca="1" t="shared" si="0"/>
        <v>utility IV</v>
      </c>
      <c r="B7" s="109">
        <f>ROW()</f>
        <v>7</v>
      </c>
      <c r="C7" s="9" t="str">
        <f>summary!J6</f>
        <v>0408</v>
      </c>
      <c r="D7" s="9" t="str">
        <f>summary!Q8</f>
        <v>2015</v>
      </c>
      <c r="E7" s="9" t="s">
        <v>178</v>
      </c>
      <c r="F7" s="9" t="s">
        <v>241</v>
      </c>
      <c r="G7" s="9" t="str">
        <f t="shared" si="1"/>
        <v>u4bn7</v>
      </c>
      <c r="I7" s="118">
        <v>3</v>
      </c>
      <c r="J7" s="38" t="s">
        <v>110</v>
      </c>
      <c r="K7" s="38"/>
      <c r="L7" s="38"/>
      <c r="M7" s="38"/>
      <c r="N7" s="55"/>
      <c r="O7" s="164"/>
      <c r="P7" s="55"/>
      <c r="Q7" s="24"/>
    </row>
    <row r="8" spans="1:17" ht="15.75">
      <c r="A8" s="9" t="str">
        <f ca="1" t="shared" si="0"/>
        <v>utility IV</v>
      </c>
      <c r="B8" s="109">
        <f>ROW()</f>
        <v>8</v>
      </c>
      <c r="C8" s="9" t="str">
        <f>summary!J6</f>
        <v>0408</v>
      </c>
      <c r="D8" s="9" t="str">
        <f>summary!Q8</f>
        <v>2015</v>
      </c>
      <c r="E8" s="9" t="s">
        <v>178</v>
      </c>
      <c r="F8" s="9" t="s">
        <v>241</v>
      </c>
      <c r="G8" s="9" t="str">
        <f t="shared" si="1"/>
        <v>u4bn8</v>
      </c>
      <c r="I8" s="117"/>
      <c r="J8" s="38" t="s">
        <v>107</v>
      </c>
      <c r="K8" s="38" t="s">
        <v>84</v>
      </c>
      <c r="L8" s="38"/>
      <c r="M8" s="38"/>
      <c r="N8" s="44"/>
      <c r="O8" s="160">
        <v>0</v>
      </c>
      <c r="P8" s="55"/>
      <c r="Q8" s="24"/>
    </row>
    <row r="9" spans="1:17" ht="15.75">
      <c r="A9" s="9" t="str">
        <f ca="1" t="shared" si="0"/>
        <v>utility IV</v>
      </c>
      <c r="B9" s="109">
        <f>ROW()</f>
        <v>9</v>
      </c>
      <c r="C9" s="9" t="str">
        <f>summary!J6</f>
        <v>0408</v>
      </c>
      <c r="D9" s="9" t="str">
        <f>summary!Q8</f>
        <v>2015</v>
      </c>
      <c r="E9" s="9" t="s">
        <v>178</v>
      </c>
      <c r="F9" s="9" t="s">
        <v>241</v>
      </c>
      <c r="G9" s="9" t="str">
        <f t="shared" si="1"/>
        <v>u4bn9</v>
      </c>
      <c r="I9" s="117"/>
      <c r="J9" s="38" t="s">
        <v>108</v>
      </c>
      <c r="K9" s="38" t="s">
        <v>109</v>
      </c>
      <c r="L9" s="38"/>
      <c r="M9" s="38"/>
      <c r="N9" s="44"/>
      <c r="O9" s="160">
        <v>0</v>
      </c>
      <c r="P9" s="55"/>
      <c r="Q9" s="24"/>
    </row>
    <row r="10" spans="1:17" ht="15.75">
      <c r="A10" s="9" t="str">
        <f ca="1" t="shared" si="0"/>
        <v>utility IV</v>
      </c>
      <c r="B10" s="109">
        <f>ROW()</f>
        <v>10</v>
      </c>
      <c r="C10" s="9" t="str">
        <f>summary!J6</f>
        <v>0408</v>
      </c>
      <c r="D10" s="9" t="str">
        <f>summary!Q8</f>
        <v>2015</v>
      </c>
      <c r="E10" s="9" t="s">
        <v>178</v>
      </c>
      <c r="F10" s="9" t="s">
        <v>241</v>
      </c>
      <c r="G10" s="9" t="str">
        <f t="shared" si="1"/>
        <v>u4bn10</v>
      </c>
      <c r="I10" s="117">
        <v>4</v>
      </c>
      <c r="J10" s="38" t="s">
        <v>111</v>
      </c>
      <c r="K10" s="38"/>
      <c r="L10" s="38"/>
      <c r="M10" s="38"/>
      <c r="N10" s="55"/>
      <c r="O10" s="53"/>
      <c r="P10" s="55"/>
      <c r="Q10" s="24"/>
    </row>
    <row r="11" spans="1:17" ht="15.75">
      <c r="A11" s="9" t="str">
        <f ca="1" t="shared" si="0"/>
        <v>utility IV</v>
      </c>
      <c r="B11" s="109">
        <f>ROW()</f>
        <v>11</v>
      </c>
      <c r="C11" s="9" t="str">
        <f>summary!J6</f>
        <v>0408</v>
      </c>
      <c r="D11" s="9" t="str">
        <f>summary!Q8</f>
        <v>2015</v>
      </c>
      <c r="E11" s="9" t="s">
        <v>178</v>
      </c>
      <c r="F11" s="9" t="s">
        <v>241</v>
      </c>
      <c r="G11" s="9" t="str">
        <f t="shared" si="1"/>
        <v>u4bn11</v>
      </c>
      <c r="I11" s="117"/>
      <c r="J11" s="38" t="s">
        <v>107</v>
      </c>
      <c r="K11" s="38" t="s">
        <v>84</v>
      </c>
      <c r="L11" s="38"/>
      <c r="M11" s="38"/>
      <c r="N11" s="44"/>
      <c r="O11" s="160">
        <v>0</v>
      </c>
      <c r="P11" s="55"/>
      <c r="Q11" s="24"/>
    </row>
    <row r="12" spans="1:17" ht="15.75">
      <c r="A12" s="9" t="str">
        <f ca="1" t="shared" si="0"/>
        <v>utility IV</v>
      </c>
      <c r="B12" s="109">
        <f>ROW()</f>
        <v>12</v>
      </c>
      <c r="C12" s="9" t="str">
        <f>summary!J6</f>
        <v>0408</v>
      </c>
      <c r="D12" s="9" t="str">
        <f>summary!Q8</f>
        <v>2015</v>
      </c>
      <c r="E12" s="9" t="s">
        <v>178</v>
      </c>
      <c r="F12" s="9" t="s">
        <v>241</v>
      </c>
      <c r="G12" s="9" t="str">
        <f t="shared" si="1"/>
        <v>u4bn12</v>
      </c>
      <c r="I12" s="117"/>
      <c r="J12" s="38" t="s">
        <v>108</v>
      </c>
      <c r="K12" s="38" t="s">
        <v>109</v>
      </c>
      <c r="L12" s="38"/>
      <c r="M12" s="38"/>
      <c r="N12" s="44"/>
      <c r="O12" s="160">
        <v>0</v>
      </c>
      <c r="P12" s="55"/>
      <c r="Q12" s="24"/>
    </row>
    <row r="13" spans="1:17" ht="15.75">
      <c r="A13" s="9" t="str">
        <f ca="1" t="shared" si="0"/>
        <v>utility IV</v>
      </c>
      <c r="B13" s="109">
        <f>ROW()</f>
        <v>13</v>
      </c>
      <c r="C13" s="9" t="str">
        <f>summary!J6</f>
        <v>0408</v>
      </c>
      <c r="D13" s="9" t="str">
        <f>summary!Q8</f>
        <v>2015</v>
      </c>
      <c r="E13" s="9" t="s">
        <v>178</v>
      </c>
      <c r="F13" s="9" t="s">
        <v>241</v>
      </c>
      <c r="G13" s="9" t="str">
        <f t="shared" si="1"/>
        <v>u4bn13</v>
      </c>
      <c r="I13" s="119">
        <v>5</v>
      </c>
      <c r="J13" s="38" t="s">
        <v>112</v>
      </c>
      <c r="K13" s="38"/>
      <c r="L13" s="38"/>
      <c r="M13" s="38"/>
      <c r="N13" s="44"/>
      <c r="O13" s="74"/>
      <c r="P13" s="55"/>
      <c r="Q13" s="24"/>
    </row>
    <row r="14" spans="1:17" ht="15.75">
      <c r="A14" s="9" t="str">
        <f ca="1" t="shared" si="0"/>
        <v>utility IV</v>
      </c>
      <c r="B14" s="109">
        <f>ROW()</f>
        <v>14</v>
      </c>
      <c r="C14" s="9" t="str">
        <f>summary!J6</f>
        <v>0408</v>
      </c>
      <c r="D14" s="9" t="str">
        <f>summary!Q8</f>
        <v>2015</v>
      </c>
      <c r="E14" s="9" t="s">
        <v>178</v>
      </c>
      <c r="F14" s="9" t="s">
        <v>241</v>
      </c>
      <c r="G14" s="9" t="str">
        <f t="shared" si="1"/>
        <v>u4bn14</v>
      </c>
      <c r="I14" s="117"/>
      <c r="J14" s="38" t="s">
        <v>107</v>
      </c>
      <c r="K14" s="38" t="s">
        <v>84</v>
      </c>
      <c r="L14" s="38"/>
      <c r="M14" s="38"/>
      <c r="N14" s="44"/>
      <c r="O14" s="160">
        <v>0</v>
      </c>
      <c r="P14" s="55"/>
      <c r="Q14" s="24"/>
    </row>
    <row r="15" spans="1:17" ht="15.75">
      <c r="A15" s="9" t="str">
        <f ca="1" t="shared" si="0"/>
        <v>utility IV</v>
      </c>
      <c r="B15" s="109">
        <f>ROW()</f>
        <v>15</v>
      </c>
      <c r="C15" s="9" t="str">
        <f>summary!J6</f>
        <v>0408</v>
      </c>
      <c r="D15" s="9" t="str">
        <f>summary!Q8</f>
        <v>2015</v>
      </c>
      <c r="E15" s="9" t="s">
        <v>178</v>
      </c>
      <c r="F15" s="9" t="s">
        <v>241</v>
      </c>
      <c r="G15" s="9" t="str">
        <f t="shared" si="1"/>
        <v>u4bn15</v>
      </c>
      <c r="I15" s="117"/>
      <c r="J15" s="38" t="s">
        <v>108</v>
      </c>
      <c r="K15" s="38" t="s">
        <v>109</v>
      </c>
      <c r="L15" s="38"/>
      <c r="M15" s="38"/>
      <c r="N15" s="44"/>
      <c r="O15" s="162">
        <v>0</v>
      </c>
      <c r="P15" s="55"/>
      <c r="Q15" s="24"/>
    </row>
    <row r="16" spans="1:16" ht="16.5" thickBot="1">
      <c r="A16" s="9" t="str">
        <f ca="1" t="shared" si="0"/>
        <v>utility IV</v>
      </c>
      <c r="B16" s="109">
        <f>ROW()</f>
        <v>16</v>
      </c>
      <c r="C16" s="9" t="str">
        <f>summary!J6</f>
        <v>0408</v>
      </c>
      <c r="D16" s="9" t="str">
        <f>summary!Q8</f>
        <v>2015</v>
      </c>
      <c r="E16" s="9" t="s">
        <v>178</v>
      </c>
      <c r="F16" s="9" t="s">
        <v>241</v>
      </c>
      <c r="G16" s="9" t="str">
        <f t="shared" si="1"/>
        <v>u4bn16</v>
      </c>
      <c r="I16" s="119">
        <v>6</v>
      </c>
      <c r="J16" s="38" t="s">
        <v>19</v>
      </c>
      <c r="K16" s="38"/>
      <c r="L16" s="38"/>
      <c r="M16" s="38"/>
      <c r="N16" s="54"/>
      <c r="O16" s="99"/>
      <c r="P16" s="90">
        <f>SUM(O3:O15)</f>
        <v>0</v>
      </c>
    </row>
    <row r="17" spans="1:16" ht="16.5" thickTop="1">
      <c r="A17" s="9" t="str">
        <f ca="1" t="shared" si="0"/>
        <v>utility IV</v>
      </c>
      <c r="B17" s="109">
        <f>ROW()</f>
        <v>17</v>
      </c>
      <c r="C17" s="9" t="str">
        <f>summary!J6</f>
        <v>0408</v>
      </c>
      <c r="D17" s="9" t="str">
        <f>summary!Q8</f>
        <v>2015</v>
      </c>
      <c r="E17" s="9" t="s">
        <v>178</v>
      </c>
      <c r="F17" s="9" t="s">
        <v>241</v>
      </c>
      <c r="G17" s="9" t="str">
        <f t="shared" si="1"/>
        <v>u4bn17</v>
      </c>
      <c r="I17" s="120"/>
      <c r="J17" s="59"/>
      <c r="K17" s="60"/>
      <c r="L17" s="60"/>
      <c r="M17" s="60"/>
      <c r="N17" s="61"/>
      <c r="O17" s="62"/>
      <c r="P17" s="63"/>
    </row>
    <row r="18" spans="1:7" ht="15.75">
      <c r="A18" s="9" t="str">
        <f ca="1" t="shared" si="0"/>
        <v>utility IV</v>
      </c>
      <c r="B18" s="109">
        <f>ROW()</f>
        <v>18</v>
      </c>
      <c r="C18" s="9" t="str">
        <f>summary!J6</f>
        <v>0408</v>
      </c>
      <c r="D18" s="9" t="str">
        <f>summary!Q8</f>
        <v>2015</v>
      </c>
      <c r="E18" s="9" t="s">
        <v>178</v>
      </c>
      <c r="F18" s="9" t="s">
        <v>241</v>
      </c>
      <c r="G18" s="9" t="str">
        <f t="shared" si="1"/>
        <v>u4bn18</v>
      </c>
    </row>
    <row r="19" spans="1:16" ht="15.75">
      <c r="A19" s="9" t="str">
        <f ca="1" t="shared" si="0"/>
        <v>utility IV</v>
      </c>
      <c r="B19" s="109">
        <f>ROW()</f>
        <v>19</v>
      </c>
      <c r="C19" s="9" t="str">
        <f>summary!J6</f>
        <v>0408</v>
      </c>
      <c r="D19" s="9" t="str">
        <f>summary!Q8</f>
        <v>2015</v>
      </c>
      <c r="E19" s="9" t="s">
        <v>178</v>
      </c>
      <c r="F19" s="9" t="s">
        <v>241</v>
      </c>
      <c r="G19" s="9" t="str">
        <f t="shared" si="1"/>
        <v>u4bn19</v>
      </c>
      <c r="I19" s="115"/>
      <c r="J19" s="234" t="s">
        <v>213</v>
      </c>
      <c r="K19" s="234"/>
      <c r="L19" s="234"/>
      <c r="M19" s="234"/>
      <c r="N19" s="234"/>
      <c r="O19" s="234"/>
      <c r="P19" s="234"/>
    </row>
    <row r="20" spans="1:16" ht="15.75">
      <c r="A20" s="9" t="str">
        <f ca="1" t="shared" si="0"/>
        <v>utility IV</v>
      </c>
      <c r="B20" s="109">
        <f>ROW()</f>
        <v>20</v>
      </c>
      <c r="C20" s="9" t="str">
        <f>summary!J6</f>
        <v>0408</v>
      </c>
      <c r="D20" s="9" t="str">
        <f>summary!Q8</f>
        <v>2015</v>
      </c>
      <c r="E20" s="9" t="s">
        <v>178</v>
      </c>
      <c r="F20" s="9" t="s">
        <v>241</v>
      </c>
      <c r="G20" s="9" t="str">
        <f t="shared" si="1"/>
        <v>u4bn20</v>
      </c>
      <c r="I20" s="115"/>
      <c r="J20" s="234" t="s">
        <v>166</v>
      </c>
      <c r="K20" s="234"/>
      <c r="L20" s="234"/>
      <c r="M20" s="234"/>
      <c r="N20" s="234"/>
      <c r="O20" s="234"/>
      <c r="P20" s="234"/>
    </row>
    <row r="21" spans="1:16" ht="24" customHeight="1">
      <c r="A21" s="9" t="str">
        <f ca="1" t="shared" si="0"/>
        <v>utility IV</v>
      </c>
      <c r="B21" s="109">
        <f>ROW()</f>
        <v>21</v>
      </c>
      <c r="C21" s="9" t="str">
        <f>summary!J6</f>
        <v>0408</v>
      </c>
      <c r="D21" s="9" t="str">
        <f>summary!Q8</f>
        <v>2015</v>
      </c>
      <c r="E21" s="9" t="s">
        <v>178</v>
      </c>
      <c r="F21" s="9" t="s">
        <v>241</v>
      </c>
      <c r="G21" s="9" t="str">
        <f t="shared" si="1"/>
        <v>u4bn21</v>
      </c>
      <c r="I21" s="117" t="s">
        <v>95</v>
      </c>
      <c r="J21" s="38" t="s">
        <v>274</v>
      </c>
      <c r="K21" s="38"/>
      <c r="L21" s="38"/>
      <c r="M21" s="38"/>
      <c r="N21" s="38"/>
      <c r="O21" s="94"/>
      <c r="P21" s="160">
        <v>0</v>
      </c>
    </row>
    <row r="22" spans="1:18" ht="15.75">
      <c r="A22" s="9" t="str">
        <f ca="1" t="shared" si="0"/>
        <v>utility IV</v>
      </c>
      <c r="B22" s="109">
        <f>ROW()</f>
        <v>22</v>
      </c>
      <c r="C22" s="9" t="str">
        <f>summary!J6</f>
        <v>0408</v>
      </c>
      <c r="D22" s="9" t="str">
        <f>summary!Q8</f>
        <v>2015</v>
      </c>
      <c r="E22" s="9" t="s">
        <v>178</v>
      </c>
      <c r="F22" s="9" t="s">
        <v>241</v>
      </c>
      <c r="G22" s="9" t="str">
        <f t="shared" si="1"/>
        <v>u4bn22</v>
      </c>
      <c r="I22" s="117" t="s">
        <v>96</v>
      </c>
      <c r="J22" s="38" t="s">
        <v>167</v>
      </c>
      <c r="K22" s="38"/>
      <c r="L22" s="38"/>
      <c r="M22" s="38"/>
      <c r="N22" s="94"/>
      <c r="O22" s="160">
        <v>0</v>
      </c>
      <c r="P22" s="8"/>
      <c r="Q22" s="23"/>
      <c r="R22" s="23"/>
    </row>
    <row r="23" spans="1:18" ht="15.75">
      <c r="A23" s="9" t="str">
        <f ca="1" t="shared" si="0"/>
        <v>utility IV</v>
      </c>
      <c r="B23" s="109">
        <f>ROW()</f>
        <v>23</v>
      </c>
      <c r="C23" s="9" t="str">
        <f>summary!J6</f>
        <v>0408</v>
      </c>
      <c r="D23" s="9" t="str">
        <f>summary!Q8</f>
        <v>2015</v>
      </c>
      <c r="E23" s="9" t="s">
        <v>178</v>
      </c>
      <c r="F23" s="9" t="s">
        <v>241</v>
      </c>
      <c r="G23" s="9" t="str">
        <f t="shared" si="1"/>
        <v>u4bn23</v>
      </c>
      <c r="I23" s="117" t="s">
        <v>97</v>
      </c>
      <c r="J23" s="38" t="s">
        <v>275</v>
      </c>
      <c r="K23" s="38"/>
      <c r="L23" s="38"/>
      <c r="M23" s="38"/>
      <c r="N23" s="38"/>
      <c r="O23" s="38"/>
      <c r="P23" s="38"/>
      <c r="Q23" s="23"/>
      <c r="R23" s="23"/>
    </row>
    <row r="24" spans="1:18" ht="15.75">
      <c r="A24" s="9" t="str">
        <f ca="1" t="shared" si="0"/>
        <v>utility IV</v>
      </c>
      <c r="B24" s="109">
        <f>ROW()</f>
        <v>24</v>
      </c>
      <c r="C24" s="9" t="str">
        <f>summary!J6</f>
        <v>0408</v>
      </c>
      <c r="D24" s="9" t="str">
        <f>summary!Q8</f>
        <v>2015</v>
      </c>
      <c r="E24" s="9" t="s">
        <v>178</v>
      </c>
      <c r="F24" s="9" t="s">
        <v>241</v>
      </c>
      <c r="G24" s="9" t="str">
        <f t="shared" si="1"/>
        <v>u4bn24</v>
      </c>
      <c r="I24" s="117"/>
      <c r="J24" s="38"/>
      <c r="K24" s="38" t="s">
        <v>107</v>
      </c>
      <c r="L24" s="38" t="s">
        <v>168</v>
      </c>
      <c r="M24" s="38"/>
      <c r="N24" s="160">
        <v>0</v>
      </c>
      <c r="O24" s="8"/>
      <c r="P24" s="38"/>
      <c r="Q24" s="23"/>
      <c r="R24" s="23"/>
    </row>
    <row r="25" spans="1:18" ht="15.75">
      <c r="A25" s="9" t="str">
        <f ca="1" t="shared" si="0"/>
        <v>utility IV</v>
      </c>
      <c r="B25" s="109">
        <f>ROW()</f>
        <v>25</v>
      </c>
      <c r="C25" s="9" t="str">
        <f>summary!J6</f>
        <v>0408</v>
      </c>
      <c r="D25" s="9" t="str">
        <f>summary!Q8</f>
        <v>2015</v>
      </c>
      <c r="E25" s="9" t="s">
        <v>178</v>
      </c>
      <c r="F25" s="9" t="s">
        <v>241</v>
      </c>
      <c r="G25" s="9" t="str">
        <f t="shared" si="1"/>
        <v>u4bn25</v>
      </c>
      <c r="I25" s="117"/>
      <c r="J25" s="38"/>
      <c r="K25" s="38" t="s">
        <v>108</v>
      </c>
      <c r="L25" s="38" t="s">
        <v>169</v>
      </c>
      <c r="M25" s="38"/>
      <c r="N25" s="160">
        <v>0</v>
      </c>
      <c r="O25" s="8"/>
      <c r="P25" s="38"/>
      <c r="Q25" s="23"/>
      <c r="R25" s="23"/>
    </row>
    <row r="26" spans="1:18" ht="15.75">
      <c r="A26" s="9" t="str">
        <f ca="1" t="shared" si="0"/>
        <v>utility IV</v>
      </c>
      <c r="B26" s="109">
        <f>ROW()</f>
        <v>26</v>
      </c>
      <c r="C26" s="9" t="str">
        <f>summary!J6</f>
        <v>0408</v>
      </c>
      <c r="D26" s="9" t="str">
        <f>summary!Q8</f>
        <v>2015</v>
      </c>
      <c r="E26" s="9" t="s">
        <v>178</v>
      </c>
      <c r="F26" s="9" t="s">
        <v>241</v>
      </c>
      <c r="G26" s="9" t="str">
        <f t="shared" si="1"/>
        <v>u4bn26</v>
      </c>
      <c r="I26" s="117"/>
      <c r="J26" s="38"/>
      <c r="K26" s="38" t="s">
        <v>118</v>
      </c>
      <c r="L26" s="38" t="s">
        <v>88</v>
      </c>
      <c r="M26" s="38"/>
      <c r="N26" s="160">
        <v>0</v>
      </c>
      <c r="O26" s="8"/>
      <c r="P26" s="38"/>
      <c r="Q26" s="23"/>
      <c r="R26" s="23"/>
    </row>
    <row r="27" spans="1:18" ht="15.75">
      <c r="A27" s="9" t="str">
        <f ca="1" t="shared" si="0"/>
        <v>utility IV</v>
      </c>
      <c r="B27" s="109">
        <f>ROW()</f>
        <v>27</v>
      </c>
      <c r="C27" s="9" t="str">
        <f>summary!J6</f>
        <v>0408</v>
      </c>
      <c r="D27" s="9" t="str">
        <f>summary!Q8</f>
        <v>2015</v>
      </c>
      <c r="E27" s="9" t="s">
        <v>178</v>
      </c>
      <c r="F27" s="9" t="s">
        <v>241</v>
      </c>
      <c r="G27" s="9" t="str">
        <f t="shared" si="1"/>
        <v>u4bn27</v>
      </c>
      <c r="I27" s="117"/>
      <c r="J27" s="38"/>
      <c r="K27" s="38" t="s">
        <v>119</v>
      </c>
      <c r="L27" s="38" t="s">
        <v>170</v>
      </c>
      <c r="M27" s="38"/>
      <c r="N27" s="160">
        <v>0</v>
      </c>
      <c r="O27" s="8"/>
      <c r="P27" s="38"/>
      <c r="Q27" s="23"/>
      <c r="R27" s="23"/>
    </row>
    <row r="28" spans="1:18" ht="15.75">
      <c r="A28" s="9" t="str">
        <f ca="1" t="shared" si="0"/>
        <v>utility IV</v>
      </c>
      <c r="B28" s="109">
        <f>ROW()</f>
        <v>28</v>
      </c>
      <c r="C28" s="9" t="str">
        <f>summary!J6</f>
        <v>0408</v>
      </c>
      <c r="D28" s="9" t="str">
        <f>summary!Q8</f>
        <v>2015</v>
      </c>
      <c r="E28" s="9" t="s">
        <v>178</v>
      </c>
      <c r="F28" s="9" t="s">
        <v>241</v>
      </c>
      <c r="G28" s="9" t="str">
        <f t="shared" si="1"/>
        <v>u4bn28</v>
      </c>
      <c r="I28" s="117" t="s">
        <v>98</v>
      </c>
      <c r="J28" s="38" t="s">
        <v>276</v>
      </c>
      <c r="K28" s="38"/>
      <c r="L28" s="38"/>
      <c r="M28" s="38"/>
      <c r="N28" s="95"/>
      <c r="O28" s="8"/>
      <c r="P28" s="38"/>
      <c r="Q28" s="23"/>
      <c r="R28" s="23"/>
    </row>
    <row r="29" spans="1:18" ht="15.75">
      <c r="A29" s="9" t="str">
        <f ca="1" t="shared" si="0"/>
        <v>utility IV</v>
      </c>
      <c r="B29" s="109">
        <f>ROW()</f>
        <v>29</v>
      </c>
      <c r="C29" s="9" t="str">
        <f>summary!J6</f>
        <v>0408</v>
      </c>
      <c r="D29" s="9" t="str">
        <f>summary!Q8</f>
        <v>2015</v>
      </c>
      <c r="E29" s="9" t="s">
        <v>178</v>
      </c>
      <c r="F29" s="9" t="s">
        <v>241</v>
      </c>
      <c r="G29" s="9" t="str">
        <f t="shared" si="1"/>
        <v>u4bn29</v>
      </c>
      <c r="I29" s="117"/>
      <c r="J29" s="38"/>
      <c r="K29" s="38" t="s">
        <v>107</v>
      </c>
      <c r="L29" s="38" t="s">
        <v>277</v>
      </c>
      <c r="M29" s="38"/>
      <c r="N29" s="160">
        <v>0</v>
      </c>
      <c r="O29" s="8"/>
      <c r="P29" s="38"/>
      <c r="Q29" s="23"/>
      <c r="R29" s="23"/>
    </row>
    <row r="30" spans="1:18" ht="15.75">
      <c r="A30" s="9" t="str">
        <f ca="1" t="shared" si="0"/>
        <v>utility IV</v>
      </c>
      <c r="B30" s="109">
        <f>ROW()</f>
        <v>30</v>
      </c>
      <c r="C30" s="9" t="str">
        <f>summary!J6</f>
        <v>0408</v>
      </c>
      <c r="D30" s="9" t="str">
        <f>summary!Q8</f>
        <v>2015</v>
      </c>
      <c r="E30" s="9" t="s">
        <v>178</v>
      </c>
      <c r="F30" s="9" t="s">
        <v>241</v>
      </c>
      <c r="G30" s="9" t="str">
        <f t="shared" si="1"/>
        <v>u4bn30</v>
      </c>
      <c r="I30" s="117"/>
      <c r="K30" s="38" t="s">
        <v>108</v>
      </c>
      <c r="L30" s="38" t="s">
        <v>171</v>
      </c>
      <c r="N30" s="160">
        <v>0</v>
      </c>
      <c r="O30" s="8"/>
      <c r="P30" s="38"/>
      <c r="Q30" s="23"/>
      <c r="R30" s="23"/>
    </row>
    <row r="31" spans="1:18" ht="15.75">
      <c r="A31" s="9" t="str">
        <f ca="1" t="shared" si="0"/>
        <v>utility IV</v>
      </c>
      <c r="B31" s="109">
        <f>ROW()</f>
        <v>31</v>
      </c>
      <c r="C31" s="9" t="str">
        <f>summary!J6</f>
        <v>0408</v>
      </c>
      <c r="D31" s="9" t="str">
        <f>summary!Q8</f>
        <v>2015</v>
      </c>
      <c r="E31" s="9" t="s">
        <v>178</v>
      </c>
      <c r="F31" s="9" t="s">
        <v>241</v>
      </c>
      <c r="G31" s="9" t="str">
        <f t="shared" si="1"/>
        <v>u4bn31</v>
      </c>
      <c r="I31" s="117" t="s">
        <v>100</v>
      </c>
      <c r="J31" s="38" t="s">
        <v>278</v>
      </c>
      <c r="K31" s="38"/>
      <c r="L31" s="38"/>
      <c r="M31" s="38"/>
      <c r="N31" s="160">
        <v>0</v>
      </c>
      <c r="O31" s="8"/>
      <c r="P31" s="38"/>
      <c r="Q31" s="23"/>
      <c r="R31" s="23"/>
    </row>
    <row r="32" spans="1:17" ht="16.5" thickBot="1">
      <c r="A32" s="9" t="str">
        <f ca="1" t="shared" si="0"/>
        <v>utility IV</v>
      </c>
      <c r="B32" s="109">
        <f>ROW()</f>
        <v>32</v>
      </c>
      <c r="C32" s="9" t="str">
        <f>summary!J6</f>
        <v>0408</v>
      </c>
      <c r="D32" s="9" t="str">
        <f>summary!Q8</f>
        <v>2015</v>
      </c>
      <c r="E32" s="9" t="s">
        <v>178</v>
      </c>
      <c r="F32" s="9" t="s">
        <v>241</v>
      </c>
      <c r="G32" s="9" t="str">
        <f t="shared" si="1"/>
        <v>u4bn32</v>
      </c>
      <c r="I32" s="117" t="s">
        <v>101</v>
      </c>
      <c r="J32" s="38" t="s">
        <v>172</v>
      </c>
      <c r="K32" s="38"/>
      <c r="L32" s="38"/>
      <c r="M32" s="38"/>
      <c r="N32" s="94"/>
      <c r="O32" s="96">
        <f>SUM(N24:N31)</f>
        <v>0</v>
      </c>
      <c r="P32" s="38"/>
      <c r="Q32" s="23"/>
    </row>
    <row r="33" spans="1:16" ht="16.5" thickTop="1">
      <c r="A33" s="9" t="str">
        <f ca="1" t="shared" si="0"/>
        <v>utility IV</v>
      </c>
      <c r="B33" s="109">
        <f>ROW()</f>
        <v>33</v>
      </c>
      <c r="C33" s="9" t="str">
        <f>summary!J6</f>
        <v>0408</v>
      </c>
      <c r="D33" s="9" t="str">
        <f>summary!Q8</f>
        <v>2015</v>
      </c>
      <c r="E33" s="9" t="s">
        <v>178</v>
      </c>
      <c r="F33" s="9" t="s">
        <v>241</v>
      </c>
      <c r="G33" s="9" t="str">
        <f t="shared" si="1"/>
        <v>u4bn33</v>
      </c>
      <c r="I33" s="117" t="s">
        <v>102</v>
      </c>
      <c r="J33" s="38" t="s">
        <v>173</v>
      </c>
      <c r="K33" s="38"/>
      <c r="L33" s="38"/>
      <c r="M33" s="38"/>
      <c r="N33" s="38"/>
      <c r="O33" s="94"/>
      <c r="P33" s="52">
        <f>O22+O32</f>
        <v>0</v>
      </c>
    </row>
    <row r="34" spans="1:16" ht="15.75">
      <c r="A34" s="9" t="str">
        <f ca="1" t="shared" si="0"/>
        <v>utility IV</v>
      </c>
      <c r="B34" s="109">
        <f>ROW()</f>
        <v>34</v>
      </c>
      <c r="C34" s="9" t="str">
        <f>summary!J6</f>
        <v>0408</v>
      </c>
      <c r="D34" s="9" t="str">
        <f>summary!Q8</f>
        <v>2015</v>
      </c>
      <c r="E34" s="9" t="s">
        <v>178</v>
      </c>
      <c r="F34" s="9" t="s">
        <v>241</v>
      </c>
      <c r="G34" s="9" t="str">
        <f t="shared" si="1"/>
        <v>u4bn34</v>
      </c>
      <c r="I34" s="117" t="s">
        <v>103</v>
      </c>
      <c r="J34" s="38" t="s">
        <v>174</v>
      </c>
      <c r="K34" s="38"/>
      <c r="L34" s="38"/>
      <c r="M34" s="38"/>
      <c r="N34" s="38"/>
      <c r="O34" s="94"/>
      <c r="P34" s="52">
        <f>IF((P21-P33)&gt;0,P21-P33,0)</f>
        <v>0</v>
      </c>
    </row>
    <row r="35" spans="1:16" ht="15.75">
      <c r="A35" s="9" t="str">
        <f ca="1" t="shared" si="0"/>
        <v>utility IV</v>
      </c>
      <c r="B35" s="109">
        <f>ROW()</f>
        <v>35</v>
      </c>
      <c r="C35" s="9" t="str">
        <f>summary!J6</f>
        <v>0408</v>
      </c>
      <c r="D35" s="9" t="str">
        <f>summary!Q8</f>
        <v>2015</v>
      </c>
      <c r="E35" s="9" t="s">
        <v>178</v>
      </c>
      <c r="F35" s="9" t="s">
        <v>241</v>
      </c>
      <c r="G35" s="9" t="str">
        <f t="shared" si="1"/>
        <v>u4bn35</v>
      </c>
      <c r="I35" s="117" t="s">
        <v>104</v>
      </c>
      <c r="J35" s="38" t="s">
        <v>175</v>
      </c>
      <c r="K35" s="38"/>
      <c r="L35" s="38"/>
      <c r="M35" s="38"/>
      <c r="N35" s="38"/>
      <c r="O35" s="94"/>
      <c r="P35" s="52">
        <f>IF((P21-P33)&lt;0,ABS(P21-P33),0)</f>
        <v>0</v>
      </c>
    </row>
    <row r="36" spans="1:16" ht="15.75">
      <c r="A36" s="9" t="str">
        <f ca="1" t="shared" si="0"/>
        <v>utility IV</v>
      </c>
      <c r="B36" s="109">
        <f>ROW()</f>
        <v>36</v>
      </c>
      <c r="C36" s="9" t="str">
        <f>summary!J6</f>
        <v>0408</v>
      </c>
      <c r="D36" s="9" t="str">
        <f>summary!Q8</f>
        <v>2015</v>
      </c>
      <c r="E36" s="9" t="s">
        <v>178</v>
      </c>
      <c r="F36" s="9" t="s">
        <v>241</v>
      </c>
      <c r="G36" s="9" t="str">
        <f t="shared" si="1"/>
        <v>u4bn36</v>
      </c>
      <c r="I36" s="117" t="s">
        <v>113</v>
      </c>
      <c r="J36" s="38" t="s">
        <v>176</v>
      </c>
      <c r="K36" s="38"/>
      <c r="L36" s="38"/>
      <c r="M36" s="38"/>
      <c r="N36" s="38"/>
      <c r="O36" s="94"/>
      <c r="P36" s="52">
        <f>O32</f>
        <v>0</v>
      </c>
    </row>
    <row r="37" spans="1:16" ht="15.75">
      <c r="A37" s="9" t="str">
        <f ca="1" t="shared" si="0"/>
        <v>utility IV</v>
      </c>
      <c r="B37" s="109">
        <f>ROW()</f>
        <v>37</v>
      </c>
      <c r="C37" s="9" t="str">
        <f>summary!J6</f>
        <v>0408</v>
      </c>
      <c r="D37" s="9" t="str">
        <f>summary!Q8</f>
        <v>2015</v>
      </c>
      <c r="E37" s="9" t="s">
        <v>178</v>
      </c>
      <c r="F37" s="9" t="s">
        <v>241</v>
      </c>
      <c r="G37" s="9" t="str">
        <f t="shared" si="1"/>
        <v>u4bn37</v>
      </c>
      <c r="I37" s="117" t="s">
        <v>114</v>
      </c>
      <c r="J37" s="38" t="s">
        <v>279</v>
      </c>
      <c r="K37" s="38"/>
      <c r="L37" s="38"/>
      <c r="M37" s="38"/>
      <c r="N37" s="38"/>
      <c r="O37" s="94"/>
      <c r="P37" s="52">
        <f>IF(P35&lt;P36,P35*1,P36*1)</f>
        <v>0</v>
      </c>
    </row>
    <row r="38" spans="1:18" ht="15.75">
      <c r="A38" s="9" t="str">
        <f ca="1" t="shared" si="0"/>
        <v>utility IV</v>
      </c>
      <c r="B38" s="109">
        <f>ROW()</f>
        <v>38</v>
      </c>
      <c r="C38" s="9" t="str">
        <f>summary!J6</f>
        <v>0408</v>
      </c>
      <c r="D38" s="9" t="str">
        <f>summary!Q8</f>
        <v>2015</v>
      </c>
      <c r="E38" s="9" t="s">
        <v>178</v>
      </c>
      <c r="F38" s="9" t="s">
        <v>241</v>
      </c>
      <c r="G38" s="9" t="str">
        <f t="shared" si="1"/>
        <v>u4bn38</v>
      </c>
      <c r="I38" s="117"/>
      <c r="J38" s="38" t="s">
        <v>251</v>
      </c>
      <c r="K38" s="38"/>
      <c r="L38" s="38"/>
      <c r="M38" s="38"/>
      <c r="N38" s="97"/>
      <c r="O38" s="38"/>
      <c r="P38" s="38"/>
      <c r="Q38" s="23"/>
      <c r="R38" s="23"/>
    </row>
    <row r="39" spans="1:16" ht="15.75">
      <c r="A39" s="9" t="str">
        <f ca="1" t="shared" si="0"/>
        <v>utility IV</v>
      </c>
      <c r="B39" s="109">
        <f>ROW()</f>
        <v>39</v>
      </c>
      <c r="C39" s="9" t="str">
        <f>summary!J6</f>
        <v>0408</v>
      </c>
      <c r="D39" s="9" t="str">
        <f>summary!Q8</f>
        <v>2015</v>
      </c>
      <c r="E39" s="9" t="s">
        <v>178</v>
      </c>
      <c r="F39" s="9" t="s">
        <v>241</v>
      </c>
      <c r="G39" s="9" t="str">
        <f t="shared" si="1"/>
        <v>u4bn39</v>
      </c>
      <c r="I39" s="122"/>
      <c r="J39" s="8"/>
      <c r="K39" s="8"/>
      <c r="L39" s="8"/>
      <c r="M39" s="8"/>
      <c r="N39" s="8"/>
      <c r="O39" s="8"/>
      <c r="P39" s="8"/>
    </row>
    <row r="40" spans="1:17" ht="15.75">
      <c r="A40" s="9" t="str">
        <f ca="1" t="shared" si="0"/>
        <v>utility IV</v>
      </c>
      <c r="B40" s="109">
        <f>ROW()</f>
        <v>40</v>
      </c>
      <c r="C40" s="9" t="str">
        <f>summary!J6</f>
        <v>0408</v>
      </c>
      <c r="D40" s="9" t="str">
        <f>summary!Q8</f>
        <v>2015</v>
      </c>
      <c r="E40" s="9" t="s">
        <v>178</v>
      </c>
      <c r="F40" s="9" t="s">
        <v>241</v>
      </c>
      <c r="G40" s="9" t="str">
        <f t="shared" si="1"/>
        <v>u4bn40</v>
      </c>
      <c r="I40" s="117" t="s">
        <v>107</v>
      </c>
      <c r="J40" s="38" t="s">
        <v>115</v>
      </c>
      <c r="K40" s="155" t="str">
        <f>J2</f>
        <v>None</v>
      </c>
      <c r="L40" s="88"/>
      <c r="M40" s="38" t="s">
        <v>116</v>
      </c>
      <c r="N40" s="55"/>
      <c r="O40" s="52">
        <f>P16</f>
        <v>0</v>
      </c>
      <c r="P40" s="8"/>
      <c r="Q40" s="24"/>
    </row>
    <row r="41" spans="1:17" ht="15.75">
      <c r="A41" s="9" t="str">
        <f ca="1" t="shared" si="0"/>
        <v>utility IV</v>
      </c>
      <c r="B41" s="109">
        <f>ROW()</f>
        <v>41</v>
      </c>
      <c r="C41" s="9" t="str">
        <f>summary!J6</f>
        <v>0408</v>
      </c>
      <c r="D41" s="9" t="str">
        <f>summary!Q8</f>
        <v>2015</v>
      </c>
      <c r="E41" s="9" t="s">
        <v>178</v>
      </c>
      <c r="F41" s="9" t="s">
        <v>241</v>
      </c>
      <c r="G41" s="9" t="str">
        <f t="shared" si="1"/>
        <v>u4bn41</v>
      </c>
      <c r="I41" s="117" t="s">
        <v>108</v>
      </c>
      <c r="J41" s="38" t="s">
        <v>280</v>
      </c>
      <c r="K41" s="38"/>
      <c r="L41" s="38"/>
      <c r="M41" s="38"/>
      <c r="N41" s="55"/>
      <c r="O41" s="55"/>
      <c r="P41" s="8"/>
      <c r="Q41" s="24"/>
    </row>
    <row r="42" spans="1:17" ht="15.75">
      <c r="A42" s="9" t="str">
        <f ca="1" t="shared" si="0"/>
        <v>utility IV</v>
      </c>
      <c r="B42" s="109">
        <f>ROW()</f>
        <v>42</v>
      </c>
      <c r="C42" s="9" t="str">
        <f>summary!J6</f>
        <v>0408</v>
      </c>
      <c r="D42" s="9" t="str">
        <f>summary!Q8</f>
        <v>2015</v>
      </c>
      <c r="E42" s="9" t="s">
        <v>178</v>
      </c>
      <c r="F42" s="9" t="s">
        <v>241</v>
      </c>
      <c r="G42" s="9" t="str">
        <f t="shared" si="1"/>
        <v>u4bn42</v>
      </c>
      <c r="I42" s="117"/>
      <c r="J42" s="231">
        <f>P37</f>
        <v>0</v>
      </c>
      <c r="K42" s="231"/>
      <c r="L42" s="231"/>
      <c r="M42" s="38" t="s">
        <v>117</v>
      </c>
      <c r="N42" s="55"/>
      <c r="O42" s="52">
        <f>J42*20</f>
        <v>0</v>
      </c>
      <c r="P42" s="8"/>
      <c r="Q42" s="24"/>
    </row>
    <row r="43" spans="1:17" ht="15.75">
      <c r="A43" s="9" t="str">
        <f ca="1" t="shared" si="0"/>
        <v>utility IV</v>
      </c>
      <c r="B43" s="109">
        <f>ROW()</f>
        <v>43</v>
      </c>
      <c r="C43" s="9" t="str">
        <f>summary!J6</f>
        <v>0408</v>
      </c>
      <c r="D43" s="9" t="str">
        <f>summary!Q8</f>
        <v>2015</v>
      </c>
      <c r="E43" s="9" t="s">
        <v>178</v>
      </c>
      <c r="F43" s="9" t="s">
        <v>241</v>
      </c>
      <c r="G43" s="9" t="str">
        <f t="shared" si="1"/>
        <v>u4bn43</v>
      </c>
      <c r="I43" s="117" t="s">
        <v>118</v>
      </c>
      <c r="J43" s="38" t="s">
        <v>0</v>
      </c>
      <c r="K43" s="38"/>
      <c r="L43" s="38"/>
      <c r="M43" s="38"/>
      <c r="N43" s="55"/>
      <c r="O43" s="52">
        <f>IF(O42&lt;O40,O40-O42,0)</f>
        <v>0</v>
      </c>
      <c r="P43" s="8"/>
      <c r="Q43" s="24"/>
    </row>
    <row r="44" spans="1:17" ht="15.75">
      <c r="A44" s="9" t="str">
        <f ca="1" t="shared" si="0"/>
        <v>utility IV</v>
      </c>
      <c r="B44" s="109">
        <f>ROW()</f>
        <v>44</v>
      </c>
      <c r="C44" s="9" t="str">
        <f>summary!J6</f>
        <v>0408</v>
      </c>
      <c r="D44" s="9" t="str">
        <f>summary!Q8</f>
        <v>2015</v>
      </c>
      <c r="E44" s="9" t="s">
        <v>178</v>
      </c>
      <c r="F44" s="9" t="s">
        <v>241</v>
      </c>
      <c r="G44" s="9" t="str">
        <f t="shared" si="1"/>
        <v>u4bn44</v>
      </c>
      <c r="I44" s="117" t="s">
        <v>119</v>
      </c>
      <c r="J44" s="38" t="s">
        <v>214</v>
      </c>
      <c r="K44" s="38"/>
      <c r="L44" s="38"/>
      <c r="M44" s="38"/>
      <c r="N44" s="55"/>
      <c r="O44" s="160"/>
      <c r="P44" s="8"/>
      <c r="Q44" s="24"/>
    </row>
    <row r="45" spans="1:16" ht="15.75">
      <c r="A45" s="9" t="str">
        <f ca="1" t="shared" si="0"/>
        <v>utility IV</v>
      </c>
      <c r="B45" s="109">
        <f>ROW()</f>
        <v>45</v>
      </c>
      <c r="C45" s="9" t="str">
        <f>summary!J6</f>
        <v>0408</v>
      </c>
      <c r="D45" s="9" t="str">
        <f>summary!Q8</f>
        <v>2015</v>
      </c>
      <c r="E45" s="9" t="s">
        <v>178</v>
      </c>
      <c r="F45" s="9" t="s">
        <v>241</v>
      </c>
      <c r="G45" s="9" t="str">
        <f t="shared" si="1"/>
        <v>u4bn45</v>
      </c>
      <c r="I45" s="118" t="s">
        <v>120</v>
      </c>
      <c r="J45" s="32" t="s">
        <v>215</v>
      </c>
      <c r="K45" s="38"/>
      <c r="L45" s="38"/>
      <c r="M45" s="38"/>
      <c r="N45" s="54"/>
      <c r="O45" s="52">
        <f>O43+O44</f>
        <v>0</v>
      </c>
      <c r="P45" s="44"/>
    </row>
    <row r="46" spans="1:16" ht="15.75">
      <c r="A46" s="9" t="str">
        <f ca="1" t="shared" si="0"/>
        <v>utility IV</v>
      </c>
      <c r="B46" s="109">
        <f>ROW()</f>
        <v>46</v>
      </c>
      <c r="C46" s="9" t="str">
        <f>summary!J6</f>
        <v>0408</v>
      </c>
      <c r="D46" s="9" t="str">
        <f>summary!Q8</f>
        <v>2015</v>
      </c>
      <c r="E46" s="9" t="s">
        <v>178</v>
      </c>
      <c r="F46" s="9" t="s">
        <v>241</v>
      </c>
      <c r="G46" s="9" t="str">
        <f t="shared" si="1"/>
        <v>u4bn46</v>
      </c>
      <c r="I46" s="118" t="s">
        <v>377</v>
      </c>
      <c r="J46" s="32" t="s">
        <v>378</v>
      </c>
      <c r="K46" s="38"/>
      <c r="L46" s="38"/>
      <c r="M46" s="38"/>
      <c r="N46" s="54"/>
      <c r="O46" s="160"/>
      <c r="P46" s="44"/>
    </row>
    <row r="47" spans="1:16" ht="27" customHeight="1" thickBot="1">
      <c r="A47" s="9" t="str">
        <f ca="1" t="shared" si="0"/>
        <v>utility IV</v>
      </c>
      <c r="B47" s="109">
        <f>ROW()</f>
        <v>47</v>
      </c>
      <c r="C47" s="9" t="str">
        <f>summary!J6</f>
        <v>0408</v>
      </c>
      <c r="D47" s="9" t="str">
        <f>summary!Q8</f>
        <v>2015</v>
      </c>
      <c r="E47" s="9" t="s">
        <v>178</v>
      </c>
      <c r="F47" s="9" t="s">
        <v>241</v>
      </c>
      <c r="G47" s="9" t="str">
        <f>F47&amp;ROW()</f>
        <v>u4bn47</v>
      </c>
      <c r="I47" s="122"/>
      <c r="J47" s="58" t="s">
        <v>216</v>
      </c>
      <c r="K47" s="8"/>
      <c r="L47" s="8"/>
      <c r="M47" s="8"/>
      <c r="N47" s="8"/>
      <c r="O47" s="8"/>
      <c r="P47" s="98">
        <f>IF(P34&gt;0,P16,O45)-O46</f>
        <v>0</v>
      </c>
    </row>
    <row r="48" ht="16.5" thickTop="1"/>
  </sheetData>
  <sheetProtection password="C7B6" sheet="1"/>
  <mergeCells count="5">
    <mergeCell ref="J42:L42"/>
    <mergeCell ref="J1:O1"/>
    <mergeCell ref="J2:L2"/>
    <mergeCell ref="J19:P19"/>
    <mergeCell ref="J20:P20"/>
  </mergeCells>
  <dataValidations count="1">
    <dataValidation type="list" allowBlank="1" showInputMessage="1" showErrorMessage="1" sqref="J2:L2">
      <formula1>utility</formula1>
    </dataValidation>
  </dataValidations>
  <printOptions horizontalCentered="1"/>
  <pageMargins left="0.5" right="0.5" top="0.5" bottom="0.5" header="0.5" footer="0.25"/>
  <pageSetup fitToHeight="1" fitToWidth="1" horizontalDpi="600" verticalDpi="600" orientation="portrait" paperSize="5" scale="94" r:id="rId1"/>
  <headerFooter alignWithMargins="0">
    <oddFooter>&amp;C&amp;A&amp;RPage &amp;P</oddFooter>
  </headerFooter>
</worksheet>
</file>

<file path=xl/worksheets/sheet9.xml><?xml version="1.0" encoding="utf-8"?>
<worksheet xmlns="http://schemas.openxmlformats.org/spreadsheetml/2006/main" xmlns:r="http://schemas.openxmlformats.org/officeDocument/2006/relationships">
  <sheetPr codeName="Sheet9">
    <pageSetUpPr fitToPage="1"/>
  </sheetPr>
  <dimension ref="A1:P83"/>
  <sheetViews>
    <sheetView showGridLines="0" zoomScalePageLayoutView="0" workbookViewId="0" topLeftCell="I1">
      <selection activeCell="S22" sqref="S22"/>
    </sheetView>
  </sheetViews>
  <sheetFormatPr defaultColWidth="9.00390625" defaultRowHeight="15.75"/>
  <cols>
    <col min="1" max="1" width="5.625" style="0" hidden="1" customWidth="1"/>
    <col min="2" max="2" width="5.625" style="113" hidden="1" customWidth="1"/>
    <col min="3" max="8" width="5.625" style="0" hidden="1" customWidth="1"/>
    <col min="9" max="9" width="3.125" style="141" customWidth="1"/>
    <col min="10" max="10" width="3.00390625" style="0" customWidth="1"/>
    <col min="12" max="12" width="30.75390625" style="0" customWidth="1"/>
    <col min="13" max="13" width="2.625" style="132" customWidth="1"/>
    <col min="14" max="14" width="17.875" style="0" customWidth="1"/>
    <col min="15" max="15" width="16.625" style="0" customWidth="1"/>
    <col min="16" max="16" width="16.25390625" style="0" customWidth="1"/>
  </cols>
  <sheetData>
    <row r="1" spans="1:16" s="8" customFormat="1" ht="20.25">
      <c r="A1" s="8" t="str">
        <f aca="true" ca="1" t="shared" si="0" ref="A1:A81">MID(CELL("filename",A1),FIND("]",CELL("filename",A1))+1,256)</f>
        <v>muni bonds issued</v>
      </c>
      <c r="B1" s="156">
        <f>ROW()</f>
        <v>1</v>
      </c>
      <c r="C1" s="8" t="str">
        <f>summary!J6</f>
        <v>0408</v>
      </c>
      <c r="D1" s="8" t="str">
        <f>summary!Q8</f>
        <v>2015</v>
      </c>
      <c r="E1" s="8" t="s">
        <v>178</v>
      </c>
      <c r="F1" s="8" t="s">
        <v>244</v>
      </c>
      <c r="G1" s="8" t="str">
        <f>F1&amp;ROW()</f>
        <v>bnt1</v>
      </c>
      <c r="H1" s="38"/>
      <c r="I1" s="236" t="s">
        <v>312</v>
      </c>
      <c r="J1" s="236"/>
      <c r="K1" s="236"/>
      <c r="L1" s="236"/>
      <c r="M1" s="236"/>
      <c r="N1" s="236"/>
      <c r="O1" s="236"/>
      <c r="P1" s="93"/>
    </row>
    <row r="2" spans="1:16" s="8" customFormat="1" ht="19.5" customHeight="1">
      <c r="A2" s="8" t="str">
        <f ca="1" t="shared" si="0"/>
        <v>muni bonds issued</v>
      </c>
      <c r="B2" s="156">
        <f>ROW()</f>
        <v>2</v>
      </c>
      <c r="C2" s="8" t="str">
        <f>summary!J6</f>
        <v>0408</v>
      </c>
      <c r="D2" s="8" t="str">
        <f>summary!Q8</f>
        <v>2015</v>
      </c>
      <c r="E2" s="8" t="s">
        <v>178</v>
      </c>
      <c r="F2" s="8" t="s">
        <v>244</v>
      </c>
      <c r="G2" s="8" t="str">
        <f aca="true" t="shared" si="1" ref="G2:G81">F2&amp;ROW()</f>
        <v>bnt2</v>
      </c>
      <c r="H2" s="38"/>
      <c r="I2" s="130">
        <v>1</v>
      </c>
      <c r="J2" s="82" t="s">
        <v>121</v>
      </c>
      <c r="K2" s="38"/>
      <c r="L2" s="38"/>
      <c r="M2" s="145"/>
      <c r="N2" s="93"/>
      <c r="O2" s="93"/>
      <c r="P2" s="93"/>
    </row>
    <row r="3" spans="1:16" s="8" customFormat="1" ht="12.75">
      <c r="A3" s="8" t="str">
        <f ca="1" t="shared" si="0"/>
        <v>muni bonds issued</v>
      </c>
      <c r="B3" s="156">
        <f>ROW()</f>
        <v>3</v>
      </c>
      <c r="C3" s="8" t="str">
        <f>summary!J6</f>
        <v>0408</v>
      </c>
      <c r="D3" s="8" t="str">
        <f>summary!Q8</f>
        <v>2015</v>
      </c>
      <c r="E3" s="8" t="s">
        <v>178</v>
      </c>
      <c r="F3" s="8" t="s">
        <v>244</v>
      </c>
      <c r="G3" s="8" t="str">
        <f t="shared" si="1"/>
        <v>bnt3</v>
      </c>
      <c r="H3" s="38"/>
      <c r="I3" s="133"/>
      <c r="J3" s="38"/>
      <c r="K3" s="157" t="s">
        <v>1</v>
      </c>
      <c r="L3" s="201"/>
      <c r="M3" s="131"/>
      <c r="N3" s="160">
        <v>0</v>
      </c>
      <c r="O3" s="53"/>
      <c r="P3" s="53"/>
    </row>
    <row r="4" spans="1:16" s="8" customFormat="1" ht="12.75">
      <c r="A4" s="8" t="str">
        <f ca="1" t="shared" si="0"/>
        <v>muni bonds issued</v>
      </c>
      <c r="B4" s="156">
        <f>ROW()</f>
        <v>4</v>
      </c>
      <c r="C4" s="8" t="str">
        <f>summary!J6</f>
        <v>0408</v>
      </c>
      <c r="D4" s="8" t="str">
        <f>summary!Q8</f>
        <v>2015</v>
      </c>
      <c r="E4" s="8" t="s">
        <v>178</v>
      </c>
      <c r="F4" s="8" t="s">
        <v>244</v>
      </c>
      <c r="G4" s="8" t="str">
        <f t="shared" si="1"/>
        <v>bnt4</v>
      </c>
      <c r="H4" s="38"/>
      <c r="I4" s="133"/>
      <c r="J4" s="38"/>
      <c r="K4" s="157" t="s">
        <v>2</v>
      </c>
      <c r="L4" s="201"/>
      <c r="M4" s="131"/>
      <c r="N4" s="160">
        <v>0</v>
      </c>
      <c r="O4" s="53"/>
      <c r="P4" s="53"/>
    </row>
    <row r="5" spans="1:16" s="8" customFormat="1" ht="12.75">
      <c r="A5" s="8" t="str">
        <f ca="1" t="shared" si="0"/>
        <v>muni bonds issued</v>
      </c>
      <c r="B5" s="156">
        <f>ROW()</f>
        <v>5</v>
      </c>
      <c r="C5" s="8" t="str">
        <f>summary!J6</f>
        <v>0408</v>
      </c>
      <c r="D5" s="8" t="str">
        <f>summary!Q8</f>
        <v>2015</v>
      </c>
      <c r="E5" s="8" t="s">
        <v>178</v>
      </c>
      <c r="F5" s="8" t="s">
        <v>244</v>
      </c>
      <c r="G5" s="8" t="str">
        <f t="shared" si="1"/>
        <v>bnt5</v>
      </c>
      <c r="H5" s="38"/>
      <c r="I5" s="133"/>
      <c r="J5" s="38"/>
      <c r="K5" s="157" t="s">
        <v>3</v>
      </c>
      <c r="L5" s="201"/>
      <c r="M5" s="131"/>
      <c r="N5" s="160">
        <v>0</v>
      </c>
      <c r="O5" s="53"/>
      <c r="P5" s="53"/>
    </row>
    <row r="6" spans="1:16" s="8" customFormat="1" ht="12.75">
      <c r="A6" s="8" t="str">
        <f ca="1" t="shared" si="0"/>
        <v>muni bonds issued</v>
      </c>
      <c r="B6" s="156">
        <f>ROW()</f>
        <v>6</v>
      </c>
      <c r="C6" s="8" t="str">
        <f>summary!J6</f>
        <v>0408</v>
      </c>
      <c r="D6" s="8" t="str">
        <f>summary!Q8</f>
        <v>2015</v>
      </c>
      <c r="E6" s="8" t="s">
        <v>178</v>
      </c>
      <c r="F6" s="8" t="s">
        <v>244</v>
      </c>
      <c r="G6" s="8" t="str">
        <f t="shared" si="1"/>
        <v>bnt6</v>
      </c>
      <c r="H6" s="38"/>
      <c r="I6" s="133"/>
      <c r="J6" s="38"/>
      <c r="K6" s="157" t="s">
        <v>122</v>
      </c>
      <c r="L6" s="201"/>
      <c r="M6" s="131"/>
      <c r="N6" s="160">
        <v>0</v>
      </c>
      <c r="O6" s="53"/>
      <c r="P6" s="53"/>
    </row>
    <row r="7" spans="1:16" s="8" customFormat="1" ht="12.75">
      <c r="A7" s="8" t="str">
        <f ca="1" t="shared" si="0"/>
        <v>muni bonds issued</v>
      </c>
      <c r="B7" s="156">
        <f>ROW()</f>
        <v>7</v>
      </c>
      <c r="C7" s="8" t="str">
        <f>summary!J6</f>
        <v>0408</v>
      </c>
      <c r="D7" s="8" t="str">
        <f>summary!Q8</f>
        <v>2015</v>
      </c>
      <c r="E7" s="8" t="s">
        <v>178</v>
      </c>
      <c r="F7" s="8" t="s">
        <v>244</v>
      </c>
      <c r="G7" s="8" t="str">
        <f t="shared" si="1"/>
        <v>bnt7</v>
      </c>
      <c r="H7" s="38"/>
      <c r="I7" s="133"/>
      <c r="J7" s="38"/>
      <c r="K7" s="157" t="s">
        <v>123</v>
      </c>
      <c r="L7" s="201"/>
      <c r="M7" s="131"/>
      <c r="N7" s="160">
        <v>0</v>
      </c>
      <c r="O7" s="53"/>
      <c r="P7" s="53"/>
    </row>
    <row r="8" spans="1:16" s="8" customFormat="1" ht="18" customHeight="1" thickBot="1">
      <c r="A8" s="8" t="str">
        <f ca="1" t="shared" si="0"/>
        <v>muni bonds issued</v>
      </c>
      <c r="B8" s="156">
        <f>ROW()</f>
        <v>8</v>
      </c>
      <c r="C8" s="8" t="str">
        <f>summary!J6</f>
        <v>0408</v>
      </c>
      <c r="D8" s="8" t="str">
        <f>summary!Q8</f>
        <v>2015</v>
      </c>
      <c r="E8" s="8" t="s">
        <v>178</v>
      </c>
      <c r="F8" s="8" t="s">
        <v>328</v>
      </c>
      <c r="G8" s="8" t="str">
        <f t="shared" si="1"/>
        <v>bntt8</v>
      </c>
      <c r="H8" s="38"/>
      <c r="I8" s="133"/>
      <c r="K8" s="189" t="s">
        <v>296</v>
      </c>
      <c r="L8" s="188"/>
      <c r="M8" s="131"/>
      <c r="N8" s="74" t="s">
        <v>18</v>
      </c>
      <c r="O8" s="90">
        <f>SUM(N3:N7)</f>
        <v>0</v>
      </c>
      <c r="P8" s="53"/>
    </row>
    <row r="9" spans="1:16" s="8" customFormat="1" ht="18" customHeight="1" thickTop="1">
      <c r="A9" s="8" t="str">
        <f ca="1" t="shared" si="0"/>
        <v>muni bonds issued</v>
      </c>
      <c r="B9" s="156">
        <f>ROW()</f>
        <v>9</v>
      </c>
      <c r="C9" s="8" t="str">
        <f>summary!J6</f>
        <v>0408</v>
      </c>
      <c r="D9" s="8" t="str">
        <f>summary!Q8</f>
        <v>2015</v>
      </c>
      <c r="E9" s="8" t="s">
        <v>178</v>
      </c>
      <c r="F9" s="8" t="s">
        <v>245</v>
      </c>
      <c r="G9" s="8" t="str">
        <f t="shared" si="1"/>
        <v>bns9</v>
      </c>
      <c r="H9" s="38"/>
      <c r="I9" s="130">
        <v>2</v>
      </c>
      <c r="J9" s="82" t="s">
        <v>127</v>
      </c>
      <c r="K9" s="157"/>
      <c r="L9" s="188"/>
      <c r="M9" s="131"/>
      <c r="N9" s="53"/>
      <c r="O9" s="53"/>
      <c r="P9" s="53"/>
    </row>
    <row r="10" spans="1:16" s="8" customFormat="1" ht="12.75">
      <c r="A10" s="8" t="str">
        <f ca="1" t="shared" si="0"/>
        <v>muni bonds issued</v>
      </c>
      <c r="B10" s="156">
        <f>ROW()</f>
        <v>10</v>
      </c>
      <c r="C10" s="8" t="str">
        <f>summary!J6</f>
        <v>0408</v>
      </c>
      <c r="D10" s="8" t="str">
        <f>summary!Q8</f>
        <v>2015</v>
      </c>
      <c r="E10" s="8" t="s">
        <v>178</v>
      </c>
      <c r="F10" s="8" t="s">
        <v>245</v>
      </c>
      <c r="G10" s="8" t="str">
        <f t="shared" si="1"/>
        <v>bns10</v>
      </c>
      <c r="H10" s="38"/>
      <c r="I10" s="133"/>
      <c r="J10" s="82" t="s">
        <v>128</v>
      </c>
      <c r="K10" s="157"/>
      <c r="L10" s="188"/>
      <c r="M10" s="131"/>
      <c r="N10" s="53"/>
      <c r="O10" s="53"/>
      <c r="P10" s="53"/>
    </row>
    <row r="11" spans="1:16" s="8" customFormat="1" ht="12.75">
      <c r="A11" s="8" t="str">
        <f ca="1" t="shared" si="0"/>
        <v>muni bonds issued</v>
      </c>
      <c r="B11" s="156">
        <f>ROW()</f>
        <v>11</v>
      </c>
      <c r="C11" s="8" t="str">
        <f>summary!J6</f>
        <v>0408</v>
      </c>
      <c r="D11" s="8" t="str">
        <f>summary!Q8</f>
        <v>2015</v>
      </c>
      <c r="E11" s="8" t="s">
        <v>178</v>
      </c>
      <c r="F11" s="8" t="s">
        <v>245</v>
      </c>
      <c r="G11" s="8" t="str">
        <f t="shared" si="1"/>
        <v>bns11</v>
      </c>
      <c r="H11" s="38"/>
      <c r="I11" s="133"/>
      <c r="J11" s="38"/>
      <c r="K11" s="190" t="s">
        <v>1</v>
      </c>
      <c r="L11" s="201"/>
      <c r="M11" s="131"/>
      <c r="N11" s="160">
        <v>0</v>
      </c>
      <c r="O11" s="53"/>
      <c r="P11" s="53"/>
    </row>
    <row r="12" spans="1:16" s="8" customFormat="1" ht="12.75">
      <c r="A12" s="8" t="str">
        <f ca="1" t="shared" si="0"/>
        <v>muni bonds issued</v>
      </c>
      <c r="B12" s="156">
        <f>ROW()</f>
        <v>12</v>
      </c>
      <c r="C12" s="8" t="str">
        <f>summary!J6</f>
        <v>0408</v>
      </c>
      <c r="D12" s="8" t="str">
        <f>summary!Q8</f>
        <v>2015</v>
      </c>
      <c r="E12" s="8" t="s">
        <v>178</v>
      </c>
      <c r="F12" s="8" t="s">
        <v>245</v>
      </c>
      <c r="G12" s="8" t="str">
        <f t="shared" si="1"/>
        <v>bns12</v>
      </c>
      <c r="H12" s="38"/>
      <c r="I12" s="133"/>
      <c r="J12" s="38"/>
      <c r="K12" s="190" t="s">
        <v>2</v>
      </c>
      <c r="L12" s="201"/>
      <c r="M12" s="131"/>
      <c r="N12" s="160">
        <v>0</v>
      </c>
      <c r="O12" s="53"/>
      <c r="P12" s="53"/>
    </row>
    <row r="13" spans="1:16" s="8" customFormat="1" ht="12.75">
      <c r="A13" s="8" t="str">
        <f ca="1" t="shared" si="0"/>
        <v>muni bonds issued</v>
      </c>
      <c r="B13" s="156">
        <f>ROW()</f>
        <v>13</v>
      </c>
      <c r="C13" s="8" t="str">
        <f>summary!J6</f>
        <v>0408</v>
      </c>
      <c r="D13" s="8" t="str">
        <f>summary!Q8</f>
        <v>2015</v>
      </c>
      <c r="E13" s="8" t="s">
        <v>178</v>
      </c>
      <c r="F13" s="8" t="s">
        <v>245</v>
      </c>
      <c r="G13" s="8" t="str">
        <f t="shared" si="1"/>
        <v>bns13</v>
      </c>
      <c r="H13" s="38"/>
      <c r="I13" s="133"/>
      <c r="J13" s="38"/>
      <c r="K13" s="190" t="s">
        <v>3</v>
      </c>
      <c r="L13" s="201"/>
      <c r="M13" s="131"/>
      <c r="N13" s="160">
        <v>0</v>
      </c>
      <c r="O13" s="53"/>
      <c r="P13" s="53"/>
    </row>
    <row r="14" spans="1:16" s="8" customFormat="1" ht="12.75">
      <c r="A14" s="8" t="str">
        <f ca="1" t="shared" si="0"/>
        <v>muni bonds issued</v>
      </c>
      <c r="B14" s="156">
        <f>ROW()</f>
        <v>14</v>
      </c>
      <c r="C14" s="8" t="str">
        <f>summary!J6</f>
        <v>0408</v>
      </c>
      <c r="D14" s="8" t="str">
        <f>summary!Q8</f>
        <v>2015</v>
      </c>
      <c r="E14" s="8" t="s">
        <v>178</v>
      </c>
      <c r="F14" s="8" t="s">
        <v>245</v>
      </c>
      <c r="G14" s="8" t="str">
        <f t="shared" si="1"/>
        <v>bns14</v>
      </c>
      <c r="H14" s="38"/>
      <c r="I14" s="133"/>
      <c r="J14" s="38"/>
      <c r="K14" s="190" t="s">
        <v>122</v>
      </c>
      <c r="L14" s="201"/>
      <c r="M14" s="131"/>
      <c r="N14" s="160">
        <v>0</v>
      </c>
      <c r="O14" s="53"/>
      <c r="P14" s="53"/>
    </row>
    <row r="15" spans="1:16" s="8" customFormat="1" ht="12.75">
      <c r="A15" s="8" t="str">
        <f ca="1" t="shared" si="0"/>
        <v>muni bonds issued</v>
      </c>
      <c r="B15" s="156">
        <f>ROW()</f>
        <v>15</v>
      </c>
      <c r="C15" s="8" t="str">
        <f>summary!J6</f>
        <v>0408</v>
      </c>
      <c r="D15" s="8" t="str">
        <f>summary!Q8</f>
        <v>2015</v>
      </c>
      <c r="E15" s="8" t="s">
        <v>178</v>
      </c>
      <c r="F15" s="8" t="s">
        <v>245</v>
      </c>
      <c r="G15" s="8" t="str">
        <f t="shared" si="1"/>
        <v>bns15</v>
      </c>
      <c r="H15" s="38"/>
      <c r="I15" s="133"/>
      <c r="J15" s="38"/>
      <c r="K15" s="190" t="s">
        <v>123</v>
      </c>
      <c r="L15" s="201"/>
      <c r="M15" s="131"/>
      <c r="N15" s="160">
        <v>0</v>
      </c>
      <c r="O15" s="53"/>
      <c r="P15" s="53"/>
    </row>
    <row r="16" spans="1:16" s="8" customFormat="1" ht="12.75">
      <c r="A16" s="8" t="str">
        <f ca="1" t="shared" si="0"/>
        <v>muni bonds issued</v>
      </c>
      <c r="B16" s="156">
        <f>ROW()</f>
        <v>16</v>
      </c>
      <c r="C16" s="8" t="str">
        <f>summary!J6</f>
        <v>0408</v>
      </c>
      <c r="D16" s="8" t="str">
        <f>summary!Q8</f>
        <v>2015</v>
      </c>
      <c r="E16" s="8" t="s">
        <v>178</v>
      </c>
      <c r="F16" s="8" t="s">
        <v>245</v>
      </c>
      <c r="G16" s="8" t="str">
        <f t="shared" si="1"/>
        <v>bns16</v>
      </c>
      <c r="H16" s="38"/>
      <c r="I16" s="133"/>
      <c r="J16" s="38"/>
      <c r="K16" s="190" t="s">
        <v>124</v>
      </c>
      <c r="L16" s="201"/>
      <c r="M16" s="131"/>
      <c r="N16" s="160">
        <v>0</v>
      </c>
      <c r="O16" s="53"/>
      <c r="P16" s="53"/>
    </row>
    <row r="17" spans="1:16" s="8" customFormat="1" ht="12.75">
      <c r="A17" s="8" t="str">
        <f ca="1" t="shared" si="0"/>
        <v>muni bonds issued</v>
      </c>
      <c r="B17" s="156">
        <f>ROW()</f>
        <v>17</v>
      </c>
      <c r="C17" s="8" t="str">
        <f>summary!J6</f>
        <v>0408</v>
      </c>
      <c r="D17" s="8" t="str">
        <f>summary!Q8</f>
        <v>2015</v>
      </c>
      <c r="E17" s="8" t="s">
        <v>178</v>
      </c>
      <c r="F17" s="8" t="s">
        <v>245</v>
      </c>
      <c r="G17" s="8" t="str">
        <f t="shared" si="1"/>
        <v>bns17</v>
      </c>
      <c r="H17" s="38"/>
      <c r="I17" s="133"/>
      <c r="J17" s="38"/>
      <c r="K17" s="190" t="s">
        <v>125</v>
      </c>
      <c r="L17" s="201"/>
      <c r="M17" s="131"/>
      <c r="N17" s="160">
        <v>0</v>
      </c>
      <c r="O17" s="53"/>
      <c r="P17" s="53"/>
    </row>
    <row r="18" spans="1:16" s="8" customFormat="1" ht="12.75">
      <c r="A18" s="8" t="str">
        <f ca="1" t="shared" si="0"/>
        <v>muni bonds issued</v>
      </c>
      <c r="B18" s="156">
        <f>ROW()</f>
        <v>18</v>
      </c>
      <c r="C18" s="8" t="str">
        <f>summary!J6</f>
        <v>0408</v>
      </c>
      <c r="D18" s="8" t="str">
        <f>summary!Q8</f>
        <v>2015</v>
      </c>
      <c r="E18" s="8" t="s">
        <v>178</v>
      </c>
      <c r="F18" s="8" t="s">
        <v>245</v>
      </c>
      <c r="G18" s="8" t="str">
        <f t="shared" si="1"/>
        <v>bns18</v>
      </c>
      <c r="H18" s="38"/>
      <c r="I18" s="133"/>
      <c r="J18" s="38"/>
      <c r="K18" s="190" t="s">
        <v>126</v>
      </c>
      <c r="L18" s="201"/>
      <c r="M18" s="131"/>
      <c r="N18" s="160">
        <v>0</v>
      </c>
      <c r="O18" s="53"/>
      <c r="P18" s="53"/>
    </row>
    <row r="19" spans="1:16" s="8" customFormat="1" ht="12.75">
      <c r="A19" s="8" t="str">
        <f ca="1" t="shared" si="0"/>
        <v>muni bonds issued</v>
      </c>
      <c r="B19" s="156">
        <f>ROW()</f>
        <v>19</v>
      </c>
      <c r="C19" s="8" t="str">
        <f>summary!J6</f>
        <v>0408</v>
      </c>
      <c r="D19" s="8" t="str">
        <f>summary!Q8</f>
        <v>2015</v>
      </c>
      <c r="E19" s="8" t="s">
        <v>178</v>
      </c>
      <c r="F19" s="8" t="s">
        <v>245</v>
      </c>
      <c r="G19" s="8" t="str">
        <f t="shared" si="1"/>
        <v>bns19</v>
      </c>
      <c r="H19" s="38"/>
      <c r="I19" s="133"/>
      <c r="J19" s="38"/>
      <c r="K19" s="190" t="s">
        <v>129</v>
      </c>
      <c r="L19" s="201"/>
      <c r="M19" s="131"/>
      <c r="N19" s="160">
        <v>0</v>
      </c>
      <c r="O19" s="53"/>
      <c r="P19" s="53"/>
    </row>
    <row r="20" spans="1:16" s="8" customFormat="1" ht="12.75">
      <c r="A20" s="8" t="str">
        <f ca="1" t="shared" si="0"/>
        <v>muni bonds issued</v>
      </c>
      <c r="B20" s="156">
        <f>ROW()</f>
        <v>20</v>
      </c>
      <c r="C20" s="8" t="str">
        <f>summary!J6</f>
        <v>0408</v>
      </c>
      <c r="D20" s="8" t="str">
        <f>summary!Q8</f>
        <v>2015</v>
      </c>
      <c r="E20" s="8" t="s">
        <v>178</v>
      </c>
      <c r="F20" s="8" t="s">
        <v>245</v>
      </c>
      <c r="G20" s="8" t="str">
        <f t="shared" si="1"/>
        <v>bns20</v>
      </c>
      <c r="H20" s="38"/>
      <c r="I20" s="133"/>
      <c r="J20" s="38"/>
      <c r="K20" s="190" t="s">
        <v>130</v>
      </c>
      <c r="L20" s="201"/>
      <c r="M20" s="131"/>
      <c r="N20" s="160">
        <v>0</v>
      </c>
      <c r="O20" s="53"/>
      <c r="P20" s="53"/>
    </row>
    <row r="21" spans="1:16" s="8" customFormat="1" ht="12.75">
      <c r="A21" s="8" t="str">
        <f ca="1" t="shared" si="0"/>
        <v>muni bonds issued</v>
      </c>
      <c r="B21" s="156">
        <f>ROW()</f>
        <v>21</v>
      </c>
      <c r="C21" s="8" t="str">
        <f>summary!J6</f>
        <v>0408</v>
      </c>
      <c r="D21" s="8" t="str">
        <f>summary!Q8</f>
        <v>2015</v>
      </c>
      <c r="E21" s="8" t="s">
        <v>178</v>
      </c>
      <c r="F21" s="8" t="s">
        <v>245</v>
      </c>
      <c r="G21" s="8" t="str">
        <f t="shared" si="1"/>
        <v>bns21</v>
      </c>
      <c r="H21" s="38"/>
      <c r="I21" s="133"/>
      <c r="J21" s="38"/>
      <c r="K21" s="190" t="s">
        <v>131</v>
      </c>
      <c r="L21" s="201"/>
      <c r="M21" s="131"/>
      <c r="N21" s="160">
        <v>0</v>
      </c>
      <c r="O21" s="53"/>
      <c r="P21" s="53"/>
    </row>
    <row r="22" spans="1:16" s="8" customFormat="1" ht="12.75">
      <c r="A22" s="8" t="str">
        <f ca="1" t="shared" si="0"/>
        <v>muni bonds issued</v>
      </c>
      <c r="B22" s="156">
        <f>ROW()</f>
        <v>22</v>
      </c>
      <c r="C22" s="8" t="str">
        <f>summary!J6</f>
        <v>0408</v>
      </c>
      <c r="D22" s="8" t="str">
        <f>summary!Q8</f>
        <v>2015</v>
      </c>
      <c r="E22" s="8" t="s">
        <v>178</v>
      </c>
      <c r="F22" s="8" t="s">
        <v>245</v>
      </c>
      <c r="G22" s="8" t="str">
        <f t="shared" si="1"/>
        <v>bns22</v>
      </c>
      <c r="H22" s="38"/>
      <c r="I22" s="133"/>
      <c r="J22" s="38"/>
      <c r="K22" s="190" t="s">
        <v>132</v>
      </c>
      <c r="L22" s="201"/>
      <c r="M22" s="131"/>
      <c r="N22" s="160">
        <v>0</v>
      </c>
      <c r="O22" s="53"/>
      <c r="P22" s="53"/>
    </row>
    <row r="23" spans="1:16" s="8" customFormat="1" ht="12.75">
      <c r="A23" s="8" t="str">
        <f ca="1" t="shared" si="0"/>
        <v>muni bonds issued</v>
      </c>
      <c r="B23" s="156">
        <f>ROW()</f>
        <v>23</v>
      </c>
      <c r="C23" s="8" t="str">
        <f>summary!J6</f>
        <v>0408</v>
      </c>
      <c r="D23" s="8" t="str">
        <f>summary!Q8</f>
        <v>2015</v>
      </c>
      <c r="E23" s="8" t="s">
        <v>178</v>
      </c>
      <c r="F23" s="8" t="s">
        <v>245</v>
      </c>
      <c r="G23" s="8" t="str">
        <f t="shared" si="1"/>
        <v>bns23</v>
      </c>
      <c r="H23" s="38"/>
      <c r="I23" s="133"/>
      <c r="J23" s="38"/>
      <c r="K23" s="190" t="s">
        <v>133</v>
      </c>
      <c r="L23" s="201"/>
      <c r="M23" s="131"/>
      <c r="N23" s="160">
        <v>0</v>
      </c>
      <c r="O23" s="53"/>
      <c r="P23" s="53"/>
    </row>
    <row r="24" spans="1:16" s="8" customFormat="1" ht="12.75">
      <c r="A24" s="8" t="str">
        <f ca="1" t="shared" si="0"/>
        <v>muni bonds issued</v>
      </c>
      <c r="B24" s="156">
        <f>ROW()</f>
        <v>24</v>
      </c>
      <c r="C24" s="8" t="str">
        <f>summary!J6</f>
        <v>0408</v>
      </c>
      <c r="D24" s="8" t="str">
        <f>summary!Q8</f>
        <v>2015</v>
      </c>
      <c r="E24" s="8" t="s">
        <v>178</v>
      </c>
      <c r="F24" s="8" t="s">
        <v>245</v>
      </c>
      <c r="G24" s="8" t="str">
        <f t="shared" si="1"/>
        <v>bns24</v>
      </c>
      <c r="H24" s="38"/>
      <c r="I24" s="133"/>
      <c r="J24" s="38"/>
      <c r="K24" s="190" t="s">
        <v>134</v>
      </c>
      <c r="L24" s="201"/>
      <c r="M24" s="131"/>
      <c r="N24" s="160">
        <v>0</v>
      </c>
      <c r="O24" s="53"/>
      <c r="P24" s="53"/>
    </row>
    <row r="25" spans="1:16" s="8" customFormat="1" ht="12.75">
      <c r="A25" s="8" t="str">
        <f ca="1" t="shared" si="0"/>
        <v>muni bonds issued</v>
      </c>
      <c r="B25" s="156">
        <f>ROW()</f>
        <v>25</v>
      </c>
      <c r="C25" s="8" t="str">
        <f>summary!J6</f>
        <v>0408</v>
      </c>
      <c r="D25" s="8" t="str">
        <f>summary!Q8</f>
        <v>2015</v>
      </c>
      <c r="E25" s="8" t="s">
        <v>178</v>
      </c>
      <c r="F25" s="8" t="s">
        <v>245</v>
      </c>
      <c r="G25" s="8" t="str">
        <f t="shared" si="1"/>
        <v>bns25</v>
      </c>
      <c r="H25" s="38"/>
      <c r="I25" s="133"/>
      <c r="J25" s="38"/>
      <c r="K25" s="190" t="s">
        <v>135</v>
      </c>
      <c r="L25" s="201"/>
      <c r="M25" s="131"/>
      <c r="N25" s="160">
        <v>0</v>
      </c>
      <c r="O25" s="53"/>
      <c r="P25" s="53"/>
    </row>
    <row r="26" spans="1:16" s="8" customFormat="1" ht="12.75">
      <c r="A26" s="8" t="str">
        <f ca="1" t="shared" si="0"/>
        <v>muni bonds issued</v>
      </c>
      <c r="B26" s="156">
        <f>ROW()</f>
        <v>26</v>
      </c>
      <c r="C26" s="8" t="str">
        <f>summary!J6</f>
        <v>0408</v>
      </c>
      <c r="D26" s="8" t="str">
        <f>summary!Q8</f>
        <v>2015</v>
      </c>
      <c r="E26" s="8" t="s">
        <v>178</v>
      </c>
      <c r="F26" s="8" t="s">
        <v>245</v>
      </c>
      <c r="G26" s="8" t="str">
        <f t="shared" si="1"/>
        <v>bns26</v>
      </c>
      <c r="H26" s="38"/>
      <c r="I26" s="133"/>
      <c r="J26" s="38"/>
      <c r="K26" s="190" t="s">
        <v>136</v>
      </c>
      <c r="L26" s="201"/>
      <c r="M26" s="131"/>
      <c r="N26" s="160">
        <v>0</v>
      </c>
      <c r="O26" s="53"/>
      <c r="P26" s="53"/>
    </row>
    <row r="27" spans="1:16" s="8" customFormat="1" ht="12.75">
      <c r="A27" s="8" t="str">
        <f ca="1" t="shared" si="0"/>
        <v>muni bonds issued</v>
      </c>
      <c r="B27" s="156">
        <f>ROW()</f>
        <v>27</v>
      </c>
      <c r="C27" s="8" t="str">
        <f>summary!J6</f>
        <v>0408</v>
      </c>
      <c r="D27" s="8" t="str">
        <f>summary!Q8</f>
        <v>2015</v>
      </c>
      <c r="E27" s="8" t="s">
        <v>178</v>
      </c>
      <c r="F27" s="8" t="s">
        <v>245</v>
      </c>
      <c r="G27" s="8" t="str">
        <f t="shared" si="1"/>
        <v>bns27</v>
      </c>
      <c r="H27" s="38"/>
      <c r="I27" s="133"/>
      <c r="J27" s="38"/>
      <c r="K27" s="190" t="s">
        <v>137</v>
      </c>
      <c r="L27" s="201"/>
      <c r="M27" s="131"/>
      <c r="N27" s="160">
        <v>0</v>
      </c>
      <c r="O27" s="53"/>
      <c r="P27" s="53"/>
    </row>
    <row r="28" spans="1:16" s="8" customFormat="1" ht="12.75">
      <c r="A28" s="8" t="str">
        <f ca="1" t="shared" si="0"/>
        <v>muni bonds issued</v>
      </c>
      <c r="B28" s="156">
        <f>ROW()</f>
        <v>28</v>
      </c>
      <c r="C28" s="8" t="str">
        <f>summary!J6</f>
        <v>0408</v>
      </c>
      <c r="D28" s="8" t="str">
        <f>summary!Q8</f>
        <v>2015</v>
      </c>
      <c r="E28" s="8" t="s">
        <v>178</v>
      </c>
      <c r="F28" s="8" t="s">
        <v>245</v>
      </c>
      <c r="G28" s="8" t="str">
        <f t="shared" si="1"/>
        <v>bns28</v>
      </c>
      <c r="H28" s="38"/>
      <c r="I28" s="133"/>
      <c r="J28" s="38"/>
      <c r="K28" s="190" t="s">
        <v>139</v>
      </c>
      <c r="L28" s="201"/>
      <c r="M28" s="131"/>
      <c r="N28" s="160">
        <v>0</v>
      </c>
      <c r="O28" s="74"/>
      <c r="P28" s="53"/>
    </row>
    <row r="29" spans="1:16" s="8" customFormat="1" ht="12.75">
      <c r="A29" s="8" t="str">
        <f ca="1" t="shared" si="0"/>
        <v>muni bonds issued</v>
      </c>
      <c r="B29" s="156">
        <f>ROW()</f>
        <v>29</v>
      </c>
      <c r="C29" s="8" t="str">
        <f>summary!J6</f>
        <v>0408</v>
      </c>
      <c r="D29" s="8" t="str">
        <f>summary!Q8</f>
        <v>2015</v>
      </c>
      <c r="E29" s="8" t="s">
        <v>178</v>
      </c>
      <c r="F29" s="8" t="s">
        <v>245</v>
      </c>
      <c r="G29" s="8" t="str">
        <f t="shared" si="1"/>
        <v>bns29</v>
      </c>
      <c r="H29" s="38"/>
      <c r="I29" s="133"/>
      <c r="J29" s="38"/>
      <c r="K29" s="190" t="s">
        <v>140</v>
      </c>
      <c r="L29" s="201"/>
      <c r="M29" s="131"/>
      <c r="N29" s="160">
        <v>0</v>
      </c>
      <c r="O29" s="74"/>
      <c r="P29" s="53"/>
    </row>
    <row r="30" spans="1:16" s="8" customFormat="1" ht="12.75">
      <c r="A30" s="8" t="str">
        <f ca="1" t="shared" si="0"/>
        <v>muni bonds issued</v>
      </c>
      <c r="B30" s="156">
        <f>ROW()</f>
        <v>30</v>
      </c>
      <c r="C30" s="8" t="str">
        <f>summary!J6</f>
        <v>0408</v>
      </c>
      <c r="D30" s="8" t="str">
        <f>summary!Q8</f>
        <v>2015</v>
      </c>
      <c r="E30" s="8" t="s">
        <v>178</v>
      </c>
      <c r="F30" s="8" t="s">
        <v>245</v>
      </c>
      <c r="G30" s="8" t="str">
        <f t="shared" si="1"/>
        <v>bns30</v>
      </c>
      <c r="H30" s="38"/>
      <c r="I30" s="133"/>
      <c r="J30" s="38"/>
      <c r="K30" s="190" t="s">
        <v>141</v>
      </c>
      <c r="L30" s="201"/>
      <c r="M30" s="131"/>
      <c r="N30" s="160">
        <v>0</v>
      </c>
      <c r="O30" s="74"/>
      <c r="P30" s="53"/>
    </row>
    <row r="31" spans="1:16" s="8" customFormat="1" ht="12.75">
      <c r="A31" s="8" t="str">
        <f ca="1" t="shared" si="0"/>
        <v>muni bonds issued</v>
      </c>
      <c r="B31" s="156">
        <f>ROW()</f>
        <v>31</v>
      </c>
      <c r="C31" s="8" t="str">
        <f>summary!J6</f>
        <v>0408</v>
      </c>
      <c r="D31" s="8" t="str">
        <f>summary!Q8</f>
        <v>2015</v>
      </c>
      <c r="E31" s="8" t="s">
        <v>178</v>
      </c>
      <c r="F31" s="8" t="s">
        <v>245</v>
      </c>
      <c r="G31" s="8" t="str">
        <f t="shared" si="1"/>
        <v>bns31</v>
      </c>
      <c r="H31" s="38"/>
      <c r="I31" s="133"/>
      <c r="J31" s="38"/>
      <c r="K31" s="190" t="s">
        <v>142</v>
      </c>
      <c r="L31" s="201"/>
      <c r="M31" s="131"/>
      <c r="N31" s="160">
        <v>0</v>
      </c>
      <c r="O31" s="74"/>
      <c r="P31" s="53"/>
    </row>
    <row r="32" spans="1:16" s="8" customFormat="1" ht="12.75">
      <c r="A32" s="8" t="str">
        <f ca="1" t="shared" si="0"/>
        <v>muni bonds issued</v>
      </c>
      <c r="B32" s="156">
        <f>ROW()</f>
        <v>32</v>
      </c>
      <c r="C32" s="8" t="str">
        <f>summary!J6</f>
        <v>0408</v>
      </c>
      <c r="D32" s="8" t="str">
        <f>summary!Q8</f>
        <v>2015</v>
      </c>
      <c r="E32" s="8" t="s">
        <v>178</v>
      </c>
      <c r="F32" s="8" t="s">
        <v>245</v>
      </c>
      <c r="G32" s="8" t="str">
        <f t="shared" si="1"/>
        <v>bns32</v>
      </c>
      <c r="H32" s="38"/>
      <c r="I32" s="133"/>
      <c r="J32" s="38"/>
      <c r="K32" s="190" t="s">
        <v>143</v>
      </c>
      <c r="L32" s="201"/>
      <c r="M32" s="131"/>
      <c r="N32" s="160">
        <v>0</v>
      </c>
      <c r="O32" s="74"/>
      <c r="P32" s="53"/>
    </row>
    <row r="33" spans="1:16" s="8" customFormat="1" ht="12.75">
      <c r="A33" s="8" t="str">
        <f ca="1" t="shared" si="0"/>
        <v>muni bonds issued</v>
      </c>
      <c r="B33" s="156">
        <f>ROW()</f>
        <v>33</v>
      </c>
      <c r="C33" s="8" t="str">
        <f>summary!J6</f>
        <v>0408</v>
      </c>
      <c r="D33" s="8" t="str">
        <f>summary!Q8</f>
        <v>2015</v>
      </c>
      <c r="E33" s="8" t="s">
        <v>178</v>
      </c>
      <c r="F33" s="8" t="s">
        <v>245</v>
      </c>
      <c r="G33" s="8" t="str">
        <f t="shared" si="1"/>
        <v>bns33</v>
      </c>
      <c r="H33" s="38"/>
      <c r="I33" s="133"/>
      <c r="J33" s="38"/>
      <c r="K33" s="190" t="s">
        <v>144</v>
      </c>
      <c r="L33" s="201"/>
      <c r="M33" s="131"/>
      <c r="N33" s="160">
        <v>0</v>
      </c>
      <c r="O33" s="74"/>
      <c r="P33" s="53"/>
    </row>
    <row r="34" spans="1:16" s="8" customFormat="1" ht="12.75">
      <c r="A34" s="8" t="str">
        <f ca="1" t="shared" si="0"/>
        <v>muni bonds issued</v>
      </c>
      <c r="B34" s="156">
        <f>ROW()</f>
        <v>34</v>
      </c>
      <c r="C34" s="8" t="str">
        <f>summary!J6</f>
        <v>0408</v>
      </c>
      <c r="D34" s="8" t="str">
        <f>summary!Q8</f>
        <v>2015</v>
      </c>
      <c r="E34" s="8" t="s">
        <v>178</v>
      </c>
      <c r="F34" s="8" t="s">
        <v>245</v>
      </c>
      <c r="G34" s="8" t="str">
        <f t="shared" si="1"/>
        <v>bns34</v>
      </c>
      <c r="H34" s="38"/>
      <c r="I34" s="133"/>
      <c r="J34" s="38"/>
      <c r="K34" s="190" t="s">
        <v>145</v>
      </c>
      <c r="L34" s="201"/>
      <c r="M34" s="131"/>
      <c r="N34" s="160">
        <v>0</v>
      </c>
      <c r="O34" s="74"/>
      <c r="P34" s="53"/>
    </row>
    <row r="35" spans="1:16" s="8" customFormat="1" ht="12.75">
      <c r="A35" s="8" t="str">
        <f ca="1" t="shared" si="0"/>
        <v>muni bonds issued</v>
      </c>
      <c r="B35" s="156">
        <f>ROW()</f>
        <v>35</v>
      </c>
      <c r="C35" s="8" t="str">
        <f>summary!J6</f>
        <v>0408</v>
      </c>
      <c r="D35" s="8" t="str">
        <f>summary!Q8</f>
        <v>2015</v>
      </c>
      <c r="E35" s="8" t="s">
        <v>178</v>
      </c>
      <c r="F35" s="8" t="s">
        <v>245</v>
      </c>
      <c r="G35" s="8" t="str">
        <f t="shared" si="1"/>
        <v>bns35</v>
      </c>
      <c r="H35" s="38"/>
      <c r="I35" s="133"/>
      <c r="J35" s="38"/>
      <c r="K35" s="190" t="s">
        <v>146</v>
      </c>
      <c r="L35" s="201"/>
      <c r="M35" s="131"/>
      <c r="N35" s="160">
        <v>0</v>
      </c>
      <c r="O35" s="74"/>
      <c r="P35" s="53"/>
    </row>
    <row r="36" spans="1:16" s="8" customFormat="1" ht="12.75">
      <c r="A36" s="8" t="str">
        <f ca="1" t="shared" si="0"/>
        <v>muni bonds issued</v>
      </c>
      <c r="B36" s="156">
        <f>ROW()</f>
        <v>36</v>
      </c>
      <c r="C36" s="8" t="str">
        <f>summary!J6</f>
        <v>0408</v>
      </c>
      <c r="D36" s="8" t="str">
        <f>summary!Q8</f>
        <v>2015</v>
      </c>
      <c r="E36" s="8" t="s">
        <v>178</v>
      </c>
      <c r="F36" s="8" t="s">
        <v>245</v>
      </c>
      <c r="G36" s="8" t="str">
        <f>F36&amp;ROW()</f>
        <v>bns36</v>
      </c>
      <c r="H36" s="38"/>
      <c r="I36" s="133"/>
      <c r="J36" s="38"/>
      <c r="K36" s="190" t="s">
        <v>147</v>
      </c>
      <c r="L36" s="201"/>
      <c r="M36" s="131"/>
      <c r="N36" s="160">
        <v>0</v>
      </c>
      <c r="O36" s="74"/>
      <c r="P36" s="53"/>
    </row>
    <row r="37" spans="1:16" s="8" customFormat="1" ht="12.75">
      <c r="A37" s="8" t="str">
        <f ca="1" t="shared" si="0"/>
        <v>muni bonds issued</v>
      </c>
      <c r="B37" s="156">
        <f>ROW()</f>
        <v>37</v>
      </c>
      <c r="C37" s="8" t="str">
        <f>summary!J6</f>
        <v>0408</v>
      </c>
      <c r="D37" s="8" t="str">
        <f>summary!Q8</f>
        <v>2015</v>
      </c>
      <c r="E37" s="8" t="s">
        <v>178</v>
      </c>
      <c r="F37" s="8" t="s">
        <v>245</v>
      </c>
      <c r="G37" s="8" t="str">
        <f>F37&amp;ROW()</f>
        <v>bns37</v>
      </c>
      <c r="H37" s="38"/>
      <c r="I37" s="133"/>
      <c r="J37" s="38"/>
      <c r="K37" s="190" t="s">
        <v>148</v>
      </c>
      <c r="L37" s="201"/>
      <c r="M37" s="131"/>
      <c r="N37" s="160">
        <v>0</v>
      </c>
      <c r="O37" s="74"/>
      <c r="P37" s="53"/>
    </row>
    <row r="38" spans="1:16" s="8" customFormat="1" ht="12.75">
      <c r="A38" s="8" t="str">
        <f ca="1" t="shared" si="0"/>
        <v>muni bonds issued</v>
      </c>
      <c r="B38" s="156">
        <f>ROW()</f>
        <v>38</v>
      </c>
      <c r="C38" s="8" t="str">
        <f>summary!J6</f>
        <v>0408</v>
      </c>
      <c r="D38" s="8" t="str">
        <f>summary!Q8</f>
        <v>2015</v>
      </c>
      <c r="E38" s="8" t="s">
        <v>178</v>
      </c>
      <c r="F38" s="8" t="s">
        <v>245</v>
      </c>
      <c r="G38" s="8" t="str">
        <f>F38&amp;ROW()</f>
        <v>bns38</v>
      </c>
      <c r="H38" s="38"/>
      <c r="I38" s="133"/>
      <c r="J38" s="38"/>
      <c r="K38" s="190" t="s">
        <v>149</v>
      </c>
      <c r="L38" s="201"/>
      <c r="M38" s="131"/>
      <c r="N38" s="160">
        <v>0</v>
      </c>
      <c r="O38" s="74"/>
      <c r="P38" s="53"/>
    </row>
    <row r="39" spans="1:16" s="8" customFormat="1" ht="12.75">
      <c r="A39" s="8" t="str">
        <f ca="1" t="shared" si="0"/>
        <v>muni bonds issued</v>
      </c>
      <c r="B39" s="156">
        <f>ROW()</f>
        <v>39</v>
      </c>
      <c r="C39" s="8" t="str">
        <f>summary!J6</f>
        <v>0408</v>
      </c>
      <c r="D39" s="8" t="str">
        <f>summary!Q8</f>
        <v>2015</v>
      </c>
      <c r="E39" s="8" t="s">
        <v>178</v>
      </c>
      <c r="F39" s="8" t="s">
        <v>245</v>
      </c>
      <c r="G39" s="8" t="str">
        <f>F39&amp;ROW()</f>
        <v>bns39</v>
      </c>
      <c r="H39" s="38"/>
      <c r="I39" s="133"/>
      <c r="J39" s="38"/>
      <c r="K39" s="190" t="s">
        <v>150</v>
      </c>
      <c r="L39" s="201"/>
      <c r="M39" s="131"/>
      <c r="N39" s="160">
        <v>0</v>
      </c>
      <c r="O39" s="74"/>
      <c r="P39" s="53"/>
    </row>
    <row r="40" spans="1:16" s="8" customFormat="1" ht="12.75">
      <c r="A40" s="8" t="str">
        <f ca="1" t="shared" si="0"/>
        <v>muni bonds issued</v>
      </c>
      <c r="B40" s="156">
        <f>ROW()</f>
        <v>40</v>
      </c>
      <c r="C40" s="8" t="str">
        <f>summary!J6</f>
        <v>0408</v>
      </c>
      <c r="D40" s="8" t="str">
        <f>summary!Q8</f>
        <v>2015</v>
      </c>
      <c r="E40" s="8" t="s">
        <v>178</v>
      </c>
      <c r="F40" s="8" t="s">
        <v>245</v>
      </c>
      <c r="G40" s="8" t="str">
        <f>F40&amp;ROW()</f>
        <v>bns40</v>
      </c>
      <c r="H40" s="38"/>
      <c r="I40" s="133"/>
      <c r="J40" s="38"/>
      <c r="K40" s="190" t="s">
        <v>151</v>
      </c>
      <c r="L40" s="201"/>
      <c r="M40" s="131"/>
      <c r="N40" s="160">
        <v>0</v>
      </c>
      <c r="O40" s="74"/>
      <c r="P40" s="53"/>
    </row>
    <row r="41" spans="1:16" s="8" customFormat="1" ht="12.75">
      <c r="A41" s="8" t="str">
        <f ca="1" t="shared" si="0"/>
        <v>muni bonds issued</v>
      </c>
      <c r="B41" s="156">
        <f>ROW()</f>
        <v>41</v>
      </c>
      <c r="C41" s="8" t="str">
        <f>summary!J6</f>
        <v>0408</v>
      </c>
      <c r="D41" s="8" t="str">
        <f>summary!Q8</f>
        <v>2015</v>
      </c>
      <c r="E41" s="8" t="s">
        <v>178</v>
      </c>
      <c r="F41" s="8" t="s">
        <v>245</v>
      </c>
      <c r="G41" s="8" t="str">
        <f t="shared" si="1"/>
        <v>bns41</v>
      </c>
      <c r="H41" s="38"/>
      <c r="I41" s="133"/>
      <c r="J41" s="38"/>
      <c r="K41" s="190" t="s">
        <v>307</v>
      </c>
      <c r="L41" s="201"/>
      <c r="M41" s="131"/>
      <c r="N41" s="160">
        <v>0</v>
      </c>
      <c r="O41" s="74"/>
      <c r="P41" s="53"/>
    </row>
    <row r="42" spans="1:16" s="8" customFormat="1" ht="12.75">
      <c r="A42" s="8" t="str">
        <f ca="1" t="shared" si="0"/>
        <v>muni bonds issued</v>
      </c>
      <c r="B42" s="156">
        <f>ROW()</f>
        <v>42</v>
      </c>
      <c r="C42" s="8" t="str">
        <f>summary!J6</f>
        <v>0408</v>
      </c>
      <c r="D42" s="8" t="str">
        <f>summary!Q8</f>
        <v>2015</v>
      </c>
      <c r="E42" s="8" t="s">
        <v>178</v>
      </c>
      <c r="F42" s="8" t="s">
        <v>245</v>
      </c>
      <c r="G42" s="8" t="str">
        <f t="shared" si="1"/>
        <v>bns42</v>
      </c>
      <c r="H42" s="38"/>
      <c r="I42" s="133"/>
      <c r="J42" s="38"/>
      <c r="K42" s="190" t="s">
        <v>308</v>
      </c>
      <c r="L42" s="201"/>
      <c r="M42" s="131"/>
      <c r="N42" s="160">
        <v>0</v>
      </c>
      <c r="O42" s="74"/>
      <c r="P42" s="53"/>
    </row>
    <row r="43" spans="1:16" s="8" customFormat="1" ht="12.75">
      <c r="A43" s="8" t="str">
        <f ca="1" t="shared" si="0"/>
        <v>muni bonds issued</v>
      </c>
      <c r="B43" s="156">
        <f>ROW()</f>
        <v>43</v>
      </c>
      <c r="C43" s="8" t="str">
        <f>summary!J6</f>
        <v>0408</v>
      </c>
      <c r="D43" s="8" t="str">
        <f>summary!Q8</f>
        <v>2015</v>
      </c>
      <c r="E43" s="8" t="s">
        <v>178</v>
      </c>
      <c r="F43" s="8" t="s">
        <v>245</v>
      </c>
      <c r="G43" s="8" t="str">
        <f t="shared" si="1"/>
        <v>bns43</v>
      </c>
      <c r="H43" s="38"/>
      <c r="I43" s="133"/>
      <c r="J43" s="38"/>
      <c r="K43" s="190" t="s">
        <v>309</v>
      </c>
      <c r="L43" s="201"/>
      <c r="M43" s="131"/>
      <c r="N43" s="160">
        <v>0</v>
      </c>
      <c r="O43" s="74"/>
      <c r="P43" s="53"/>
    </row>
    <row r="44" spans="1:16" s="8" customFormat="1" ht="12.75">
      <c r="A44" s="8" t="str">
        <f ca="1" t="shared" si="0"/>
        <v>muni bonds issued</v>
      </c>
      <c r="B44" s="156">
        <f>ROW()</f>
        <v>44</v>
      </c>
      <c r="C44" s="8" t="str">
        <f>summary!J6</f>
        <v>0408</v>
      </c>
      <c r="D44" s="8" t="str">
        <f>summary!Q8</f>
        <v>2015</v>
      </c>
      <c r="E44" s="8" t="s">
        <v>178</v>
      </c>
      <c r="F44" s="8" t="s">
        <v>245</v>
      </c>
      <c r="G44" s="8" t="str">
        <f t="shared" si="1"/>
        <v>bns44</v>
      </c>
      <c r="H44" s="38"/>
      <c r="I44" s="133"/>
      <c r="J44" s="38"/>
      <c r="K44" s="190" t="s">
        <v>311</v>
      </c>
      <c r="L44" s="201"/>
      <c r="M44" s="131"/>
      <c r="N44" s="160">
        <v>0</v>
      </c>
      <c r="O44" s="74"/>
      <c r="P44" s="53"/>
    </row>
    <row r="45" spans="1:16" s="8" customFormat="1" ht="12.75">
      <c r="A45" s="8" t="str">
        <f ca="1" t="shared" si="0"/>
        <v>muni bonds issued</v>
      </c>
      <c r="B45" s="156">
        <f>ROW()</f>
        <v>45</v>
      </c>
      <c r="C45" s="8" t="str">
        <f>summary!J6</f>
        <v>0408</v>
      </c>
      <c r="D45" s="8" t="str">
        <f>summary!Q8</f>
        <v>2015</v>
      </c>
      <c r="E45" s="8" t="s">
        <v>178</v>
      </c>
      <c r="F45" s="8" t="s">
        <v>245</v>
      </c>
      <c r="G45" s="8" t="str">
        <f aca="true" t="shared" si="2" ref="G45:G64">F45&amp;ROW()</f>
        <v>bns45</v>
      </c>
      <c r="H45" s="38"/>
      <c r="I45" s="133"/>
      <c r="J45" s="38"/>
      <c r="K45" s="190" t="s">
        <v>310</v>
      </c>
      <c r="L45" s="201"/>
      <c r="M45" s="131"/>
      <c r="N45" s="160">
        <v>0</v>
      </c>
      <c r="O45" s="53"/>
      <c r="P45" s="53"/>
    </row>
    <row r="46" spans="1:16" s="8" customFormat="1" ht="12.75">
      <c r="A46" s="8" t="str">
        <f ca="1" t="shared" si="0"/>
        <v>muni bonds issued</v>
      </c>
      <c r="B46" s="156">
        <f>ROW()</f>
        <v>46</v>
      </c>
      <c r="C46" s="8" t="str">
        <f>summary!J6</f>
        <v>0408</v>
      </c>
      <c r="D46" s="8" t="str">
        <f>summary!Q8</f>
        <v>2015</v>
      </c>
      <c r="E46" s="8" t="s">
        <v>178</v>
      </c>
      <c r="F46" s="8" t="s">
        <v>245</v>
      </c>
      <c r="G46" s="8" t="str">
        <f t="shared" si="2"/>
        <v>bns46</v>
      </c>
      <c r="H46" s="38"/>
      <c r="I46" s="133"/>
      <c r="J46" s="38"/>
      <c r="K46" s="190" t="s">
        <v>348</v>
      </c>
      <c r="L46" s="201"/>
      <c r="M46" s="131"/>
      <c r="N46" s="160">
        <v>0</v>
      </c>
      <c r="O46" s="53"/>
      <c r="P46" s="53"/>
    </row>
    <row r="47" spans="1:16" s="8" customFormat="1" ht="12.75">
      <c r="A47" s="8" t="str">
        <f ca="1" t="shared" si="0"/>
        <v>muni bonds issued</v>
      </c>
      <c r="B47" s="156">
        <f>ROW()</f>
        <v>47</v>
      </c>
      <c r="C47" s="8" t="str">
        <f>summary!J6</f>
        <v>0408</v>
      </c>
      <c r="D47" s="8" t="str">
        <f>summary!Q8</f>
        <v>2015</v>
      </c>
      <c r="E47" s="8" t="s">
        <v>178</v>
      </c>
      <c r="F47" s="8" t="s">
        <v>245</v>
      </c>
      <c r="G47" s="8" t="str">
        <f t="shared" si="2"/>
        <v>bns47</v>
      </c>
      <c r="H47" s="38"/>
      <c r="I47" s="133"/>
      <c r="J47" s="38"/>
      <c r="K47" s="190" t="s">
        <v>349</v>
      </c>
      <c r="L47" s="201"/>
      <c r="M47" s="131"/>
      <c r="N47" s="160">
        <v>0</v>
      </c>
      <c r="O47" s="53"/>
      <c r="P47" s="53"/>
    </row>
    <row r="48" spans="1:16" s="8" customFormat="1" ht="12.75">
      <c r="A48" s="8" t="str">
        <f ca="1" t="shared" si="0"/>
        <v>muni bonds issued</v>
      </c>
      <c r="B48" s="156">
        <f>ROW()</f>
        <v>48</v>
      </c>
      <c r="C48" s="8" t="str">
        <f>summary!J6</f>
        <v>0408</v>
      </c>
      <c r="D48" s="8" t="str">
        <f>summary!Q8</f>
        <v>2015</v>
      </c>
      <c r="E48" s="8" t="s">
        <v>178</v>
      </c>
      <c r="F48" s="8" t="s">
        <v>245</v>
      </c>
      <c r="G48" s="8" t="str">
        <f t="shared" si="2"/>
        <v>bns48</v>
      </c>
      <c r="H48" s="38"/>
      <c r="I48" s="133"/>
      <c r="J48" s="38"/>
      <c r="K48" s="190" t="s">
        <v>350</v>
      </c>
      <c r="L48" s="201"/>
      <c r="M48" s="131"/>
      <c r="N48" s="160">
        <v>0</v>
      </c>
      <c r="O48" s="53"/>
      <c r="P48" s="53"/>
    </row>
    <row r="49" spans="1:16" s="8" customFormat="1" ht="12.75">
      <c r="A49" s="8" t="str">
        <f ca="1" t="shared" si="0"/>
        <v>muni bonds issued</v>
      </c>
      <c r="B49" s="156">
        <f>ROW()</f>
        <v>49</v>
      </c>
      <c r="C49" s="8" t="str">
        <f>summary!J6</f>
        <v>0408</v>
      </c>
      <c r="D49" s="8" t="str">
        <f>summary!Q8</f>
        <v>2015</v>
      </c>
      <c r="E49" s="8" t="s">
        <v>178</v>
      </c>
      <c r="F49" s="8" t="s">
        <v>245</v>
      </c>
      <c r="G49" s="8" t="str">
        <f t="shared" si="2"/>
        <v>bns49</v>
      </c>
      <c r="H49" s="38"/>
      <c r="I49" s="133"/>
      <c r="J49" s="38"/>
      <c r="K49" s="190" t="s">
        <v>351</v>
      </c>
      <c r="L49" s="201"/>
      <c r="M49" s="131"/>
      <c r="N49" s="160">
        <v>0</v>
      </c>
      <c r="O49" s="53"/>
      <c r="P49" s="53"/>
    </row>
    <row r="50" spans="1:16" s="8" customFormat="1" ht="12.75">
      <c r="A50" s="8" t="str">
        <f ca="1" t="shared" si="0"/>
        <v>muni bonds issued</v>
      </c>
      <c r="B50" s="156">
        <f>ROW()</f>
        <v>50</v>
      </c>
      <c r="C50" s="8" t="str">
        <f>summary!J6</f>
        <v>0408</v>
      </c>
      <c r="D50" s="8" t="str">
        <f>summary!Q8</f>
        <v>2015</v>
      </c>
      <c r="E50" s="8" t="s">
        <v>178</v>
      </c>
      <c r="F50" s="8" t="s">
        <v>245</v>
      </c>
      <c r="G50" s="8" t="str">
        <f t="shared" si="2"/>
        <v>bns50</v>
      </c>
      <c r="H50" s="38"/>
      <c r="I50" s="133"/>
      <c r="J50" s="38"/>
      <c r="K50" s="190" t="s">
        <v>352</v>
      </c>
      <c r="L50" s="201"/>
      <c r="M50" s="131"/>
      <c r="N50" s="160">
        <v>0</v>
      </c>
      <c r="O50" s="53"/>
      <c r="P50" s="53"/>
    </row>
    <row r="51" spans="1:16" s="8" customFormat="1" ht="12.75">
      <c r="A51" s="8" t="str">
        <f ca="1" t="shared" si="0"/>
        <v>muni bonds issued</v>
      </c>
      <c r="B51" s="156">
        <f>ROW()</f>
        <v>51</v>
      </c>
      <c r="C51" s="8" t="str">
        <f>summary!J6</f>
        <v>0408</v>
      </c>
      <c r="D51" s="8" t="str">
        <f>summary!Q8</f>
        <v>2015</v>
      </c>
      <c r="E51" s="8" t="s">
        <v>178</v>
      </c>
      <c r="F51" s="8" t="s">
        <v>245</v>
      </c>
      <c r="G51" s="8" t="str">
        <f t="shared" si="2"/>
        <v>bns51</v>
      </c>
      <c r="H51" s="38"/>
      <c r="I51" s="133"/>
      <c r="J51" s="38"/>
      <c r="K51" s="190" t="s">
        <v>353</v>
      </c>
      <c r="L51" s="201"/>
      <c r="M51" s="131"/>
      <c r="N51" s="160">
        <v>0</v>
      </c>
      <c r="O51" s="53"/>
      <c r="P51" s="53"/>
    </row>
    <row r="52" spans="1:16" s="8" customFormat="1" ht="12.75">
      <c r="A52" s="8" t="str">
        <f ca="1" t="shared" si="0"/>
        <v>muni bonds issued</v>
      </c>
      <c r="B52" s="156">
        <f>ROW()</f>
        <v>52</v>
      </c>
      <c r="C52" s="8" t="str">
        <f>summary!J6</f>
        <v>0408</v>
      </c>
      <c r="D52" s="8" t="str">
        <f>summary!Q8</f>
        <v>2015</v>
      </c>
      <c r="E52" s="8" t="s">
        <v>178</v>
      </c>
      <c r="F52" s="8" t="s">
        <v>245</v>
      </c>
      <c r="G52" s="8" t="str">
        <f t="shared" si="2"/>
        <v>bns52</v>
      </c>
      <c r="H52" s="38"/>
      <c r="I52" s="133"/>
      <c r="J52" s="38"/>
      <c r="K52" s="190" t="s">
        <v>354</v>
      </c>
      <c r="L52" s="201"/>
      <c r="M52" s="131"/>
      <c r="N52" s="160">
        <v>0</v>
      </c>
      <c r="O52" s="53"/>
      <c r="P52" s="53"/>
    </row>
    <row r="53" spans="1:16" s="8" customFormat="1" ht="12.75">
      <c r="A53" s="8" t="str">
        <f ca="1" t="shared" si="0"/>
        <v>muni bonds issued</v>
      </c>
      <c r="B53" s="156">
        <f>ROW()</f>
        <v>53</v>
      </c>
      <c r="C53" s="8" t="str">
        <f>summary!J6</f>
        <v>0408</v>
      </c>
      <c r="D53" s="8" t="str">
        <f>summary!Q8</f>
        <v>2015</v>
      </c>
      <c r="E53" s="8" t="s">
        <v>178</v>
      </c>
      <c r="F53" s="8" t="s">
        <v>245</v>
      </c>
      <c r="G53" s="8" t="str">
        <f t="shared" si="2"/>
        <v>bns53</v>
      </c>
      <c r="H53" s="38"/>
      <c r="I53" s="133"/>
      <c r="J53" s="38"/>
      <c r="K53" s="190" t="s">
        <v>355</v>
      </c>
      <c r="L53" s="201"/>
      <c r="M53" s="131"/>
      <c r="N53" s="160">
        <v>0</v>
      </c>
      <c r="O53" s="53"/>
      <c r="P53" s="53"/>
    </row>
    <row r="54" spans="1:16" s="8" customFormat="1" ht="12.75">
      <c r="A54" s="8" t="str">
        <f ca="1" t="shared" si="0"/>
        <v>muni bonds issued</v>
      </c>
      <c r="B54" s="156">
        <f>ROW()</f>
        <v>54</v>
      </c>
      <c r="C54" s="8" t="str">
        <f>summary!J6</f>
        <v>0408</v>
      </c>
      <c r="D54" s="8" t="str">
        <f>summary!Q8</f>
        <v>2015</v>
      </c>
      <c r="E54" s="8" t="s">
        <v>178</v>
      </c>
      <c r="F54" s="8" t="s">
        <v>245</v>
      </c>
      <c r="G54" s="8" t="str">
        <f t="shared" si="2"/>
        <v>bns54</v>
      </c>
      <c r="H54" s="38"/>
      <c r="I54" s="133"/>
      <c r="J54" s="38"/>
      <c r="K54" s="190" t="s">
        <v>356</v>
      </c>
      <c r="L54" s="201"/>
      <c r="M54" s="131"/>
      <c r="N54" s="160">
        <v>0</v>
      </c>
      <c r="O54" s="53"/>
      <c r="P54" s="53"/>
    </row>
    <row r="55" spans="1:16" s="8" customFormat="1" ht="12.75">
      <c r="A55" s="8" t="str">
        <f ca="1" t="shared" si="0"/>
        <v>muni bonds issued</v>
      </c>
      <c r="B55" s="156">
        <f>ROW()</f>
        <v>55</v>
      </c>
      <c r="C55" s="8" t="str">
        <f>summary!J6</f>
        <v>0408</v>
      </c>
      <c r="D55" s="8" t="str">
        <f>summary!Q8</f>
        <v>2015</v>
      </c>
      <c r="E55" s="8" t="s">
        <v>178</v>
      </c>
      <c r="F55" s="8" t="s">
        <v>245</v>
      </c>
      <c r="G55" s="8" t="str">
        <f t="shared" si="2"/>
        <v>bns55</v>
      </c>
      <c r="H55" s="38"/>
      <c r="I55" s="133"/>
      <c r="J55" s="38"/>
      <c r="K55" s="190" t="s">
        <v>357</v>
      </c>
      <c r="L55" s="201"/>
      <c r="M55" s="131"/>
      <c r="N55" s="160">
        <v>0</v>
      </c>
      <c r="O55" s="53"/>
      <c r="P55" s="53"/>
    </row>
    <row r="56" spans="1:16" s="8" customFormat="1" ht="12.75">
      <c r="A56" s="8" t="str">
        <f ca="1" t="shared" si="0"/>
        <v>muni bonds issued</v>
      </c>
      <c r="B56" s="156">
        <f>ROW()</f>
        <v>56</v>
      </c>
      <c r="C56" s="8" t="str">
        <f>summary!J6</f>
        <v>0408</v>
      </c>
      <c r="D56" s="8" t="str">
        <f>summary!Q8</f>
        <v>2015</v>
      </c>
      <c r="E56" s="8" t="s">
        <v>178</v>
      </c>
      <c r="F56" s="8" t="s">
        <v>245</v>
      </c>
      <c r="G56" s="8" t="str">
        <f t="shared" si="2"/>
        <v>bns56</v>
      </c>
      <c r="H56" s="38"/>
      <c r="I56" s="133"/>
      <c r="J56" s="38"/>
      <c r="K56" s="190" t="s">
        <v>358</v>
      </c>
      <c r="L56" s="201"/>
      <c r="M56" s="131"/>
      <c r="N56" s="160">
        <v>0</v>
      </c>
      <c r="O56" s="53"/>
      <c r="P56" s="53"/>
    </row>
    <row r="57" spans="1:16" s="8" customFormat="1" ht="12.75">
      <c r="A57" s="8" t="str">
        <f ca="1" t="shared" si="0"/>
        <v>muni bonds issued</v>
      </c>
      <c r="B57" s="156">
        <f>ROW()</f>
        <v>57</v>
      </c>
      <c r="C57" s="8" t="str">
        <f>summary!J6</f>
        <v>0408</v>
      </c>
      <c r="D57" s="8" t="str">
        <f>summary!Q8</f>
        <v>2015</v>
      </c>
      <c r="E57" s="8" t="s">
        <v>178</v>
      </c>
      <c r="F57" s="8" t="s">
        <v>245</v>
      </c>
      <c r="G57" s="8" t="str">
        <f t="shared" si="2"/>
        <v>bns57</v>
      </c>
      <c r="H57" s="38"/>
      <c r="I57" s="133"/>
      <c r="J57" s="38"/>
      <c r="K57" s="190" t="s">
        <v>359</v>
      </c>
      <c r="L57" s="201"/>
      <c r="M57" s="131"/>
      <c r="N57" s="160">
        <v>0</v>
      </c>
      <c r="O57" s="74"/>
      <c r="P57" s="53"/>
    </row>
    <row r="58" spans="1:16" s="8" customFormat="1" ht="12.75">
      <c r="A58" s="8" t="str">
        <f ca="1" t="shared" si="0"/>
        <v>muni bonds issued</v>
      </c>
      <c r="B58" s="156">
        <f>ROW()</f>
        <v>58</v>
      </c>
      <c r="C58" s="8" t="str">
        <f>summary!J6</f>
        <v>0408</v>
      </c>
      <c r="D58" s="8" t="str">
        <f>summary!Q8</f>
        <v>2015</v>
      </c>
      <c r="E58" s="8" t="s">
        <v>178</v>
      </c>
      <c r="F58" s="8" t="s">
        <v>245</v>
      </c>
      <c r="G58" s="8" t="str">
        <f t="shared" si="2"/>
        <v>bns58</v>
      </c>
      <c r="H58" s="38"/>
      <c r="I58" s="133"/>
      <c r="J58" s="38"/>
      <c r="K58" s="190" t="s">
        <v>360</v>
      </c>
      <c r="L58" s="201"/>
      <c r="M58" s="131"/>
      <c r="N58" s="160">
        <v>0</v>
      </c>
      <c r="O58" s="74"/>
      <c r="P58" s="53"/>
    </row>
    <row r="59" spans="1:16" s="8" customFormat="1" ht="12.75">
      <c r="A59" s="8" t="str">
        <f ca="1" t="shared" si="0"/>
        <v>muni bonds issued</v>
      </c>
      <c r="B59" s="156">
        <f>ROW()</f>
        <v>59</v>
      </c>
      <c r="C59" s="8" t="str">
        <f>summary!J6</f>
        <v>0408</v>
      </c>
      <c r="D59" s="8" t="str">
        <f>summary!Q8</f>
        <v>2015</v>
      </c>
      <c r="E59" s="8" t="s">
        <v>178</v>
      </c>
      <c r="F59" s="8" t="s">
        <v>245</v>
      </c>
      <c r="G59" s="8" t="str">
        <f t="shared" si="2"/>
        <v>bns59</v>
      </c>
      <c r="H59" s="38"/>
      <c r="I59" s="133"/>
      <c r="J59" s="38"/>
      <c r="K59" s="190" t="s">
        <v>361</v>
      </c>
      <c r="L59" s="201"/>
      <c r="M59" s="131"/>
      <c r="N59" s="160">
        <v>0</v>
      </c>
      <c r="O59" s="74"/>
      <c r="P59" s="53"/>
    </row>
    <row r="60" spans="1:16" s="8" customFormat="1" ht="12.75">
      <c r="A60" s="8" t="str">
        <f ca="1" t="shared" si="0"/>
        <v>muni bonds issued</v>
      </c>
      <c r="B60" s="156">
        <f>ROW()</f>
        <v>60</v>
      </c>
      <c r="C60" s="8" t="str">
        <f>summary!J6</f>
        <v>0408</v>
      </c>
      <c r="D60" s="8" t="str">
        <f>summary!Q8</f>
        <v>2015</v>
      </c>
      <c r="E60" s="8" t="s">
        <v>178</v>
      </c>
      <c r="F60" s="8" t="s">
        <v>245</v>
      </c>
      <c r="G60" s="8" t="str">
        <f t="shared" si="2"/>
        <v>bns60</v>
      </c>
      <c r="H60" s="38"/>
      <c r="I60" s="133"/>
      <c r="J60" s="38"/>
      <c r="K60" s="190" t="s">
        <v>362</v>
      </c>
      <c r="L60" s="201"/>
      <c r="M60" s="131"/>
      <c r="N60" s="160">
        <v>0</v>
      </c>
      <c r="O60" s="74"/>
      <c r="P60" s="53"/>
    </row>
    <row r="61" spans="1:16" s="8" customFormat="1" ht="12.75">
      <c r="A61" s="8" t="str">
        <f ca="1" t="shared" si="0"/>
        <v>muni bonds issued</v>
      </c>
      <c r="B61" s="156">
        <f>ROW()</f>
        <v>61</v>
      </c>
      <c r="C61" s="8" t="str">
        <f>summary!J6</f>
        <v>0408</v>
      </c>
      <c r="D61" s="8" t="str">
        <f>summary!Q8</f>
        <v>2015</v>
      </c>
      <c r="E61" s="8" t="s">
        <v>178</v>
      </c>
      <c r="F61" s="8" t="s">
        <v>245</v>
      </c>
      <c r="G61" s="8" t="str">
        <f t="shared" si="2"/>
        <v>bns61</v>
      </c>
      <c r="H61" s="38"/>
      <c r="I61" s="133"/>
      <c r="J61" s="38"/>
      <c r="K61" s="190" t="s">
        <v>363</v>
      </c>
      <c r="L61" s="201"/>
      <c r="M61" s="131"/>
      <c r="N61" s="160">
        <v>0</v>
      </c>
      <c r="O61" s="74"/>
      <c r="P61" s="53"/>
    </row>
    <row r="62" spans="1:16" s="8" customFormat="1" ht="12.75">
      <c r="A62" s="8" t="str">
        <f ca="1" t="shared" si="0"/>
        <v>muni bonds issued</v>
      </c>
      <c r="B62" s="156">
        <f>ROW()</f>
        <v>62</v>
      </c>
      <c r="C62" s="8" t="str">
        <f>summary!J6</f>
        <v>0408</v>
      </c>
      <c r="D62" s="8" t="str">
        <f>summary!Q8</f>
        <v>2015</v>
      </c>
      <c r="E62" s="8" t="s">
        <v>178</v>
      </c>
      <c r="F62" s="8" t="s">
        <v>245</v>
      </c>
      <c r="G62" s="8" t="str">
        <f t="shared" si="2"/>
        <v>bns62</v>
      </c>
      <c r="H62" s="38"/>
      <c r="I62" s="133"/>
      <c r="J62" s="38"/>
      <c r="K62" s="190" t="s">
        <v>364</v>
      </c>
      <c r="L62" s="201"/>
      <c r="M62" s="131"/>
      <c r="N62" s="160">
        <v>0</v>
      </c>
      <c r="O62" s="74"/>
      <c r="P62" s="53"/>
    </row>
    <row r="63" spans="1:16" s="8" customFormat="1" ht="12.75">
      <c r="A63" s="8" t="str">
        <f ca="1" t="shared" si="0"/>
        <v>muni bonds issued</v>
      </c>
      <c r="B63" s="156">
        <f>ROW()</f>
        <v>63</v>
      </c>
      <c r="C63" s="8" t="str">
        <f>summary!J6</f>
        <v>0408</v>
      </c>
      <c r="D63" s="8" t="str">
        <f>summary!Q8</f>
        <v>2015</v>
      </c>
      <c r="E63" s="8" t="s">
        <v>178</v>
      </c>
      <c r="F63" s="8" t="s">
        <v>245</v>
      </c>
      <c r="G63" s="8" t="str">
        <f t="shared" si="2"/>
        <v>bns63</v>
      </c>
      <c r="H63" s="38"/>
      <c r="I63" s="133"/>
      <c r="J63" s="38"/>
      <c r="K63" s="190" t="s">
        <v>365</v>
      </c>
      <c r="L63" s="201"/>
      <c r="M63" s="131"/>
      <c r="N63" s="160">
        <v>0</v>
      </c>
      <c r="O63" s="74"/>
      <c r="P63" s="53"/>
    </row>
    <row r="64" spans="1:16" s="8" customFormat="1" ht="12.75">
      <c r="A64" s="8" t="str">
        <f ca="1" t="shared" si="0"/>
        <v>muni bonds issued</v>
      </c>
      <c r="B64" s="156">
        <f>ROW()</f>
        <v>64</v>
      </c>
      <c r="C64" s="8" t="str">
        <f>summary!J6</f>
        <v>0408</v>
      </c>
      <c r="D64" s="8" t="str">
        <f>summary!Q8</f>
        <v>2015</v>
      </c>
      <c r="E64" s="8" t="s">
        <v>178</v>
      </c>
      <c r="F64" s="8" t="s">
        <v>245</v>
      </c>
      <c r="G64" s="8" t="str">
        <f t="shared" si="2"/>
        <v>bns64</v>
      </c>
      <c r="H64" s="38"/>
      <c r="I64" s="133"/>
      <c r="J64" s="38"/>
      <c r="K64" s="190" t="s">
        <v>366</v>
      </c>
      <c r="L64" s="201"/>
      <c r="M64" s="131"/>
      <c r="N64" s="160">
        <v>0</v>
      </c>
      <c r="O64" s="74"/>
      <c r="P64" s="53"/>
    </row>
    <row r="65" spans="1:16" s="8" customFormat="1" ht="12.75">
      <c r="A65" s="8" t="str">
        <f ca="1" t="shared" si="0"/>
        <v>muni bonds issued</v>
      </c>
      <c r="B65" s="156">
        <f>ROW()</f>
        <v>65</v>
      </c>
      <c r="C65" s="8" t="str">
        <f>summary!J6</f>
        <v>0408</v>
      </c>
      <c r="D65" s="8" t="str">
        <f>summary!Q8</f>
        <v>2015</v>
      </c>
      <c r="E65" s="8" t="s">
        <v>178</v>
      </c>
      <c r="F65" s="8" t="s">
        <v>245</v>
      </c>
      <c r="G65" s="8" t="str">
        <f aca="true" t="shared" si="3" ref="G65:G73">F65&amp;ROW()</f>
        <v>bns65</v>
      </c>
      <c r="H65" s="38"/>
      <c r="I65" s="133"/>
      <c r="J65" s="38"/>
      <c r="K65" s="190" t="s">
        <v>367</v>
      </c>
      <c r="L65" s="201"/>
      <c r="M65" s="131"/>
      <c r="N65" s="160">
        <v>0</v>
      </c>
      <c r="O65" s="74"/>
      <c r="P65" s="53"/>
    </row>
    <row r="66" spans="1:16" s="8" customFormat="1" ht="12.75">
      <c r="A66" s="8" t="str">
        <f ca="1" t="shared" si="0"/>
        <v>muni bonds issued</v>
      </c>
      <c r="B66" s="156">
        <f>ROW()</f>
        <v>66</v>
      </c>
      <c r="C66" s="8" t="str">
        <f>summary!J6</f>
        <v>0408</v>
      </c>
      <c r="D66" s="8" t="str">
        <f>summary!Q8</f>
        <v>2015</v>
      </c>
      <c r="E66" s="8" t="s">
        <v>178</v>
      </c>
      <c r="F66" s="8" t="s">
        <v>245</v>
      </c>
      <c r="G66" s="8" t="str">
        <f t="shared" si="3"/>
        <v>bns66</v>
      </c>
      <c r="H66" s="38"/>
      <c r="I66" s="133"/>
      <c r="J66" s="38"/>
      <c r="K66" s="190" t="s">
        <v>368</v>
      </c>
      <c r="L66" s="201"/>
      <c r="M66" s="131"/>
      <c r="N66" s="160">
        <v>0</v>
      </c>
      <c r="O66" s="74"/>
      <c r="P66" s="53"/>
    </row>
    <row r="67" spans="1:16" s="8" customFormat="1" ht="12.75">
      <c r="A67" s="8" t="str">
        <f ca="1" t="shared" si="0"/>
        <v>muni bonds issued</v>
      </c>
      <c r="B67" s="156">
        <f>ROW()</f>
        <v>67</v>
      </c>
      <c r="C67" s="8" t="str">
        <f>summary!J6</f>
        <v>0408</v>
      </c>
      <c r="D67" s="8" t="str">
        <f>summary!Q8</f>
        <v>2015</v>
      </c>
      <c r="E67" s="8" t="s">
        <v>178</v>
      </c>
      <c r="F67" s="8" t="s">
        <v>245</v>
      </c>
      <c r="G67" s="8" t="str">
        <f t="shared" si="3"/>
        <v>bns67</v>
      </c>
      <c r="H67" s="38"/>
      <c r="I67" s="133"/>
      <c r="J67" s="38"/>
      <c r="K67" s="190" t="s">
        <v>369</v>
      </c>
      <c r="L67" s="201"/>
      <c r="M67" s="131"/>
      <c r="N67" s="160">
        <v>0</v>
      </c>
      <c r="O67" s="74"/>
      <c r="P67" s="53"/>
    </row>
    <row r="68" spans="1:16" s="8" customFormat="1" ht="12.75">
      <c r="A68" s="8" t="str">
        <f ca="1" t="shared" si="0"/>
        <v>muni bonds issued</v>
      </c>
      <c r="B68" s="156">
        <f>ROW()</f>
        <v>68</v>
      </c>
      <c r="C68" s="8" t="str">
        <f>summary!J6</f>
        <v>0408</v>
      </c>
      <c r="D68" s="8" t="str">
        <f>summary!Q8</f>
        <v>2015</v>
      </c>
      <c r="E68" s="8" t="s">
        <v>178</v>
      </c>
      <c r="F68" s="8" t="s">
        <v>245</v>
      </c>
      <c r="G68" s="8" t="str">
        <f t="shared" si="3"/>
        <v>bns68</v>
      </c>
      <c r="H68" s="38"/>
      <c r="I68" s="133"/>
      <c r="J68" s="38"/>
      <c r="K68" s="190" t="s">
        <v>370</v>
      </c>
      <c r="L68" s="201"/>
      <c r="M68" s="131"/>
      <c r="N68" s="160">
        <v>0</v>
      </c>
      <c r="O68" s="74"/>
      <c r="P68" s="53"/>
    </row>
    <row r="69" spans="1:16" s="8" customFormat="1" ht="12.75">
      <c r="A69" s="8" t="str">
        <f ca="1" t="shared" si="0"/>
        <v>muni bonds issued</v>
      </c>
      <c r="B69" s="156">
        <f>ROW()</f>
        <v>69</v>
      </c>
      <c r="C69" s="8" t="str">
        <f>summary!J6</f>
        <v>0408</v>
      </c>
      <c r="D69" s="8" t="str">
        <f>summary!Q8</f>
        <v>2015</v>
      </c>
      <c r="E69" s="8" t="s">
        <v>178</v>
      </c>
      <c r="F69" s="8" t="s">
        <v>245</v>
      </c>
      <c r="G69" s="8" t="str">
        <f t="shared" si="3"/>
        <v>bns69</v>
      </c>
      <c r="H69" s="38"/>
      <c r="I69" s="133"/>
      <c r="J69" s="38"/>
      <c r="K69" s="190" t="s">
        <v>371</v>
      </c>
      <c r="L69" s="201"/>
      <c r="M69" s="131"/>
      <c r="N69" s="160">
        <v>0</v>
      </c>
      <c r="O69" s="74"/>
      <c r="P69" s="53"/>
    </row>
    <row r="70" spans="1:16" s="8" customFormat="1" ht="12.75">
      <c r="A70" s="8" t="str">
        <f ca="1" t="shared" si="0"/>
        <v>muni bonds issued</v>
      </c>
      <c r="B70" s="156">
        <f>ROW()</f>
        <v>70</v>
      </c>
      <c r="C70" s="8" t="str">
        <f>summary!J6</f>
        <v>0408</v>
      </c>
      <c r="D70" s="8" t="str">
        <f>summary!Q8</f>
        <v>2015</v>
      </c>
      <c r="E70" s="8" t="s">
        <v>178</v>
      </c>
      <c r="F70" s="8" t="s">
        <v>245</v>
      </c>
      <c r="G70" s="8" t="str">
        <f t="shared" si="3"/>
        <v>bns70</v>
      </c>
      <c r="H70" s="38"/>
      <c r="I70" s="133"/>
      <c r="J70" s="38"/>
      <c r="K70" s="190" t="s">
        <v>372</v>
      </c>
      <c r="L70" s="201"/>
      <c r="M70" s="131"/>
      <c r="N70" s="160">
        <v>0</v>
      </c>
      <c r="O70" s="74"/>
      <c r="P70" s="53"/>
    </row>
    <row r="71" spans="1:16" s="8" customFormat="1" ht="12.75">
      <c r="A71" s="8" t="str">
        <f ca="1" t="shared" si="0"/>
        <v>muni bonds issued</v>
      </c>
      <c r="B71" s="156">
        <f>ROW()</f>
        <v>71</v>
      </c>
      <c r="C71" s="8" t="str">
        <f>summary!J6</f>
        <v>0408</v>
      </c>
      <c r="D71" s="8" t="str">
        <f>summary!Q8</f>
        <v>2015</v>
      </c>
      <c r="E71" s="8" t="s">
        <v>178</v>
      </c>
      <c r="F71" s="8" t="s">
        <v>245</v>
      </c>
      <c r="G71" s="8" t="str">
        <f t="shared" si="3"/>
        <v>bns71</v>
      </c>
      <c r="H71" s="38"/>
      <c r="I71" s="133"/>
      <c r="J71" s="38"/>
      <c r="K71" s="190" t="s">
        <v>373</v>
      </c>
      <c r="L71" s="201"/>
      <c r="M71" s="131"/>
      <c r="N71" s="160">
        <v>0</v>
      </c>
      <c r="O71" s="74"/>
      <c r="P71" s="53"/>
    </row>
    <row r="72" spans="1:16" s="8" customFormat="1" ht="12.75">
      <c r="A72" s="8" t="str">
        <f ca="1" t="shared" si="0"/>
        <v>muni bonds issued</v>
      </c>
      <c r="B72" s="156">
        <f>ROW()</f>
        <v>72</v>
      </c>
      <c r="C72" s="8" t="str">
        <f>summary!J6</f>
        <v>0408</v>
      </c>
      <c r="D72" s="8" t="str">
        <f>summary!Q8</f>
        <v>2015</v>
      </c>
      <c r="E72" s="8" t="s">
        <v>178</v>
      </c>
      <c r="F72" s="8" t="s">
        <v>245</v>
      </c>
      <c r="G72" s="8" t="str">
        <f t="shared" si="3"/>
        <v>bns72</v>
      </c>
      <c r="H72" s="38"/>
      <c r="I72" s="133"/>
      <c r="J72" s="38"/>
      <c r="K72" s="190" t="s">
        <v>374</v>
      </c>
      <c r="L72" s="201"/>
      <c r="M72" s="131"/>
      <c r="N72" s="160">
        <v>0</v>
      </c>
      <c r="O72" s="74"/>
      <c r="P72" s="53"/>
    </row>
    <row r="73" spans="1:16" s="8" customFormat="1" ht="12.75">
      <c r="A73" s="8" t="str">
        <f ca="1" t="shared" si="0"/>
        <v>muni bonds issued</v>
      </c>
      <c r="B73" s="156">
        <f>ROW()</f>
        <v>73</v>
      </c>
      <c r="C73" s="8" t="str">
        <f>summary!J6</f>
        <v>0408</v>
      </c>
      <c r="D73" s="8" t="str">
        <f>summary!Q8</f>
        <v>2015</v>
      </c>
      <c r="E73" s="8" t="s">
        <v>178</v>
      </c>
      <c r="F73" s="8" t="s">
        <v>245</v>
      </c>
      <c r="G73" s="8" t="str">
        <f t="shared" si="3"/>
        <v>bns73</v>
      </c>
      <c r="H73" s="38"/>
      <c r="I73" s="133"/>
      <c r="J73" s="38"/>
      <c r="K73" s="190" t="s">
        <v>375</v>
      </c>
      <c r="L73" s="201"/>
      <c r="M73" s="131"/>
      <c r="N73" s="160">
        <v>0</v>
      </c>
      <c r="O73" s="74"/>
      <c r="P73" s="53"/>
    </row>
    <row r="74" spans="1:16" s="8" customFormat="1" ht="12.75">
      <c r="A74" s="8" t="str">
        <f ca="1" t="shared" si="0"/>
        <v>muni bonds issued</v>
      </c>
      <c r="B74" s="156">
        <f>ROW()</f>
        <v>74</v>
      </c>
      <c r="C74" s="8" t="str">
        <f>summary!J6</f>
        <v>0408</v>
      </c>
      <c r="D74" s="8" t="str">
        <f>summary!Q8</f>
        <v>2015</v>
      </c>
      <c r="E74" s="8" t="s">
        <v>178</v>
      </c>
      <c r="F74" s="8" t="s">
        <v>245</v>
      </c>
      <c r="G74" s="8" t="str">
        <f t="shared" si="1"/>
        <v>bns74</v>
      </c>
      <c r="H74" s="38"/>
      <c r="I74" s="133"/>
      <c r="J74" s="38"/>
      <c r="K74" s="190" t="s">
        <v>376</v>
      </c>
      <c r="L74" s="201"/>
      <c r="M74" s="131"/>
      <c r="N74" s="160">
        <v>0</v>
      </c>
      <c r="O74" s="74"/>
      <c r="P74" s="53"/>
    </row>
    <row r="75" spans="1:16" s="8" customFormat="1" ht="18" customHeight="1" thickBot="1">
      <c r="A75" s="8" t="str">
        <f ca="1" t="shared" si="0"/>
        <v>muni bonds issued</v>
      </c>
      <c r="B75" s="156">
        <f>ROW()</f>
        <v>75</v>
      </c>
      <c r="C75" s="8" t="str">
        <f>summary!J6</f>
        <v>0408</v>
      </c>
      <c r="D75" s="8" t="str">
        <f>summary!Q8</f>
        <v>2015</v>
      </c>
      <c r="E75" s="8" t="s">
        <v>178</v>
      </c>
      <c r="F75" s="8" t="s">
        <v>326</v>
      </c>
      <c r="G75" s="8" t="str">
        <f t="shared" si="1"/>
        <v>bnst75</v>
      </c>
      <c r="H75" s="38"/>
      <c r="I75" s="133"/>
      <c r="J75" s="38"/>
      <c r="K75" s="82" t="s">
        <v>152</v>
      </c>
      <c r="L75" s="188"/>
      <c r="M75" s="131"/>
      <c r="N75" s="92"/>
      <c r="O75" s="90">
        <f>SUM(N11:N74)</f>
        <v>0</v>
      </c>
      <c r="P75" s="53"/>
    </row>
    <row r="76" spans="1:16" s="8" customFormat="1" ht="18" customHeight="1" thickTop="1">
      <c r="A76" s="8" t="str">
        <f ca="1" t="shared" si="0"/>
        <v>muni bonds issued</v>
      </c>
      <c r="B76" s="156">
        <f>ROW()</f>
        <v>76</v>
      </c>
      <c r="C76" s="8" t="str">
        <f>summary!J6</f>
        <v>0408</v>
      </c>
      <c r="D76" s="8" t="str">
        <f>summary!Q8</f>
        <v>2015</v>
      </c>
      <c r="E76" s="8" t="s">
        <v>178</v>
      </c>
      <c r="F76" s="8" t="s">
        <v>246</v>
      </c>
      <c r="G76" s="8" t="str">
        <f t="shared" si="1"/>
        <v>bsa76</v>
      </c>
      <c r="H76" s="38"/>
      <c r="I76" s="133"/>
      <c r="J76" s="82" t="s">
        <v>314</v>
      </c>
      <c r="K76" s="38"/>
      <c r="L76" s="188"/>
      <c r="M76" s="131"/>
      <c r="N76" s="53"/>
      <c r="O76" s="53"/>
      <c r="P76" s="53"/>
    </row>
    <row r="77" spans="1:16" s="8" customFormat="1" ht="12.75">
      <c r="A77" s="8" t="str">
        <f ca="1" t="shared" si="0"/>
        <v>muni bonds issued</v>
      </c>
      <c r="B77" s="156">
        <f>ROW()</f>
        <v>77</v>
      </c>
      <c r="C77" s="8" t="str">
        <f>summary!J6</f>
        <v>0408</v>
      </c>
      <c r="D77" s="8" t="str">
        <f>summary!Q8</f>
        <v>2015</v>
      </c>
      <c r="E77" s="8" t="s">
        <v>178</v>
      </c>
      <c r="F77" s="8" t="s">
        <v>246</v>
      </c>
      <c r="G77" s="8" t="str">
        <f t="shared" si="1"/>
        <v>bsa77</v>
      </c>
      <c r="H77" s="38"/>
      <c r="I77" s="133"/>
      <c r="J77" s="38"/>
      <c r="K77" s="38" t="s">
        <v>1</v>
      </c>
      <c r="L77" s="201"/>
      <c r="M77" s="131"/>
      <c r="N77" s="160">
        <v>0</v>
      </c>
      <c r="O77" s="74"/>
      <c r="P77" s="53"/>
    </row>
    <row r="78" spans="1:16" s="8" customFormat="1" ht="12.75">
      <c r="A78" s="8" t="str">
        <f ca="1" t="shared" si="0"/>
        <v>muni bonds issued</v>
      </c>
      <c r="B78" s="156">
        <f>ROW()</f>
        <v>78</v>
      </c>
      <c r="C78" s="8" t="str">
        <f>summary!J6</f>
        <v>0408</v>
      </c>
      <c r="D78" s="8" t="str">
        <f>summary!Q8</f>
        <v>2015</v>
      </c>
      <c r="E78" s="8" t="s">
        <v>178</v>
      </c>
      <c r="F78" s="8" t="s">
        <v>246</v>
      </c>
      <c r="G78" s="8" t="str">
        <f t="shared" si="1"/>
        <v>bsa78</v>
      </c>
      <c r="H78" s="38"/>
      <c r="I78" s="133"/>
      <c r="J78" s="38"/>
      <c r="K78" s="38" t="s">
        <v>2</v>
      </c>
      <c r="L78" s="201"/>
      <c r="M78" s="131"/>
      <c r="N78" s="160">
        <v>0</v>
      </c>
      <c r="O78" s="74"/>
      <c r="P78" s="53"/>
    </row>
    <row r="79" spans="1:16" s="8" customFormat="1" ht="12.75">
      <c r="A79" s="8" t="str">
        <f ca="1" t="shared" si="0"/>
        <v>muni bonds issued</v>
      </c>
      <c r="B79" s="156">
        <f>ROW()</f>
        <v>79</v>
      </c>
      <c r="C79" s="8" t="str">
        <f>summary!J6</f>
        <v>0408</v>
      </c>
      <c r="D79" s="8" t="str">
        <f>summary!Q8</f>
        <v>2015</v>
      </c>
      <c r="E79" s="8" t="s">
        <v>178</v>
      </c>
      <c r="F79" s="8" t="s">
        <v>246</v>
      </c>
      <c r="G79" s="8" t="str">
        <f t="shared" si="1"/>
        <v>bsa79</v>
      </c>
      <c r="H79" s="38"/>
      <c r="I79" s="133"/>
      <c r="J79" s="38"/>
      <c r="K79" s="38" t="s">
        <v>3</v>
      </c>
      <c r="L79" s="201"/>
      <c r="M79" s="131"/>
      <c r="N79" s="160">
        <v>0</v>
      </c>
      <c r="O79" s="74"/>
      <c r="P79" s="53"/>
    </row>
    <row r="80" spans="1:16" s="8" customFormat="1" ht="12.75">
      <c r="A80" s="8" t="str">
        <f ca="1" t="shared" si="0"/>
        <v>muni bonds issued</v>
      </c>
      <c r="B80" s="156">
        <f>ROW()</f>
        <v>80</v>
      </c>
      <c r="C80" s="8" t="str">
        <f>summary!J6</f>
        <v>0408</v>
      </c>
      <c r="D80" s="8" t="str">
        <f>summary!Q8</f>
        <v>2015</v>
      </c>
      <c r="E80" s="8" t="s">
        <v>178</v>
      </c>
      <c r="F80" s="8" t="s">
        <v>246</v>
      </c>
      <c r="G80" s="8" t="str">
        <f t="shared" si="1"/>
        <v>bsa80</v>
      </c>
      <c r="H80" s="38"/>
      <c r="I80" s="133"/>
      <c r="J80" s="38"/>
      <c r="K80" s="38" t="s">
        <v>122</v>
      </c>
      <c r="L80" s="201"/>
      <c r="M80" s="131"/>
      <c r="N80" s="160">
        <v>0</v>
      </c>
      <c r="O80" s="74"/>
      <c r="P80" s="53"/>
    </row>
    <row r="81" spans="1:16" s="8" customFormat="1" ht="12.75">
      <c r="A81" s="8" t="str">
        <f ca="1" t="shared" si="0"/>
        <v>muni bonds issued</v>
      </c>
      <c r="B81" s="156">
        <f>ROW()</f>
        <v>81</v>
      </c>
      <c r="C81" s="8" t="str">
        <f>summary!J6</f>
        <v>0408</v>
      </c>
      <c r="D81" s="8" t="str">
        <f>summary!Q8</f>
        <v>2015</v>
      </c>
      <c r="E81" s="8" t="s">
        <v>178</v>
      </c>
      <c r="F81" s="8" t="s">
        <v>246</v>
      </c>
      <c r="G81" s="8" t="str">
        <f t="shared" si="1"/>
        <v>bsa81</v>
      </c>
      <c r="H81" s="38"/>
      <c r="I81" s="133"/>
      <c r="J81" s="38"/>
      <c r="K81" s="38" t="s">
        <v>123</v>
      </c>
      <c r="L81" s="201"/>
      <c r="M81" s="131"/>
      <c r="N81" s="160">
        <v>0</v>
      </c>
      <c r="O81" s="74"/>
      <c r="P81" s="53"/>
    </row>
    <row r="82" spans="1:16" s="8" customFormat="1" ht="18" customHeight="1" thickBot="1">
      <c r="A82" s="8" t="str">
        <f ca="1">MID(CELL("filename",A82),FIND("]",CELL("filename",A82))+1,256)</f>
        <v>muni bonds issued</v>
      </c>
      <c r="B82" s="156">
        <f>ROW()</f>
        <v>82</v>
      </c>
      <c r="C82" s="8" t="str">
        <f>summary!J6</f>
        <v>0408</v>
      </c>
      <c r="D82" s="8" t="str">
        <f>summary!Q8</f>
        <v>2015</v>
      </c>
      <c r="E82" s="8" t="s">
        <v>178</v>
      </c>
      <c r="F82" s="8" t="s">
        <v>325</v>
      </c>
      <c r="G82" s="8" t="str">
        <f>F82&amp;ROW()</f>
        <v>bsat82</v>
      </c>
      <c r="H82" s="38"/>
      <c r="I82" s="133"/>
      <c r="J82" s="38"/>
      <c r="K82" s="82" t="s">
        <v>153</v>
      </c>
      <c r="L82" s="81"/>
      <c r="M82" s="131"/>
      <c r="N82" s="92"/>
      <c r="O82" s="90">
        <f>SUM(N77:N81)</f>
        <v>0</v>
      </c>
      <c r="P82" s="53"/>
    </row>
    <row r="83" spans="1:15" s="8" customFormat="1" ht="18" customHeight="1" thickBot="1" thickTop="1">
      <c r="A83" s="8" t="str">
        <f ca="1">MID(CELL("filename",A83),FIND("]",CELL("filename",A83))+1,256)</f>
        <v>muni bonds issued</v>
      </c>
      <c r="B83" s="156">
        <f>ROW()</f>
        <v>83</v>
      </c>
      <c r="C83" s="8" t="str">
        <f>summary!J6</f>
        <v>0408</v>
      </c>
      <c r="D83" s="8" t="str">
        <f>summary!Q8</f>
        <v>2015</v>
      </c>
      <c r="E83" s="8" t="s">
        <v>178</v>
      </c>
      <c r="F83" s="8" t="s">
        <v>327</v>
      </c>
      <c r="G83" s="8" t="str">
        <f>F83&amp;ROW()</f>
        <v>bnssat83</v>
      </c>
      <c r="H83" s="38"/>
      <c r="I83" s="130">
        <v>3</v>
      </c>
      <c r="J83" s="82" t="s">
        <v>154</v>
      </c>
      <c r="K83" s="38"/>
      <c r="L83" s="81"/>
      <c r="M83" s="131"/>
      <c r="N83" s="92"/>
      <c r="O83" s="90">
        <f>O8+O75+O82</f>
        <v>0</v>
      </c>
    </row>
    <row r="84" ht="16.5" thickTop="1"/>
  </sheetData>
  <sheetProtection password="C7B6" sheet="1" formatRows="0"/>
  <mergeCells count="1">
    <mergeCell ref="I1:O1"/>
  </mergeCells>
  <printOptions horizontalCentered="1"/>
  <pageMargins left="0.5" right="0.5" top="0.5" bottom="0.5" header="0.5" footer="0.25"/>
  <pageSetup fitToHeight="1" fitToWidth="1" horizontalDpi="600" verticalDpi="600" orientation="portrait" paperSize="5" scale="84" r:id="rId1"/>
  <headerFooter alignWithMargins="0">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Anthony Strazzeri</dc:creator>
  <cp:keywords/>
  <dc:description/>
  <cp:lastModifiedBy>Brodowski, Mark</cp:lastModifiedBy>
  <cp:lastPrinted>2013-01-14T22:06:15Z</cp:lastPrinted>
  <dcterms:created xsi:type="dcterms:W3CDTF">2000-01-05T22:07:36Z</dcterms:created>
  <dcterms:modified xsi:type="dcterms:W3CDTF">2015-07-17T13:08:33Z</dcterms:modified>
  <cp:category/>
  <cp:version/>
  <cp:contentType/>
  <cp:contentStatus/>
</cp:coreProperties>
</file>