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75" windowWidth="21435" windowHeight="10965" tabRatio="879" activeTab="0"/>
  </bookViews>
  <sheets>
    <sheet name="Summary" sheetId="1" r:id="rId1"/>
    <sheet name="Self Liquidating" sheetId="2" r:id="rId2"/>
    <sheet name="Local School" sheetId="3" r:id="rId3"/>
    <sheet name="Regional School" sheetId="4" r:id="rId4"/>
    <sheet name="Spec Borrowing Power" sheetId="5" r:id="rId5"/>
    <sheet name="Muni" sheetId="6" state="hidden" r:id="rId6"/>
  </sheets>
  <definedNames>
    <definedName name="FINAL">#REF!</definedName>
    <definedName name="muni_names">'Muni'!$A$1:$A$10</definedName>
    <definedName name="_xlnm.Print_Area" localSheetId="2">'Local School'!$I$1:$O$29</definedName>
    <definedName name="_xlnm.Print_Area" localSheetId="3">'Regional School'!$I$1:$N$21</definedName>
    <definedName name="_xlnm.Print_Area" localSheetId="1">'Self Liquidating'!$I$1:$P$15</definedName>
    <definedName name="_xlnm.Print_Area" localSheetId="4">'Spec Borrowing Power'!$A$1:$L$25</definedName>
    <definedName name="_xlnm.Print_Area" localSheetId="0">'Summary'!$I$1:$T$46</definedName>
    <definedName name="QQQQ">#REF!</definedName>
  </definedNames>
  <calcPr fullCalcOnLoad="1"/>
</workbook>
</file>

<file path=xl/comments1.xml><?xml version="1.0" encoding="utf-8"?>
<comments xmlns="http://schemas.openxmlformats.org/spreadsheetml/2006/main">
  <authors>
    <author>mbrodowski</author>
  </authors>
  <commentList>
    <comment ref="T5" authorId="0">
      <text>
        <r>
          <rPr>
            <b/>
            <sz val="8"/>
            <rFont val="Tahoma"/>
            <family val="2"/>
          </rPr>
          <t>Enter Prepared as of date: DD-MON-YYYY</t>
        </r>
      </text>
    </comment>
  </commentList>
</comments>
</file>

<file path=xl/sharedStrings.xml><?xml version="1.0" encoding="utf-8"?>
<sst xmlns="http://schemas.openxmlformats.org/spreadsheetml/2006/main" count="504" uniqueCount="216">
  <si>
    <t>Deduction</t>
  </si>
  <si>
    <t>Net</t>
  </si>
  <si>
    <t>(1)</t>
  </si>
  <si>
    <t>(2)</t>
  </si>
  <si>
    <t>(3)</t>
  </si>
  <si>
    <t>Name:</t>
  </si>
  <si>
    <t>Title:</t>
  </si>
  <si>
    <t>Address:</t>
  </si>
  <si>
    <t>Phone:</t>
  </si>
  <si>
    <t>Fax:</t>
  </si>
  <si>
    <t>Annual Debt Statement</t>
  </si>
  <si>
    <t>B</t>
  </si>
  <si>
    <t>Township</t>
  </si>
  <si>
    <t>Supplemental Debt Statement</t>
  </si>
  <si>
    <t>Department of Community Affairs</t>
  </si>
  <si>
    <t>Equalized valuation basis (the average of the equalized valuations of real estate, including improvements and the assessed valuation of class II railroad property of the local unit for the last 3 preceding years) as stated in the Annual Debt Statement or the revision therof last filed.</t>
  </si>
  <si>
    <t>Year</t>
  </si>
  <si>
    <t>Equalized Valuation Real Property with Improvements plus assessed valuation of Class II RR Property</t>
  </si>
  <si>
    <t>Equalized Valuation Basis - Average of (1), (2) and (3)……………………………………………………………………..</t>
  </si>
  <si>
    <t>Net Debt</t>
  </si>
  <si>
    <t>Increase</t>
  </si>
  <si>
    <t>Decrease</t>
  </si>
  <si>
    <t>(Since December 31, last past)</t>
  </si>
  <si>
    <t>Net Debt as per</t>
  </si>
  <si>
    <t>Bonds and Notes for School Purposes</t>
  </si>
  <si>
    <t>Bonds and Notes for Self Liquidating Purposes</t>
  </si>
  <si>
    <t>Other Bonds and Notes</t>
  </si>
  <si>
    <t>Net Debt at the time of this statement is………………………………………………………………………………</t>
  </si>
  <si>
    <t>The amounts and purposes separately itemized of the obligations about to be authorized, and any deductions which may be made on account of each such item are: (see Note "C" below)</t>
  </si>
  <si>
    <t>Purposes</t>
  </si>
  <si>
    <t>Amount</t>
  </si>
  <si>
    <t>The net debt of the local unit determined by the addition of the net debt amounts stated in items 2 and 3 above is:</t>
  </si>
  <si>
    <t>NOTES</t>
  </si>
  <si>
    <t>A</t>
  </si>
  <si>
    <t>C</t>
  </si>
  <si>
    <t>If authorization of bonds or notes is permitted by an exception to the debt limit, specify the particular paragraph of NJSA 40A:2-7 or other section of law providing such exception.</t>
  </si>
  <si>
    <t>Only the account of bonds or notes about to be authorized should be entered.  The amount of the "down payment" provided in the bond ordinance should not be included nor shown as a deduction.</t>
  </si>
  <si>
    <t>Note: Omit lines 8 to 13, if line 6 equals or exceeds line 7. or if shown on line 17</t>
  </si>
  <si>
    <t>Note: Omit lines 14 to 16, if line 11 equals or exceeds line 8, or if shown on line 17</t>
  </si>
  <si>
    <t>SPECIAL DEBT STATEMENT</t>
  </si>
  <si>
    <t xml:space="preserve"> </t>
  </si>
  <si>
    <t>Borrowing capacity still remaining after proposed authorization</t>
  </si>
  <si>
    <t xml:space="preserve">(c) Excess of item 6(a) over item 6(b) </t>
  </si>
  <si>
    <t xml:space="preserve">Obligations about to be authorized </t>
  </si>
  <si>
    <t xml:space="preserve">Excess of item 5 over item 6(c) </t>
  </si>
  <si>
    <t xml:space="preserve">Amount equal to 2/3 of the sum of item 3 and item 4 </t>
  </si>
  <si>
    <t xml:space="preserve">Excess of item 1 over item 2: </t>
  </si>
  <si>
    <t xml:space="preserve">Total </t>
  </si>
  <si>
    <t>(a) Amount of line 6</t>
  </si>
  <si>
    <t xml:space="preserve">Average of equalized valuations (page 1, line 3) </t>
  </si>
  <si>
    <t xml:space="preserve">Net debt for school purposes (line 2, minus line 3) </t>
  </si>
  <si>
    <t xml:space="preserve">Debt deduction for school purposes’ % (as per line_below) </t>
  </si>
  <si>
    <t xml:space="preserve">(a) 2½% Kindergarten or Grade 1 through Grade 6 </t>
  </si>
  <si>
    <t>(b) 3 % Kindergarten or Grade 1 through Grade 8</t>
  </si>
  <si>
    <t xml:space="preserve">(d) 4 % Kindergarten or Grade 1 through Grade 12 </t>
  </si>
  <si>
    <t xml:space="preserve">School Bonds about to be authorized </t>
  </si>
  <si>
    <t>Excess of line 7 over line 6</t>
  </si>
  <si>
    <t xml:space="preserve">Available Municipal Borrowing Margin (excess, if any, of line 9 over line 10) </t>
  </si>
  <si>
    <t xml:space="preserve">Use of Municipal Borrowing Margin (line 8 not exceeding line 11) </t>
  </si>
  <si>
    <t xml:space="preserve">Amount of line 7 </t>
  </si>
  <si>
    <t>Amount of Deduction:</t>
  </si>
  <si>
    <t xml:space="preserve">(b) Amount of line 11 </t>
  </si>
  <si>
    <t>Excess of line 14 over line 15</t>
  </si>
  <si>
    <t xml:space="preserve">Municipal Debt Limit (3½% of line 1 above) </t>
  </si>
  <si>
    <t xml:space="preserve">(c) 3½% Kindergarten or Grade 1 through Grade 9 </t>
  </si>
  <si>
    <t>COMPUTATION AS TO INDEBTEDNESS FOR IMPROVEMENT OR EXTENSION OF AN</t>
  </si>
  <si>
    <t>(b) First installment of serial bonds legally issuable</t>
  </si>
  <si>
    <t>(c) Total charges (Items (a) and (b))</t>
  </si>
  <si>
    <t>Computation of Regional School Indebtedness</t>
  </si>
  <si>
    <t>Municipality</t>
  </si>
  <si>
    <t>Average Equalized Valuations 40A:2-43</t>
  </si>
  <si>
    <t>Apportionment of Previous bonds Issued or Authorized</t>
  </si>
  <si>
    <t>Amount Apportionment of proposed bond issue</t>
  </si>
  <si>
    <t>Total apportionment of previous bonds issued or athorized plus apportionment proposed bond issue Column 3 plus 4</t>
  </si>
  <si>
    <t>Percentage</t>
  </si>
  <si>
    <t>Atlantic</t>
  </si>
  <si>
    <t>City</t>
  </si>
  <si>
    <t>0103</t>
  </si>
  <si>
    <t>Camden</t>
  </si>
  <si>
    <t>0408</t>
  </si>
  <si>
    <t>0409</t>
  </si>
  <si>
    <t>Cherry Hill</t>
  </si>
  <si>
    <t>Hudson</t>
  </si>
  <si>
    <t>0910</t>
  </si>
  <si>
    <t>Union City</t>
  </si>
  <si>
    <t>0911</t>
  </si>
  <si>
    <t>Weehawken</t>
  </si>
  <si>
    <t>Union</t>
  </si>
  <si>
    <t>Mercer</t>
  </si>
  <si>
    <t>1111</t>
  </si>
  <si>
    <t>Trenton</t>
  </si>
  <si>
    <t>Middlesex</t>
  </si>
  <si>
    <t>1215</t>
  </si>
  <si>
    <t>North Brunswick</t>
  </si>
  <si>
    <t>1225</t>
  </si>
  <si>
    <t>Woodbridge</t>
  </si>
  <si>
    <t>Passaic</t>
  </si>
  <si>
    <t>1608</t>
  </si>
  <si>
    <t>Paterson</t>
  </si>
  <si>
    <t>2004</t>
  </si>
  <si>
    <t>Elizabeth</t>
  </si>
  <si>
    <t>0408 Camden City - County of Camden</t>
  </si>
  <si>
    <t>0409 Cherry Hill Township - County of Camden</t>
  </si>
  <si>
    <t>0910 Union City City - County of Hudson</t>
  </si>
  <si>
    <t>0911 Weehawken Township - County of Hudson</t>
  </si>
  <si>
    <t>1111 Trenton City - County of Mercer</t>
  </si>
  <si>
    <t>1215 North Brunswick Township - County of Middlesex</t>
  </si>
  <si>
    <t>1225 Woodbridge Township - County of Middlesex</t>
  </si>
  <si>
    <t>1608 Paterson City - County of Passaic</t>
  </si>
  <si>
    <t>2004 Elizabeth City - County of Union</t>
  </si>
  <si>
    <t>Email:</t>
  </si>
  <si>
    <t>muni</t>
  </si>
  <si>
    <t>code</t>
  </si>
  <si>
    <t>bond</t>
  </si>
  <si>
    <t>Eqval</t>
  </si>
  <si>
    <t>avg</t>
  </si>
  <si>
    <t>perc</t>
  </si>
  <si>
    <t>regs</t>
  </si>
  <si>
    <t>debt</t>
  </si>
  <si>
    <t>CFO Cert #:</t>
  </si>
  <si>
    <r>
      <t xml:space="preserve"> </t>
    </r>
    <r>
      <rPr>
        <sz val="12"/>
        <rFont val="Times New Roman"/>
        <family val="1"/>
      </rPr>
      <t xml:space="preserve">here and in the statement hereinafter mentioned called </t>
    </r>
    <r>
      <rPr>
        <b/>
        <sz val="12"/>
        <rFont val="Times New Roman"/>
        <family val="1"/>
      </rPr>
      <t>the local unit</t>
    </r>
    <r>
      <rPr>
        <sz val="12"/>
        <rFont val="Times New Roman"/>
        <family val="1"/>
      </rPr>
      <t>.  The Supplemental Debt Statement annexed hereto and hereby made a part hereof is a true statement of the debt condition of the local unit as of the date therein stated and is computed as provided by the Local Bond Law of New Jersey.</t>
    </r>
  </si>
  <si>
    <t>Net Debt (Line 4 above) expressed as a percentage of such equalized valuation basis (Line 6 above) is:</t>
  </si>
  <si>
    <t xml:space="preserve"> Prepared as of:</t>
  </si>
  <si>
    <t>sds</t>
  </si>
  <si>
    <t>ord</t>
  </si>
  <si>
    <t>cfo</t>
  </si>
  <si>
    <t>name</t>
  </si>
  <si>
    <t>title</t>
  </si>
  <si>
    <t>add1</t>
  </si>
  <si>
    <t>add2</t>
  </si>
  <si>
    <t>sp</t>
  </si>
  <si>
    <t>slp</t>
  </si>
  <si>
    <t>ban</t>
  </si>
  <si>
    <t>tot</t>
  </si>
  <si>
    <t>i1</t>
  </si>
  <si>
    <t>i2</t>
  </si>
  <si>
    <t>i3</t>
  </si>
  <si>
    <t>i4</t>
  </si>
  <si>
    <t>i5</t>
  </si>
  <si>
    <t>i6</t>
  </si>
  <si>
    <t>itot</t>
  </si>
  <si>
    <t>ibond</t>
  </si>
  <si>
    <t>bs</t>
  </si>
  <si>
    <t>adic</t>
  </si>
  <si>
    <t>tapo</t>
  </si>
  <si>
    <t>locu</t>
  </si>
  <si>
    <t>xtapo</t>
  </si>
  <si>
    <t>tlps</t>
  </si>
  <si>
    <t>tot66</t>
  </si>
  <si>
    <t>aoau</t>
  </si>
  <si>
    <t>aarep</t>
  </si>
  <si>
    <t>otba</t>
  </si>
  <si>
    <t>bcr</t>
  </si>
  <si>
    <t>xor</t>
  </si>
  <si>
    <t xml:space="preserve">Bond Ordinance </t>
  </si>
  <si>
    <t>Budget Year Ending:</t>
  </si>
  <si>
    <t>(year)</t>
  </si>
  <si>
    <t>(Month-DD)</t>
  </si>
  <si>
    <t>Municipal Public Utility:</t>
  </si>
  <si>
    <t>(item 7 less item 8) (If item 7 equals or exceeds item 8, obligations may be authorized)</t>
  </si>
  <si>
    <t xml:space="preserve">(b) Amount of authorizations included in 6(a) which were heretofore repealed </t>
  </si>
  <si>
    <t xml:space="preserve">Amount raised in the tax levy of the current fiscal year by the local unit for the payment of bonds or notes of any school district </t>
  </si>
  <si>
    <t xml:space="preserve">Total appropriations made in local unit budget for current fiscal year for payment of obligations of local unit included in Annual Debt Statement or revision thereof last filed as of preceding December 31,20 </t>
  </si>
  <si>
    <t>mpu</t>
  </si>
  <si>
    <t>util</t>
  </si>
  <si>
    <t>xru</t>
  </si>
  <si>
    <t>lidr</t>
  </si>
  <si>
    <t>xrrp</t>
  </si>
  <si>
    <t>idrc</t>
  </si>
  <si>
    <t>i1y</t>
  </si>
  <si>
    <t xml:space="preserve">(a) Interest for one year at 4 1/2% </t>
  </si>
  <si>
    <t>fisb</t>
  </si>
  <si>
    <t>tcab</t>
  </si>
  <si>
    <t xml:space="preserve">Less the amount of such obligations which constitute utility and assessment obligations: </t>
  </si>
  <si>
    <t>sid</t>
  </si>
  <si>
    <t xml:space="preserve">Less: Sinking funds held for payment of School Debt, by Sinking Fund Commission </t>
  </si>
  <si>
    <t xml:space="preserve">Remaining Municipal Borrowing Margin after authorization of proposed School Bonds (line 11 minus line 12) </t>
  </si>
  <si>
    <t>This form is also to be used in the bonding of separate (not Type I) school districts as required by NJSA 18A:24-16, and filed before the school district election.  In such case pages 4, 5 and 6 should be completed to set forth the computation supporting any deduction in line 3 above.</t>
  </si>
  <si>
    <t>Obligations heretofore authorized in excess of debt limitation and pursuant to:</t>
  </si>
  <si>
    <t>bpa</t>
  </si>
  <si>
    <t>27d</t>
  </si>
  <si>
    <t>27f</t>
  </si>
  <si>
    <t>27g</t>
  </si>
  <si>
    <t>27t</t>
  </si>
  <si>
    <t>acdc</t>
  </si>
  <si>
    <t>BORROWING POWER AVAILABLE UNDER N.J.S.A. 40A:2-7(f)</t>
  </si>
  <si>
    <t xml:space="preserve">Available debt incurring capacity (N.J.S.A. 40A:2-7(f)) </t>
  </si>
  <si>
    <t>Bond Ordinance File Name:</t>
  </si>
  <si>
    <t>cspd</t>
  </si>
  <si>
    <t>Totals</t>
  </si>
  <si>
    <t>COMPUTATION OF SCHOOL INDEBTEDNESS AND DEDUCTIONS UNDER PROVISIONS OF NJSA 18A: 24-17</t>
  </si>
  <si>
    <t>Gross School District Debt outstanding and authorized but not issued (not including proposed issue)</t>
  </si>
  <si>
    <t xml:space="preserve">Available debt deduction (excess, if any, of line 5 over line 4) </t>
  </si>
  <si>
    <t>NJSA 18A:24-22 (Lines 8 to 13)</t>
  </si>
  <si>
    <t>NJSA 18A:24-24 (lines 14 to 16)</t>
  </si>
  <si>
    <t>NJSA 18A:24-19 (Lines 1 to 7)</t>
  </si>
  <si>
    <t>(a) Amount of obligations heretofore authorized under NJSA 40A:2-7(g) in current fiscal year</t>
  </si>
  <si>
    <t>BORROWING POWER AVAILABLE UNDER NJSA 40A:2-7(g)</t>
  </si>
  <si>
    <t>Obligations about to be authorized pursuant toNJSA 40A :2-7(f) (If item 3 equals or exceeds item 4, obligations may be authorized)</t>
  </si>
  <si>
    <t>EXISTING MUNICIPAL PUBLIC UTILITY, NJSA 40A:2-7(h); NJSA 40A:2-47(a)</t>
  </si>
  <si>
    <t>Note: If line 3 equals or exceeds line 4, obligations may be authorized under the provisions of NJSA 40A:2-7(h) as limited by NJSA 40A:2-47(a).</t>
  </si>
  <si>
    <t xml:space="preserve">Amount of accumulated debt incurring capacity under RS 40:1-16(d) as shown on the latest Annual Debt Statement. </t>
  </si>
  <si>
    <t xml:space="preserve">(b) NJSA 40A:2-7(f) </t>
  </si>
  <si>
    <t>(a) NJSA 40A:2-7(d)</t>
  </si>
  <si>
    <t>(c) NJSA 40A:2-7(g)</t>
  </si>
  <si>
    <t>SDS File Name:</t>
  </si>
  <si>
    <t>add3</t>
  </si>
  <si>
    <t>Annual Debt Statement, excess in revenues of utility</t>
  </si>
  <si>
    <t>Excess revenue prior to authorizing proposed obligations = (line 1 minus line 2)</t>
  </si>
  <si>
    <t>Interest and principal calculated for proposed obligations NJSA 40A:2-47(a)</t>
  </si>
  <si>
    <t>Less Interest and principal computed as provided in NJSA 40A:2-47(a) for all obligations authorized but not issued to the extent not already charged to income in the annual debt statement.</t>
  </si>
  <si>
    <t>0001 Select your Local Government</t>
  </si>
  <si>
    <t>0001</t>
  </si>
  <si>
    <t>a</t>
  </si>
  <si>
    <t>Date Acknowledged:</t>
  </si>
  <si>
    <t>Acknowledged For: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</si>
</sst>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 #,##0.0_);_(* \(#,##0.0\);_(* &quot;-&quot;??_);_(@_)"/>
    <numFmt numFmtId="166" formatCode="_(* #,##0_);_(* \(#,##0\);_(* &quot;-&quot;??_);_(@_)"/>
    <numFmt numFmtId="167" formatCode="0.0%"/>
    <numFmt numFmtId="168" formatCode="[$-409]dddd\,\ mmmm\ dd\,\ yyyy"/>
    <numFmt numFmtId="169" formatCode="0.0000000000"/>
    <numFmt numFmtId="170" formatCode="0.00000000000"/>
    <numFmt numFmtId="171" formatCode="0.000000000"/>
    <numFmt numFmtId="172" formatCode="0.00000000"/>
    <numFmt numFmtId="173" formatCode="0.0000000"/>
    <numFmt numFmtId="174" formatCode="0.000000"/>
    <numFmt numFmtId="175" formatCode="0.00000"/>
    <numFmt numFmtId="176" formatCode="0.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409]d\-mmm\-yyyy;@"/>
    <numFmt numFmtId="183" formatCode="[$-409]mmmm\-yy;@"/>
    <numFmt numFmtId="184" formatCode="[$-409]h:mm:ss\ AM/PM"/>
    <numFmt numFmtId="185" formatCode="_(&quot;$&quot;* #,##0.000_);_(&quot;$&quot;* \(#,##0.000\);_(&quot;$&quot;* &quot;-&quot;??_);_(@_)"/>
    <numFmt numFmtId="186" formatCode="_(&quot;$&quot;* #,##0.0000_);_(&quot;$&quot;* \(#,##0.0000\);_(&quot;$&quot;* &quot;-&quot;??_);_(@_)"/>
    <numFmt numFmtId="187" formatCode="_(&quot;$&quot;* #,##0.00000_);_(&quot;$&quot;* \(#,##0.00000\);_(&quot;$&quot;* &quot;-&quot;?????_);_(@_)"/>
    <numFmt numFmtId="188" formatCode="_(&quot;$&quot;* #,##0.000_);_(&quot;$&quot;* \(#,##0.000\);_(&quot;$&quot;* &quot;-&quot;???_);_(@_)"/>
    <numFmt numFmtId="189" formatCode="0.000%"/>
    <numFmt numFmtId="190" formatCode="\(###\)\ ###\-####"/>
    <numFmt numFmtId="191" formatCode="[&lt;=9999999]###\-####;\(###\)\ ###\-####"/>
  </numFmts>
  <fonts count="67">
    <font>
      <sz val="12"/>
      <name val="Times New Roman"/>
      <family val="0"/>
    </font>
    <font>
      <sz val="10"/>
      <name val="Arial"/>
      <family val="0"/>
    </font>
    <font>
      <b/>
      <sz val="14"/>
      <name val="Times New Roman"/>
      <family val="1"/>
    </font>
    <font>
      <u val="single"/>
      <sz val="12"/>
      <name val="Times New Roman"/>
      <family val="1"/>
    </font>
    <font>
      <b/>
      <sz val="12"/>
      <name val="Times New Roman"/>
      <family val="1"/>
    </font>
    <font>
      <u val="single"/>
      <sz val="10"/>
      <color indexed="12"/>
      <name val="Arial"/>
      <family val="2"/>
    </font>
    <font>
      <u val="single"/>
      <sz val="10.45"/>
      <color indexed="36"/>
      <name val="Times New Roman"/>
      <family val="1"/>
    </font>
    <font>
      <sz val="22"/>
      <name val="Times New Roman"/>
      <family val="1"/>
    </font>
    <font>
      <b/>
      <sz val="22"/>
      <name val="Times New Roman"/>
      <family val="1"/>
    </font>
    <font>
      <b/>
      <u val="single"/>
      <sz val="12"/>
      <name val="Times New Roman"/>
      <family val="1"/>
    </font>
    <font>
      <sz val="10"/>
      <name val="Times New Roman"/>
      <family val="1"/>
    </font>
    <font>
      <sz val="8"/>
      <name val="Times New Roman"/>
      <family val="1"/>
    </font>
    <font>
      <b/>
      <sz val="10"/>
      <name val="Times New Roman"/>
      <family val="1"/>
    </font>
    <font>
      <b/>
      <sz val="16"/>
      <name val="Times New Roman"/>
      <family val="1"/>
    </font>
    <font>
      <i/>
      <sz val="12"/>
      <name val="Times New Roman"/>
      <family val="1"/>
    </font>
    <font>
      <b/>
      <sz val="8"/>
      <name val="Tahoma"/>
      <family val="2"/>
    </font>
    <font>
      <sz val="8"/>
      <name val="Tahoma"/>
      <family val="2"/>
    </font>
    <font>
      <i/>
      <sz val="10"/>
      <name val="Times New Roman"/>
      <family val="1"/>
    </font>
    <font>
      <sz val="11"/>
      <name val="Times New Roman"/>
      <family val="1"/>
    </font>
    <font>
      <sz val="9"/>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2"/>
      <name val="Cambria"/>
      <family val="1"/>
    </font>
    <font>
      <b/>
      <u val="single"/>
      <sz val="12"/>
      <name val="Cambria"/>
      <family val="1"/>
    </font>
    <font>
      <b/>
      <sz val="10"/>
      <name val="Cambria"/>
      <family val="1"/>
    </font>
    <font>
      <b/>
      <sz val="8"/>
      <name val="Cambria"/>
      <family val="1"/>
    </font>
    <font>
      <sz val="11"/>
      <name val="Cambria"/>
      <family val="1"/>
    </font>
    <font>
      <sz val="8"/>
      <color indexed="8"/>
      <name val="Calibri"/>
      <family val="2"/>
    </font>
    <font>
      <b/>
      <sz val="14"/>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4"/>
      <color theme="1"/>
      <name val="Calibri"/>
      <family val="2"/>
    </font>
    <font>
      <b/>
      <sz val="8"/>
      <name val="Times New Roman"/>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double"/>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color indexed="63"/>
      </top>
      <bottom style="thin">
        <color theme="1"/>
      </bottom>
    </border>
    <border>
      <left style="thin">
        <color indexed="8"/>
      </left>
      <right style="thin">
        <color indexed="8"/>
      </right>
      <top style="double">
        <color indexed="8"/>
      </top>
      <bottom style="double">
        <color indexed="8"/>
      </bottom>
    </border>
    <border>
      <left/>
      <right style="thin">
        <color indexed="8"/>
      </right>
      <top/>
      <bottom style="double">
        <color indexed="8"/>
      </bottom>
    </border>
    <border>
      <left/>
      <right style="thin">
        <color indexed="8"/>
      </right>
      <top style="double">
        <color indexed="8"/>
      </top>
      <bottom style="double">
        <color indexed="8"/>
      </bottom>
    </border>
    <border>
      <left style="thin"/>
      <right style="thin"/>
      <top>
        <color indexed="63"/>
      </top>
      <bottom style="thin"/>
    </border>
    <border>
      <left>
        <color indexed="63"/>
      </left>
      <right>
        <color indexed="63"/>
      </right>
      <top style="thin"/>
      <bottom style="thin"/>
    </border>
    <border>
      <left>
        <color indexed="63"/>
      </left>
      <right>
        <color indexed="63"/>
      </right>
      <top style="thin">
        <color theme="1"/>
      </top>
      <bottom>
        <color indexed="63"/>
      </bottom>
    </border>
    <border>
      <left style="thin"/>
      <right style="thin"/>
      <top style="thin"/>
      <bottom style="thin"/>
    </border>
    <border>
      <left>
        <color indexed="63"/>
      </left>
      <right style="dotted"/>
      <top>
        <color indexed="63"/>
      </top>
      <bottom style="thin"/>
    </border>
    <border>
      <left style="dotted"/>
      <right style="dotted"/>
      <top>
        <color indexed="63"/>
      </top>
      <bottom style="thin"/>
    </border>
    <border>
      <left style="dotted"/>
      <right>
        <color indexed="63"/>
      </right>
      <top>
        <color indexed="63"/>
      </top>
      <bottom style="thin"/>
    </border>
    <border>
      <left>
        <color indexed="63"/>
      </left>
      <right style="dotted"/>
      <top style="thin"/>
      <bottom>
        <color indexed="63"/>
      </bottom>
    </border>
    <border>
      <left style="dotted"/>
      <right style="dotted"/>
      <top style="thin"/>
      <bottom>
        <color indexed="63"/>
      </bottom>
    </border>
    <border>
      <left style="dotted"/>
      <right>
        <color indexed="63"/>
      </right>
      <top style="thin"/>
      <bottom>
        <color indexed="63"/>
      </bottom>
    </border>
    <border>
      <left>
        <color indexed="63"/>
      </left>
      <right style="dotted"/>
      <top>
        <color indexed="63"/>
      </top>
      <bottom>
        <color indexed="63"/>
      </bottom>
    </border>
    <border>
      <left style="dotted"/>
      <right style="dotted"/>
      <top>
        <color indexed="63"/>
      </top>
      <bottom>
        <color indexed="63"/>
      </bottom>
    </border>
    <border>
      <left style="dotted"/>
      <right>
        <color indexed="63"/>
      </right>
      <top>
        <color indexed="63"/>
      </top>
      <bottom>
        <color indexed="63"/>
      </bottom>
    </border>
    <border>
      <left>
        <color indexed="63"/>
      </left>
      <right>
        <color indexed="63"/>
      </right>
      <top style="thin">
        <color indexed="8"/>
      </top>
      <bottom style="thin">
        <color indexed="8"/>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theme="1"/>
      </top>
      <bottom style="thin">
        <color theme="1"/>
      </bottom>
    </border>
    <border>
      <left style="thin"/>
      <right style="thin"/>
      <top style="double"/>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47"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47" fillId="0" borderId="0">
      <alignment/>
      <protection/>
    </xf>
    <xf numFmtId="0" fontId="0" fillId="31" borderId="7" applyNumberFormat="0" applyFont="0" applyAlignment="0" applyProtection="0"/>
    <xf numFmtId="0" fontId="60" fillId="26"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0">
    <xf numFmtId="0" fontId="0" fillId="0" borderId="0" xfId="0" applyAlignment="1">
      <alignment/>
    </xf>
    <xf numFmtId="37" fontId="0" fillId="0" borderId="0" xfId="0" applyNumberFormat="1" applyAlignment="1" applyProtection="1">
      <alignment/>
      <protection/>
    </xf>
    <xf numFmtId="0" fontId="4" fillId="0" borderId="0" xfId="0" applyFont="1" applyAlignment="1">
      <alignment/>
    </xf>
    <xf numFmtId="0" fontId="0" fillId="0" borderId="0" xfId="0" applyAlignment="1">
      <alignment horizontal="center"/>
    </xf>
    <xf numFmtId="37" fontId="0" fillId="0" borderId="0" xfId="0" applyNumberFormat="1" applyAlignment="1" applyProtection="1">
      <alignment horizontal="right"/>
      <protection/>
    </xf>
    <xf numFmtId="0" fontId="0" fillId="0" borderId="0" xfId="0" applyAlignment="1">
      <alignment horizontal="right"/>
    </xf>
    <xf numFmtId="0" fontId="3" fillId="0" borderId="0" xfId="0" applyFont="1" applyAlignment="1" quotePrefix="1">
      <alignment horizontal="center"/>
    </xf>
    <xf numFmtId="0" fontId="7" fillId="0" borderId="0" xfId="0" applyFont="1" applyAlignment="1">
      <alignment/>
    </xf>
    <xf numFmtId="0" fontId="0" fillId="0" borderId="0" xfId="0" applyAlignment="1">
      <alignment vertical="center"/>
    </xf>
    <xf numFmtId="0" fontId="4" fillId="0" borderId="0" xfId="0" applyFont="1" applyAlignment="1">
      <alignment horizontal="center"/>
    </xf>
    <xf numFmtId="49" fontId="0" fillId="0" borderId="0" xfId="0" applyNumberFormat="1" applyAlignment="1">
      <alignment horizontal="center"/>
    </xf>
    <xf numFmtId="0" fontId="9" fillId="0" borderId="0" xfId="0" applyFont="1" applyAlignment="1">
      <alignment horizontal="center"/>
    </xf>
    <xf numFmtId="0" fontId="10" fillId="0" borderId="0" xfId="0" applyFont="1" applyAlignment="1">
      <alignment/>
    </xf>
    <xf numFmtId="0" fontId="11" fillId="0" borderId="0" xfId="0" applyFont="1" applyAlignment="1">
      <alignment/>
    </xf>
    <xf numFmtId="49" fontId="0" fillId="0" borderId="0" xfId="0" applyNumberFormat="1" applyAlignment="1">
      <alignment/>
    </xf>
    <xf numFmtId="0" fontId="0" fillId="0" borderId="0" xfId="0" applyFont="1" applyAlignment="1">
      <alignment/>
    </xf>
    <xf numFmtId="49" fontId="11" fillId="0" borderId="0" xfId="0" applyNumberFormat="1" applyFont="1" applyAlignment="1">
      <alignment/>
    </xf>
    <xf numFmtId="44" fontId="0" fillId="0" borderId="0" xfId="45" applyFont="1" applyAlignment="1">
      <alignment/>
    </xf>
    <xf numFmtId="0" fontId="38" fillId="0" borderId="0" xfId="0" applyFont="1" applyAlignment="1">
      <alignment/>
    </xf>
    <xf numFmtId="44" fontId="38" fillId="0" borderId="0" xfId="45" applyFont="1" applyAlignment="1">
      <alignment/>
    </xf>
    <xf numFmtId="0" fontId="39" fillId="0" borderId="0" xfId="0" applyFont="1" applyAlignment="1">
      <alignment/>
    </xf>
    <xf numFmtId="0" fontId="40" fillId="0" borderId="0" xfId="0" applyFont="1" applyAlignment="1">
      <alignment/>
    </xf>
    <xf numFmtId="0" fontId="0" fillId="0" borderId="0" xfId="0" applyAlignment="1">
      <alignment wrapText="1"/>
    </xf>
    <xf numFmtId="0" fontId="0" fillId="0" borderId="10" xfId="0" applyBorder="1" applyAlignment="1">
      <alignment horizontal="center"/>
    </xf>
    <xf numFmtId="0" fontId="10" fillId="0" borderId="10" xfId="0" applyFont="1" applyBorder="1" applyAlignment="1">
      <alignment horizontal="center"/>
    </xf>
    <xf numFmtId="0" fontId="12" fillId="0" borderId="11" xfId="0" applyFont="1" applyBorder="1" applyAlignment="1">
      <alignment horizontal="center" wrapText="1"/>
    </xf>
    <xf numFmtId="0" fontId="10" fillId="0" borderId="0" xfId="0" applyFont="1" applyBorder="1" applyAlignment="1" applyProtection="1">
      <alignment horizontal="right"/>
      <protection locked="0"/>
    </xf>
    <xf numFmtId="37" fontId="0" fillId="0" borderId="0" xfId="0" applyNumberFormat="1" applyFont="1" applyAlignment="1" applyProtection="1">
      <alignment horizontal="right"/>
      <protection/>
    </xf>
    <xf numFmtId="0" fontId="9" fillId="0" borderId="0" xfId="0" applyFont="1" applyAlignment="1" quotePrefix="1">
      <alignment horizontal="right"/>
    </xf>
    <xf numFmtId="0" fontId="41" fillId="0" borderId="0" xfId="0" applyFont="1" applyAlignment="1">
      <alignment horizontal="center"/>
    </xf>
    <xf numFmtId="44" fontId="38" fillId="0" borderId="0" xfId="45" applyFont="1" applyAlignment="1">
      <alignment/>
    </xf>
    <xf numFmtId="44" fontId="38" fillId="0" borderId="12" xfId="45" applyFont="1" applyBorder="1" applyAlignment="1">
      <alignment/>
    </xf>
    <xf numFmtId="0" fontId="0" fillId="0" borderId="0" xfId="0" applyBorder="1" applyAlignment="1">
      <alignment horizontal="center"/>
    </xf>
    <xf numFmtId="0" fontId="3" fillId="0" borderId="0" xfId="0" applyFont="1" applyAlignment="1" quotePrefix="1">
      <alignment/>
    </xf>
    <xf numFmtId="0" fontId="11" fillId="0" borderId="0" xfId="0" applyFont="1" applyAlignment="1">
      <alignment/>
    </xf>
    <xf numFmtId="0" fontId="0" fillId="0" borderId="0" xfId="0" applyAlignment="1">
      <alignment/>
    </xf>
    <xf numFmtId="44" fontId="0" fillId="0" borderId="13" xfId="45" applyFont="1" applyBorder="1" applyAlignment="1">
      <alignment/>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Border="1" applyAlignment="1" applyProtection="1">
      <alignment/>
      <protection locked="0"/>
    </xf>
    <xf numFmtId="44" fontId="0" fillId="0" borderId="14" xfId="45" applyFont="1" applyBorder="1" applyAlignment="1" applyProtection="1">
      <alignment horizontal="center"/>
      <protection/>
    </xf>
    <xf numFmtId="44" fontId="0" fillId="0" borderId="14" xfId="45" applyFont="1" applyBorder="1" applyAlignment="1" applyProtection="1">
      <alignment/>
      <protection/>
    </xf>
    <xf numFmtId="166" fontId="1" fillId="0" borderId="0" xfId="42" applyNumberFormat="1" applyFont="1" applyAlignment="1">
      <alignment/>
    </xf>
    <xf numFmtId="0" fontId="14" fillId="0" borderId="0" xfId="0" applyFont="1" applyAlignment="1">
      <alignment/>
    </xf>
    <xf numFmtId="0" fontId="0" fillId="0" borderId="0" xfId="0" applyFont="1" applyAlignment="1">
      <alignment/>
    </xf>
    <xf numFmtId="0" fontId="0" fillId="0" borderId="0" xfId="0" applyFont="1" applyAlignment="1">
      <alignment horizontal="right"/>
    </xf>
    <xf numFmtId="182" fontId="11" fillId="0" borderId="0" xfId="0" applyNumberFormat="1" applyFont="1" applyAlignment="1">
      <alignment/>
    </xf>
    <xf numFmtId="182" fontId="11" fillId="0" borderId="0" xfId="0" applyNumberFormat="1" applyFont="1" applyAlignment="1">
      <alignment/>
    </xf>
    <xf numFmtId="0" fontId="42" fillId="0" borderId="0" xfId="0" applyFont="1" applyAlignment="1">
      <alignment/>
    </xf>
    <xf numFmtId="0" fontId="41" fillId="0" borderId="0" xfId="0" applyFont="1" applyAlignment="1">
      <alignment/>
    </xf>
    <xf numFmtId="0" fontId="38" fillId="0" borderId="0" xfId="0" applyFont="1" applyAlignment="1">
      <alignment horizontal="right"/>
    </xf>
    <xf numFmtId="0" fontId="38" fillId="0" borderId="0" xfId="0" applyFont="1" applyBorder="1" applyAlignment="1">
      <alignment horizontal="center"/>
    </xf>
    <xf numFmtId="0" fontId="41" fillId="0" borderId="0" xfId="0" applyFont="1" applyAlignment="1">
      <alignment horizontal="right"/>
    </xf>
    <xf numFmtId="44" fontId="38" fillId="0" borderId="0" xfId="45" applyFont="1" applyBorder="1" applyAlignment="1">
      <alignment/>
    </xf>
    <xf numFmtId="0" fontId="38" fillId="0" borderId="0" xfId="0" applyFont="1" applyAlignment="1">
      <alignment wrapText="1"/>
    </xf>
    <xf numFmtId="0" fontId="11" fillId="0" borderId="0" xfId="0" applyFont="1" applyAlignment="1">
      <alignment horizontal="center"/>
    </xf>
    <xf numFmtId="0" fontId="11" fillId="0" borderId="0" xfId="0" applyFont="1" applyAlignment="1">
      <alignment wrapText="1"/>
    </xf>
    <xf numFmtId="182" fontId="11" fillId="0" borderId="0" xfId="0" applyNumberFormat="1" applyFont="1" applyAlignment="1">
      <alignment horizontal="center"/>
    </xf>
    <xf numFmtId="182" fontId="11" fillId="0" borderId="0" xfId="0" applyNumberFormat="1" applyFont="1" applyAlignment="1">
      <alignment wrapText="1"/>
    </xf>
    <xf numFmtId="44" fontId="38" fillId="0" borderId="0" xfId="45" applyFont="1" applyAlignment="1">
      <alignment wrapText="1"/>
    </xf>
    <xf numFmtId="0" fontId="41" fillId="0" borderId="0" xfId="0" applyFont="1" applyAlignment="1">
      <alignment/>
    </xf>
    <xf numFmtId="0" fontId="17" fillId="0" borderId="0" xfId="0" applyFont="1" applyAlignment="1">
      <alignment horizontal="right"/>
    </xf>
    <xf numFmtId="0" fontId="17" fillId="0" borderId="0" xfId="0" applyFont="1" applyAlignment="1">
      <alignment/>
    </xf>
    <xf numFmtId="0" fontId="17" fillId="0" borderId="0" xfId="0" applyNumberFormat="1" applyFont="1" applyAlignment="1">
      <alignment/>
    </xf>
    <xf numFmtId="0" fontId="11" fillId="0" borderId="0" xfId="0" applyNumberFormat="1" applyFont="1" applyAlignment="1">
      <alignment/>
    </xf>
    <xf numFmtId="182" fontId="9" fillId="32" borderId="14" xfId="0" applyNumberFormat="1" applyFont="1" applyFill="1" applyBorder="1" applyAlignment="1" applyProtection="1" quotePrefix="1">
      <alignment horizontal="right"/>
      <protection locked="0"/>
    </xf>
    <xf numFmtId="44" fontId="0" fillId="32" borderId="14" xfId="45" applyFont="1" applyFill="1" applyBorder="1" applyAlignment="1" applyProtection="1">
      <alignment horizontal="center"/>
      <protection locked="0"/>
    </xf>
    <xf numFmtId="44" fontId="0" fillId="33" borderId="13" xfId="45" applyFont="1" applyFill="1" applyBorder="1" applyAlignment="1">
      <alignment/>
    </xf>
    <xf numFmtId="0" fontId="0" fillId="0" borderId="13" xfId="0" applyNumberFormat="1" applyBorder="1" applyAlignment="1">
      <alignment horizontal="center"/>
    </xf>
    <xf numFmtId="0" fontId="0" fillId="0" borderId="0" xfId="0" applyAlignment="1" applyProtection="1">
      <alignment/>
      <protection locked="0"/>
    </xf>
    <xf numFmtId="44" fontId="0" fillId="32" borderId="13" xfId="45" applyFont="1" applyFill="1" applyBorder="1" applyAlignment="1" applyProtection="1">
      <alignment/>
      <protection locked="0"/>
    </xf>
    <xf numFmtId="0" fontId="0" fillId="0" borderId="0" xfId="0" applyAlignment="1" applyProtection="1">
      <alignment horizontal="center"/>
      <protection locked="0"/>
    </xf>
    <xf numFmtId="44" fontId="38" fillId="32" borderId="12" xfId="45" applyFont="1" applyFill="1" applyBorder="1" applyAlignment="1" applyProtection="1">
      <alignment/>
      <protection locked="0"/>
    </xf>
    <xf numFmtId="0" fontId="38" fillId="33" borderId="0" xfId="0" applyFont="1" applyFill="1" applyAlignment="1" applyProtection="1">
      <alignment/>
      <protection locked="0"/>
    </xf>
    <xf numFmtId="44" fontId="38" fillId="32" borderId="12" xfId="45" applyFont="1" applyFill="1" applyBorder="1" applyAlignment="1" applyProtection="1">
      <alignment horizontal="right"/>
      <protection locked="0"/>
    </xf>
    <xf numFmtId="0" fontId="11" fillId="0" borderId="0" xfId="59" applyFont="1">
      <alignment/>
      <protection/>
    </xf>
    <xf numFmtId="0" fontId="10" fillId="0" borderId="15" xfId="59" applyFont="1" applyBorder="1">
      <alignment/>
      <protection/>
    </xf>
    <xf numFmtId="44" fontId="10" fillId="0" borderId="16" xfId="45" applyFont="1" applyBorder="1" applyAlignment="1">
      <alignment/>
    </xf>
    <xf numFmtId="10" fontId="10" fillId="0" borderId="15" xfId="64" applyNumberFormat="1" applyFont="1" applyBorder="1" applyAlignment="1" applyProtection="1">
      <alignment/>
      <protection/>
    </xf>
    <xf numFmtId="44" fontId="10" fillId="32" borderId="17" xfId="45" applyFont="1" applyFill="1" applyBorder="1" applyAlignment="1" applyProtection="1">
      <alignment/>
      <protection locked="0"/>
    </xf>
    <xf numFmtId="37" fontId="0" fillId="0" borderId="0" xfId="59" applyNumberFormat="1" applyProtection="1">
      <alignment/>
      <protection/>
    </xf>
    <xf numFmtId="0" fontId="0" fillId="0" borderId="0" xfId="59">
      <alignment/>
      <protection/>
    </xf>
    <xf numFmtId="37" fontId="1" fillId="0" borderId="0" xfId="0" applyNumberFormat="1" applyFont="1" applyAlignment="1" applyProtection="1">
      <alignment horizontal="left"/>
      <protection/>
    </xf>
    <xf numFmtId="37" fontId="1" fillId="0" borderId="0" xfId="0" applyNumberFormat="1" applyFont="1" applyAlignment="1" applyProtection="1">
      <alignment/>
      <protection/>
    </xf>
    <xf numFmtId="37" fontId="0" fillId="0" borderId="0" xfId="0" applyNumberFormat="1" applyBorder="1" applyAlignment="1">
      <alignment horizontal="right"/>
    </xf>
    <xf numFmtId="44" fontId="0" fillId="0" borderId="18" xfId="45" applyFont="1" applyFill="1" applyBorder="1" applyAlignment="1">
      <alignment/>
    </xf>
    <xf numFmtId="0" fontId="0" fillId="0" borderId="0" xfId="0" applyFont="1" applyAlignment="1">
      <alignment vertical="center"/>
    </xf>
    <xf numFmtId="49" fontId="11" fillId="0" borderId="0" xfId="0" applyNumberFormat="1" applyFont="1" applyAlignment="1">
      <alignment/>
    </xf>
    <xf numFmtId="44" fontId="38" fillId="0" borderId="12" xfId="45" applyFont="1" applyFill="1" applyBorder="1" applyAlignment="1" applyProtection="1">
      <alignment horizontal="right"/>
      <protection locked="0"/>
    </xf>
    <xf numFmtId="10" fontId="38" fillId="32" borderId="12" xfId="45" applyNumberFormat="1" applyFont="1" applyFill="1" applyBorder="1" applyAlignment="1" applyProtection="1">
      <alignment horizontal="right"/>
      <protection locked="0"/>
    </xf>
    <xf numFmtId="44" fontId="38" fillId="0" borderId="19" xfId="45" applyFont="1" applyBorder="1" applyAlignment="1">
      <alignment/>
    </xf>
    <xf numFmtId="44" fontId="38" fillId="0" borderId="12" xfId="45" applyNumberFormat="1" applyFont="1" applyFill="1" applyBorder="1" applyAlignment="1" applyProtection="1">
      <alignment horizontal="right"/>
      <protection locked="0"/>
    </xf>
    <xf numFmtId="0" fontId="38" fillId="0" borderId="0" xfId="0" applyFont="1" applyAlignment="1">
      <alignment horizontal="center" wrapText="1"/>
    </xf>
    <xf numFmtId="44" fontId="38" fillId="0" borderId="0" xfId="45" applyFont="1" applyFill="1" applyAlignment="1">
      <alignment/>
    </xf>
    <xf numFmtId="0" fontId="38" fillId="0" borderId="12" xfId="0" applyFont="1" applyBorder="1" applyAlignment="1">
      <alignment wrapText="1"/>
    </xf>
    <xf numFmtId="0" fontId="38" fillId="0" borderId="0" xfId="0" applyFont="1" applyAlignment="1">
      <alignment horizontal="center" vertical="center"/>
    </xf>
    <xf numFmtId="0" fontId="38" fillId="0" borderId="12" xfId="0" applyFont="1" applyBorder="1" applyAlignment="1">
      <alignment horizontal="center" vertical="center"/>
    </xf>
    <xf numFmtId="0" fontId="10" fillId="0" borderId="0" xfId="0" applyFont="1" applyAlignment="1">
      <alignment horizontal="center" vertical="center"/>
    </xf>
    <xf numFmtId="0" fontId="38" fillId="0" borderId="0" xfId="0" applyFont="1" applyAlignment="1">
      <alignment horizontal="center"/>
    </xf>
    <xf numFmtId="0" fontId="38" fillId="0" borderId="0" xfId="0" applyFont="1" applyAlignment="1">
      <alignment vertical="center" wrapText="1"/>
    </xf>
    <xf numFmtId="0" fontId="10" fillId="0" borderId="0" xfId="0" applyFont="1" applyAlignment="1">
      <alignment horizontal="center"/>
    </xf>
    <xf numFmtId="189" fontId="0" fillId="0" borderId="13" xfId="0" applyNumberFormat="1" applyFont="1" applyBorder="1" applyAlignment="1">
      <alignment/>
    </xf>
    <xf numFmtId="44" fontId="0" fillId="0" borderId="0" xfId="45" applyFont="1" applyBorder="1" applyAlignment="1" applyProtection="1">
      <alignment/>
      <protection/>
    </xf>
    <xf numFmtId="0" fontId="0" fillId="0" borderId="0" xfId="0" applyBorder="1" applyAlignment="1">
      <alignment/>
    </xf>
    <xf numFmtId="0" fontId="38" fillId="0" borderId="0" xfId="0" applyFont="1" applyAlignment="1">
      <alignment horizontal="center" vertical="top"/>
    </xf>
    <xf numFmtId="0" fontId="7" fillId="0" borderId="0" xfId="0" applyFont="1" applyAlignment="1">
      <alignment/>
    </xf>
    <xf numFmtId="44" fontId="0" fillId="0" borderId="18" xfId="45" applyFont="1" applyFill="1" applyBorder="1" applyAlignment="1">
      <alignment/>
    </xf>
    <xf numFmtId="9" fontId="0" fillId="0" borderId="18" xfId="64" applyFont="1" applyFill="1" applyBorder="1" applyAlignment="1">
      <alignment/>
    </xf>
    <xf numFmtId="0" fontId="0" fillId="0" borderId="20" xfId="0" applyFont="1" applyBorder="1" applyAlignment="1" applyProtection="1">
      <alignment wrapText="1"/>
      <protection locked="0"/>
    </xf>
    <xf numFmtId="0" fontId="0" fillId="0" borderId="20" xfId="0" applyBorder="1" applyAlignment="1" applyProtection="1">
      <alignment wrapText="1"/>
      <protection locked="0"/>
    </xf>
    <xf numFmtId="0" fontId="14" fillId="0" borderId="0" xfId="0" applyFont="1" applyBorder="1" applyAlignment="1">
      <alignment horizontal="left"/>
    </xf>
    <xf numFmtId="0" fontId="0" fillId="0" borderId="0" xfId="0" applyAlignment="1">
      <alignment horizontal="left"/>
    </xf>
    <xf numFmtId="0" fontId="4" fillId="0" borderId="14" xfId="0" applyFont="1" applyFill="1" applyBorder="1" applyAlignment="1" applyProtection="1">
      <alignment horizontal="left"/>
      <protection/>
    </xf>
    <xf numFmtId="44" fontId="10" fillId="0" borderId="17" xfId="45" applyFont="1" applyFill="1" applyBorder="1" applyAlignment="1" applyProtection="1">
      <alignment/>
      <protection locked="0"/>
    </xf>
    <xf numFmtId="166" fontId="1" fillId="0" borderId="0" xfId="42" applyNumberFormat="1" applyFont="1" applyFill="1" applyBorder="1" applyAlignment="1">
      <alignment/>
    </xf>
    <xf numFmtId="49" fontId="0" fillId="0" borderId="0" xfId="0" applyNumberFormat="1" applyFont="1" applyAlignment="1">
      <alignment/>
    </xf>
    <xf numFmtId="0" fontId="0" fillId="32" borderId="18" xfId="0" applyFill="1" applyBorder="1" applyAlignment="1" applyProtection="1">
      <alignment horizontal="left" vertical="center" wrapText="1"/>
      <protection locked="0"/>
    </xf>
    <xf numFmtId="0" fontId="0" fillId="32" borderId="21" xfId="0" applyFill="1" applyBorder="1" applyAlignment="1" applyProtection="1">
      <alignment horizontal="left" vertical="center" wrapText="1"/>
      <protection locked="0"/>
    </xf>
    <xf numFmtId="0" fontId="0" fillId="32" borderId="21" xfId="0" applyFont="1" applyFill="1" applyBorder="1" applyAlignment="1" applyProtection="1">
      <alignment horizontal="left" vertical="center" wrapText="1"/>
      <protection locked="0"/>
    </xf>
    <xf numFmtId="0" fontId="43" fillId="0" borderId="0" xfId="0" applyFont="1" applyAlignment="1">
      <alignment horizontal="left" wrapText="1"/>
    </xf>
    <xf numFmtId="0" fontId="41" fillId="0" borderId="0" xfId="0" applyFont="1" applyAlignment="1">
      <alignment horizontal="center"/>
    </xf>
    <xf numFmtId="10" fontId="38" fillId="32" borderId="22" xfId="0" applyNumberFormat="1" applyFont="1" applyFill="1" applyBorder="1" applyAlignment="1" applyProtection="1">
      <alignment/>
      <protection locked="0"/>
    </xf>
    <xf numFmtId="10" fontId="38" fillId="32" borderId="23" xfId="0" applyNumberFormat="1" applyFont="1" applyFill="1" applyBorder="1" applyAlignment="1" applyProtection="1">
      <alignment/>
      <protection locked="0"/>
    </xf>
    <xf numFmtId="10" fontId="38" fillId="32" borderId="24" xfId="0" applyNumberFormat="1" applyFont="1" applyFill="1" applyBorder="1" applyAlignment="1" applyProtection="1">
      <alignment/>
      <protection locked="0"/>
    </xf>
    <xf numFmtId="10" fontId="38" fillId="0" borderId="25" xfId="0" applyNumberFormat="1" applyFont="1" applyBorder="1" applyAlignment="1">
      <alignment horizontal="center"/>
    </xf>
    <xf numFmtId="10" fontId="38" fillId="0" borderId="26" xfId="0" applyNumberFormat="1" applyFont="1" applyBorder="1" applyAlignment="1">
      <alignment horizontal="center"/>
    </xf>
    <xf numFmtId="10" fontId="38" fillId="0" borderId="27" xfId="0" applyNumberFormat="1" applyFont="1" applyBorder="1" applyAlignment="1">
      <alignment horizontal="center"/>
    </xf>
    <xf numFmtId="10" fontId="38" fillId="0" borderId="0" xfId="45" applyNumberFormat="1" applyFont="1" applyBorder="1" applyAlignment="1">
      <alignment/>
    </xf>
    <xf numFmtId="39" fontId="38" fillId="32" borderId="22" xfId="45" applyNumberFormat="1" applyFont="1" applyFill="1" applyBorder="1" applyAlignment="1" applyProtection="1">
      <alignment/>
      <protection locked="0"/>
    </xf>
    <xf numFmtId="39" fontId="38" fillId="32" borderId="23" xfId="45" applyNumberFormat="1" applyFont="1" applyFill="1" applyBorder="1" applyAlignment="1" applyProtection="1">
      <alignment/>
      <protection locked="0"/>
    </xf>
    <xf numFmtId="39" fontId="38" fillId="32" borderId="24" xfId="45" applyNumberFormat="1" applyFont="1" applyFill="1" applyBorder="1" applyAlignment="1" applyProtection="1">
      <alignment/>
      <protection locked="0"/>
    </xf>
    <xf numFmtId="39" fontId="38" fillId="0" borderId="22" xfId="45" applyNumberFormat="1" applyFont="1" applyBorder="1" applyAlignment="1">
      <alignment/>
    </xf>
    <xf numFmtId="39" fontId="38" fillId="0" borderId="23" xfId="45" applyNumberFormat="1" applyFont="1" applyBorder="1" applyAlignment="1">
      <alignment/>
    </xf>
    <xf numFmtId="39" fontId="38" fillId="0" borderId="24" xfId="45" applyNumberFormat="1" applyFont="1" applyBorder="1" applyAlignment="1">
      <alignment/>
    </xf>
    <xf numFmtId="39" fontId="38" fillId="0" borderId="28" xfId="45" applyNumberFormat="1" applyFont="1" applyBorder="1" applyAlignment="1">
      <alignment/>
    </xf>
    <xf numFmtId="39" fontId="38" fillId="0" borderId="29" xfId="45" applyNumberFormat="1" applyFont="1" applyBorder="1" applyAlignment="1">
      <alignment/>
    </xf>
    <xf numFmtId="39" fontId="38" fillId="0" borderId="30" xfId="45" applyNumberFormat="1" applyFont="1" applyBorder="1" applyAlignment="1">
      <alignment/>
    </xf>
    <xf numFmtId="0" fontId="18" fillId="0" borderId="0" xfId="0" applyFont="1" applyAlignment="1">
      <alignment horizontal="left"/>
    </xf>
    <xf numFmtId="49" fontId="18" fillId="0" borderId="0" xfId="0" applyNumberFormat="1" applyFont="1" applyAlignment="1">
      <alignment horizontal="left"/>
    </xf>
    <xf numFmtId="0" fontId="43" fillId="0" borderId="0" xfId="0" applyFont="1" applyAlignment="1">
      <alignment horizontal="left" vertical="center"/>
    </xf>
    <xf numFmtId="0" fontId="0" fillId="0" borderId="0" xfId="0" applyNumberFormat="1" applyFont="1" applyAlignment="1">
      <alignment/>
    </xf>
    <xf numFmtId="0" fontId="0" fillId="0" borderId="0" xfId="0" applyNumberFormat="1" applyAlignment="1">
      <alignment/>
    </xf>
    <xf numFmtId="0" fontId="19" fillId="0" borderId="0" xfId="0" applyFont="1" applyAlignment="1">
      <alignment/>
    </xf>
    <xf numFmtId="0" fontId="0" fillId="0" borderId="0" xfId="0" applyNumberFormat="1" applyAlignment="1">
      <alignment horizontal="center"/>
    </xf>
    <xf numFmtId="0" fontId="64" fillId="0" borderId="0" xfId="0" applyFont="1" applyAlignment="1">
      <alignment/>
    </xf>
    <xf numFmtId="0" fontId="0" fillId="0" borderId="0" xfId="0" applyFont="1" applyAlignment="1" applyProtection="1">
      <alignment/>
      <protection locked="0"/>
    </xf>
    <xf numFmtId="14" fontId="11" fillId="0" borderId="0" xfId="0" applyNumberFormat="1" applyFont="1" applyAlignment="1">
      <alignment/>
    </xf>
    <xf numFmtId="0" fontId="65" fillId="0" borderId="0" xfId="0" applyFont="1" applyAlignment="1">
      <alignment horizontal="right"/>
    </xf>
    <xf numFmtId="0" fontId="64" fillId="0" borderId="0" xfId="0" applyFont="1" applyAlignment="1" applyProtection="1">
      <alignment/>
      <protection locked="0"/>
    </xf>
    <xf numFmtId="0" fontId="8" fillId="0" borderId="0" xfId="0" applyFont="1" applyAlignment="1">
      <alignment horizontal="center"/>
    </xf>
    <xf numFmtId="0" fontId="4" fillId="0" borderId="0" xfId="0" applyFont="1" applyAlignment="1">
      <alignment horizontal="left" wrapText="1"/>
    </xf>
    <xf numFmtId="0" fontId="0" fillId="32" borderId="31" xfId="0" applyNumberFormat="1" applyFill="1" applyBorder="1" applyAlignment="1" applyProtection="1">
      <alignment horizontal="left"/>
      <protection locked="0"/>
    </xf>
    <xf numFmtId="14" fontId="4" fillId="32" borderId="14" xfId="0" applyNumberFormat="1" applyFont="1" applyFill="1" applyBorder="1" applyAlignment="1" applyProtection="1">
      <alignment horizontal="left"/>
      <protection locked="0"/>
    </xf>
    <xf numFmtId="0" fontId="0" fillId="32" borderId="32" xfId="0" applyFill="1" applyBorder="1" applyAlignment="1" applyProtection="1">
      <alignment horizontal="left"/>
      <protection locked="0"/>
    </xf>
    <xf numFmtId="0" fontId="0" fillId="32" borderId="33" xfId="0" applyFill="1" applyBorder="1" applyAlignment="1" applyProtection="1">
      <alignment horizontal="left"/>
      <protection locked="0"/>
    </xf>
    <xf numFmtId="0" fontId="5" fillId="32" borderId="31" xfId="54" applyFill="1" applyBorder="1" applyAlignment="1" applyProtection="1">
      <alignment horizontal="left"/>
      <protection locked="0"/>
    </xf>
    <xf numFmtId="0" fontId="0" fillId="32" borderId="31" xfId="0" applyFill="1" applyBorder="1" applyAlignment="1" applyProtection="1">
      <alignment horizontal="left"/>
      <protection locked="0"/>
    </xf>
    <xf numFmtId="0" fontId="0" fillId="32" borderId="31" xfId="0" applyNumberFormat="1" applyFont="1" applyFill="1" applyBorder="1" applyAlignment="1" applyProtection="1">
      <alignment horizontal="left"/>
      <protection locked="0"/>
    </xf>
    <xf numFmtId="191" fontId="0" fillId="32" borderId="13" xfId="0" applyNumberFormat="1" applyFont="1" applyFill="1" applyBorder="1" applyAlignment="1" applyProtection="1">
      <alignment horizontal="left"/>
      <protection locked="0"/>
    </xf>
    <xf numFmtId="191" fontId="0" fillId="32" borderId="13" xfId="0" applyNumberFormat="1" applyFill="1" applyBorder="1" applyAlignment="1" applyProtection="1">
      <alignment horizontal="left"/>
      <protection locked="0"/>
    </xf>
    <xf numFmtId="0" fontId="0" fillId="0" borderId="0" xfId="0" applyAlignment="1">
      <alignment horizontal="left" wrapText="1"/>
    </xf>
    <xf numFmtId="0" fontId="4" fillId="0" borderId="0" xfId="0" applyFont="1" applyAlignment="1">
      <alignment horizontal="center"/>
    </xf>
    <xf numFmtId="0" fontId="4" fillId="0" borderId="32" xfId="0" applyFont="1" applyBorder="1" applyAlignment="1" applyProtection="1">
      <alignment horizontal="center" wrapText="1"/>
      <protection locked="0"/>
    </xf>
    <xf numFmtId="0" fontId="4" fillId="0" borderId="34" xfId="0" applyFont="1" applyBorder="1" applyAlignment="1" applyProtection="1">
      <alignment horizontal="center" wrapText="1"/>
      <protection locked="0"/>
    </xf>
    <xf numFmtId="0" fontId="4" fillId="0" borderId="33" xfId="0" applyFont="1" applyBorder="1" applyAlignment="1" applyProtection="1">
      <alignment horizontal="center" wrapText="1"/>
      <protection locked="0"/>
    </xf>
    <xf numFmtId="0" fontId="0" fillId="0" borderId="0" xfId="0" applyAlignment="1">
      <alignment/>
    </xf>
    <xf numFmtId="0" fontId="0" fillId="32" borderId="14" xfId="0" applyFill="1" applyBorder="1" applyAlignment="1" applyProtection="1">
      <alignment horizontal="left" vertical="center" wrapText="1"/>
      <protection locked="0"/>
    </xf>
    <xf numFmtId="49" fontId="0" fillId="0" borderId="0" xfId="0" applyNumberFormat="1" applyAlignment="1">
      <alignment horizontal="left"/>
    </xf>
    <xf numFmtId="0" fontId="10" fillId="0" borderId="0" xfId="0" applyFont="1" applyAlignment="1">
      <alignment horizontal="left" wrapText="1"/>
    </xf>
    <xf numFmtId="49" fontId="0" fillId="0" borderId="0" xfId="0" applyNumberFormat="1" applyFont="1" applyAlignment="1">
      <alignment horizontal="left"/>
    </xf>
    <xf numFmtId="0" fontId="4" fillId="0" borderId="0" xfId="0" applyFont="1" applyAlignment="1">
      <alignment horizontal="left"/>
    </xf>
    <xf numFmtId="14" fontId="65" fillId="0" borderId="0" xfId="0" applyNumberFormat="1" applyFont="1" applyAlignment="1" applyProtection="1">
      <alignment horizontal="left"/>
      <protection locked="0"/>
    </xf>
    <xf numFmtId="0" fontId="5" fillId="34" borderId="32" xfId="54" applyNumberFormat="1" applyFill="1" applyBorder="1" applyAlignment="1" applyProtection="1">
      <alignment horizontal="center"/>
      <protection/>
    </xf>
    <xf numFmtId="0" fontId="5" fillId="34" borderId="34" xfId="54" applyNumberFormat="1" applyFill="1" applyBorder="1" applyAlignment="1" applyProtection="1">
      <alignment horizontal="center"/>
      <protection/>
    </xf>
    <xf numFmtId="0" fontId="5" fillId="34" borderId="33" xfId="54" applyNumberFormat="1" applyFill="1" applyBorder="1" applyAlignment="1" applyProtection="1">
      <alignment horizontal="center"/>
      <protection/>
    </xf>
    <xf numFmtId="0" fontId="13" fillId="32" borderId="12" xfId="0" applyFont="1" applyFill="1" applyBorder="1" applyAlignment="1" applyProtection="1">
      <alignment/>
      <protection locked="0"/>
    </xf>
    <xf numFmtId="0" fontId="7" fillId="0" borderId="0" xfId="0" applyFont="1" applyAlignment="1">
      <alignment horizontal="center"/>
    </xf>
    <xf numFmtId="0" fontId="0" fillId="32" borderId="13" xfId="0" applyNumberFormat="1" applyFont="1" applyFill="1" applyBorder="1" applyAlignment="1" applyProtection="1">
      <alignment horizontal="left"/>
      <protection locked="0"/>
    </xf>
    <xf numFmtId="0" fontId="41" fillId="0" borderId="0" xfId="0" applyFont="1" applyAlignment="1">
      <alignment horizontal="center"/>
    </xf>
    <xf numFmtId="0" fontId="43" fillId="0" borderId="0" xfId="0" applyFont="1" applyAlignment="1">
      <alignment horizontal="left" wrapText="1"/>
    </xf>
    <xf numFmtId="0" fontId="38" fillId="0" borderId="0" xfId="0" applyFont="1" applyAlignment="1">
      <alignment horizontal="left" wrapText="1"/>
    </xf>
    <xf numFmtId="0" fontId="38" fillId="0" borderId="0" xfId="0" applyFont="1" applyAlignment="1">
      <alignment horizontal="left" vertical="center" wrapText="1"/>
    </xf>
    <xf numFmtId="0" fontId="39" fillId="0" borderId="0" xfId="0" applyFont="1" applyAlignment="1">
      <alignment horizontal="center"/>
    </xf>
    <xf numFmtId="0" fontId="12" fillId="0" borderId="35" xfId="0" applyFont="1" applyBorder="1" applyAlignment="1">
      <alignment horizontal="center" wrapText="1"/>
    </xf>
    <xf numFmtId="0" fontId="12" fillId="0" borderId="11" xfId="0" applyFont="1" applyBorder="1" applyAlignment="1">
      <alignment horizontal="center" wrapText="1"/>
    </xf>
    <xf numFmtId="0" fontId="4" fillId="0" borderId="11" xfId="0" applyFont="1" applyBorder="1" applyAlignment="1">
      <alignment horizontal="center" wrapText="1"/>
    </xf>
    <xf numFmtId="0" fontId="2" fillId="0" borderId="0" xfId="0" applyFont="1" applyAlignment="1">
      <alignment horizontal="center"/>
    </xf>
    <xf numFmtId="0" fontId="4" fillId="0" borderId="35" xfId="0" applyFont="1" applyBorder="1" applyAlignment="1">
      <alignment horizontal="center" wrapText="1"/>
    </xf>
    <xf numFmtId="0" fontId="0" fillId="0" borderId="11" xfId="0" applyBorder="1" applyAlignment="1">
      <alignment horizontal="center" wrapText="1"/>
    </xf>
    <xf numFmtId="0" fontId="41" fillId="0" borderId="0" xfId="0" applyFont="1" applyAlignment="1">
      <alignment horizont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51"/>
  <sheetViews>
    <sheetView showGridLines="0" showZeros="0" tabSelected="1" defaultGridColor="0" zoomScale="85" zoomScaleNormal="85" zoomScalePageLayoutView="0" colorId="22" workbookViewId="0" topLeftCell="J1">
      <selection activeCell="W10" sqref="W10"/>
    </sheetView>
  </sheetViews>
  <sheetFormatPr defaultColWidth="9.625" defaultRowHeight="15.75"/>
  <cols>
    <col min="1" max="1" width="4.75390625" style="13" hidden="1" customWidth="1"/>
    <col min="2" max="2" width="2.625" style="13" hidden="1" customWidth="1"/>
    <col min="3" max="5" width="4.125" style="13" hidden="1" customWidth="1"/>
    <col min="6" max="6" width="5.75390625" style="13" hidden="1" customWidth="1"/>
    <col min="7" max="7" width="6.50390625" style="13" hidden="1" customWidth="1"/>
    <col min="8" max="8" width="3.875" style="13" hidden="1" customWidth="1"/>
    <col min="9" max="9" width="49.50390625" style="0" hidden="1" customWidth="1"/>
    <col min="10" max="10" width="7.00390625" style="0" customWidth="1"/>
    <col min="11" max="11" width="7.75390625" style="0" customWidth="1"/>
    <col min="12" max="12" width="10.625" style="0" customWidth="1"/>
    <col min="13" max="13" width="7.125" style="0" customWidth="1"/>
    <col min="14" max="14" width="20.25390625" style="0" customWidth="1"/>
    <col min="15" max="15" width="1.00390625" style="0" customWidth="1"/>
    <col min="16" max="16" width="15.75390625" style="0" customWidth="1"/>
    <col min="17" max="17" width="1.00390625" style="0" customWidth="1"/>
    <col min="18" max="18" width="15.75390625" style="0" customWidth="1"/>
    <col min="19" max="19" width="2.125" style="0" customWidth="1"/>
    <col min="20" max="20" width="20.75390625" style="0" customWidth="1"/>
  </cols>
  <sheetData>
    <row r="1" spans="8:20" ht="26.25" customHeight="1">
      <c r="H1" s="64" t="str">
        <f>"Attached is the Supplemental Debt Statement. 
I also made sure to attach my bond ordinance to this email. 
I, "&amp;L8&amp;" -Chief Financial Officer of "&amp;K5&amp;", Certify that all information included in this email is accurate."</f>
        <v>Attached is the Supplemental Debt Statement. 
I also made sure to attach my bond ordinance to this email. 
I,  -Chief Financial Officer of 0001 Select your Local Government, Certify that all information included in this email is accurate.</v>
      </c>
      <c r="I1" s="13"/>
      <c r="O1" s="61" t="s">
        <v>187</v>
      </c>
      <c r="P1" s="62" t="str">
        <f>J5&amp;"_dbo_"&amp;TEXT(T5,"dd-Mmm-yyyy")&amp;".pdf "</f>
        <v>0001_dbo_00-Jan-1900.pdf </v>
      </c>
      <c r="Q1" s="62"/>
      <c r="R1" s="62"/>
      <c r="S1" s="61" t="s">
        <v>205</v>
      </c>
      <c r="T1" s="63" t="str">
        <f>J5&amp;"_sds_"&amp;TEXT(T5,"dd-Mmm-yyyy")&amp;".xls "</f>
        <v>0001_sds_00-Jan-1900.xls </v>
      </c>
    </row>
    <row r="2" spans="1:20" s="7" customFormat="1" ht="22.5" customHeight="1">
      <c r="A2" s="13" t="str">
        <f ca="1">MID(CELL("filename",A2),FIND("]",CELL("filename",A2))+1,256)</f>
        <v>Summary</v>
      </c>
      <c r="B2" s="13">
        <f>ROW()</f>
        <v>2</v>
      </c>
      <c r="C2" s="13" t="str">
        <f>+J5</f>
        <v>0001</v>
      </c>
      <c r="D2" s="13">
        <f>R7</f>
        <v>2018</v>
      </c>
      <c r="E2" s="13" t="s">
        <v>123</v>
      </c>
      <c r="F2" s="16" t="s">
        <v>40</v>
      </c>
      <c r="G2" s="13" t="s">
        <v>40</v>
      </c>
      <c r="H2" s="64" t="str">
        <f>"mailto:sds.lgs@dca.state.nj.us?subject="&amp;T1&amp;"&amp;body= "&amp;L8&amp;" - CFO, Certify that all information in this email is accurate.%0A%0AAttached "&amp;T1&amp;" and "&amp;P1&amp;"."</f>
        <v>mailto:sds.lgs@dca.state.nj.us?subject=0001_sds_00-Jan-1900.xls &amp;body=  - CFO, Certify that all information in this email is accurate.%0A%0AAttached 0001_sds_00-Jan-1900.xls  and 0001_dbo_00-Jan-1900.pdf .</v>
      </c>
      <c r="I2" s="172" t="str">
        <f>HYPERLINK(H2,"Press here to Email the SDS if not using Microsoft outlook when completed.")</f>
        <v>Press here to Email the SDS if not using Microsoft outlook when completed.</v>
      </c>
      <c r="J2" s="173"/>
      <c r="K2" s="173"/>
      <c r="L2" s="173"/>
      <c r="M2" s="173"/>
      <c r="N2" s="173"/>
      <c r="O2" s="174"/>
      <c r="Q2" s="105"/>
      <c r="R2" s="105"/>
      <c r="S2" s="105"/>
      <c r="T2" s="105"/>
    </row>
    <row r="3" spans="1:20" s="7" customFormat="1" ht="27.75">
      <c r="A3" s="13" t="str">
        <f aca="true" ca="1" t="shared" si="0" ref="A3:A42">MID(CELL("filename",A3),FIND("]",CELL("filename",A3))+1,256)</f>
        <v>Summary</v>
      </c>
      <c r="B3" s="13">
        <f>ROW()</f>
        <v>3</v>
      </c>
      <c r="C3" s="13" t="str">
        <f>+J5</f>
        <v>0001</v>
      </c>
      <c r="D3" s="13">
        <f>R7</f>
        <v>2018</v>
      </c>
      <c r="E3" s="13" t="s">
        <v>123</v>
      </c>
      <c r="F3" s="13"/>
      <c r="G3" s="13" t="s">
        <v>40</v>
      </c>
      <c r="H3" s="46">
        <f>T5</f>
        <v>0</v>
      </c>
      <c r="I3" s="176" t="s">
        <v>14</v>
      </c>
      <c r="J3" s="176"/>
      <c r="K3" s="176"/>
      <c r="L3" s="176"/>
      <c r="M3" s="176"/>
      <c r="N3" s="176"/>
      <c r="O3" s="176"/>
      <c r="P3" s="176"/>
      <c r="Q3" s="176"/>
      <c r="R3" s="176"/>
      <c r="S3" s="176"/>
      <c r="T3" s="176"/>
    </row>
    <row r="4" spans="1:20" s="7" customFormat="1" ht="25.5" customHeight="1">
      <c r="A4" s="13" t="str">
        <f ca="1" t="shared" si="0"/>
        <v>Summary</v>
      </c>
      <c r="B4" s="13">
        <f>ROW()</f>
        <v>4</v>
      </c>
      <c r="C4" s="13" t="str">
        <f>+J5</f>
        <v>0001</v>
      </c>
      <c r="D4" s="13">
        <f>R7</f>
        <v>2018</v>
      </c>
      <c r="E4" s="13" t="s">
        <v>123</v>
      </c>
      <c r="F4" s="13"/>
      <c r="G4" s="13" t="str">
        <f>INDEX(Muni!A1:A10,J5,1)</f>
        <v>0001 Select your Local Government</v>
      </c>
      <c r="H4" s="46">
        <f>T5</f>
        <v>0</v>
      </c>
      <c r="I4" s="149" t="s">
        <v>13</v>
      </c>
      <c r="J4" s="149"/>
      <c r="K4" s="149"/>
      <c r="L4" s="149"/>
      <c r="M4" s="149"/>
      <c r="N4" s="149"/>
      <c r="O4" s="149"/>
      <c r="P4" s="149"/>
      <c r="Q4" s="149"/>
      <c r="R4" s="149"/>
      <c r="S4" s="149"/>
      <c r="T4" s="149"/>
    </row>
    <row r="5" spans="1:20" ht="19.5" customHeight="1">
      <c r="A5" s="13" t="str">
        <f ca="1" t="shared" si="0"/>
        <v>Summary</v>
      </c>
      <c r="B5" s="13">
        <f>ROW()</f>
        <v>5</v>
      </c>
      <c r="C5" s="13" t="str">
        <f>+J5</f>
        <v>0001</v>
      </c>
      <c r="D5" s="13">
        <f>R7</f>
        <v>2018</v>
      </c>
      <c r="E5" s="13" t="s">
        <v>123</v>
      </c>
      <c r="F5" s="13" t="s">
        <v>111</v>
      </c>
      <c r="G5" s="13" t="s">
        <v>112</v>
      </c>
      <c r="H5" s="46">
        <f>T5</f>
        <v>0</v>
      </c>
      <c r="J5" t="str">
        <f>LOOKUP(K5,Muni!B1:B10)</f>
        <v>0001</v>
      </c>
      <c r="K5" s="175" t="s">
        <v>211</v>
      </c>
      <c r="L5" s="175"/>
      <c r="M5" s="175"/>
      <c r="N5" s="175"/>
      <c r="O5" s="175"/>
      <c r="P5" s="175"/>
      <c r="R5" s="33" t="s">
        <v>122</v>
      </c>
      <c r="S5" s="28"/>
      <c r="T5" s="65"/>
    </row>
    <row r="6" spans="1:7" ht="15.75" customHeight="1">
      <c r="A6" s="13" t="str">
        <f ca="1" t="shared" si="0"/>
        <v>Summary</v>
      </c>
      <c r="B6" s="13">
        <f>ROW()</f>
        <v>6</v>
      </c>
      <c r="C6" s="13" t="str">
        <f>+J5</f>
        <v>0001</v>
      </c>
      <c r="D6" s="13">
        <f>R7</f>
        <v>2018</v>
      </c>
      <c r="E6" s="13" t="s">
        <v>123</v>
      </c>
      <c r="F6" s="13" t="s">
        <v>40</v>
      </c>
      <c r="G6" s="13" t="s">
        <v>40</v>
      </c>
    </row>
    <row r="7" spans="1:20" ht="18" customHeight="1">
      <c r="A7" s="13" t="str">
        <f ca="1" t="shared" si="0"/>
        <v>Summary</v>
      </c>
      <c r="B7" s="13">
        <f>ROW()</f>
        <v>7</v>
      </c>
      <c r="C7" s="13" t="str">
        <f>+J5</f>
        <v>0001</v>
      </c>
      <c r="D7" s="13">
        <f>R7</f>
        <v>2018</v>
      </c>
      <c r="E7" s="13" t="s">
        <v>123</v>
      </c>
      <c r="F7" s="13" t="s">
        <v>113</v>
      </c>
      <c r="G7" s="13" t="s">
        <v>124</v>
      </c>
      <c r="H7" s="46">
        <f>T5</f>
        <v>0</v>
      </c>
      <c r="I7" t="str">
        <f>L8&amp;" "&amp;G4&amp;" - CFO, 
The attached SDS, File "&amp;T1&amp;", has been received by the Division Local Government Services.
Thank you for your submission.
"</f>
        <v> 0001 Select your Local Government - CFO, 
The attached SDS, File 0001_sds_00-Jan-1900.xls , has been received by the Division Local Government Services.
Thank you for your submission.
</v>
      </c>
      <c r="K7" s="44"/>
      <c r="L7" s="44"/>
      <c r="M7" s="45" t="s">
        <v>155</v>
      </c>
      <c r="N7" s="152">
        <v>43281</v>
      </c>
      <c r="O7" s="152"/>
      <c r="P7" s="43" t="s">
        <v>157</v>
      </c>
      <c r="R7" s="112">
        <f>YEAR(N7)</f>
        <v>2018</v>
      </c>
      <c r="S7" s="110" t="s">
        <v>156</v>
      </c>
      <c r="T7" s="111"/>
    </row>
    <row r="8" spans="1:20" s="7" customFormat="1" ht="25.5" customHeight="1">
      <c r="A8" s="13" t="str">
        <f ca="1" t="shared" si="0"/>
        <v>Summary</v>
      </c>
      <c r="B8" s="13">
        <f>ROW()</f>
        <v>8</v>
      </c>
      <c r="C8" s="13" t="str">
        <f>+J5</f>
        <v>0001</v>
      </c>
      <c r="D8" s="13">
        <f>R7</f>
        <v>2018</v>
      </c>
      <c r="E8" s="13" t="s">
        <v>123</v>
      </c>
      <c r="F8" s="13" t="s">
        <v>125</v>
      </c>
      <c r="G8" s="13" t="s">
        <v>126</v>
      </c>
      <c r="H8" s="46">
        <f>T5</f>
        <v>0</v>
      </c>
      <c r="I8" s="142" t="str">
        <f>"
If you have any questions please contact Mark J. Brodowski at mark.brodowski@dca.state.nj.us or (609) 633-2504
Mark J. Brodowski
Comptroller
NJ Division of Local Government Services
(609) 633-2504"</f>
        <v>
If you have any questions please contact Mark J. Brodowski at mark.brodowski@dca.state.nj.us or (609) 633-2504
Mark J. Brodowski
Comptroller
NJ Division of Local Government Services
(609) 633-2504</v>
      </c>
      <c r="K8" s="4" t="s">
        <v>5</v>
      </c>
      <c r="L8" s="177"/>
      <c r="M8" s="177"/>
      <c r="N8" s="177"/>
      <c r="O8" s="177"/>
      <c r="P8" s="4" t="s">
        <v>8</v>
      </c>
      <c r="Q8" s="1"/>
      <c r="R8" s="158"/>
      <c r="S8" s="159"/>
      <c r="T8" s="159"/>
    </row>
    <row r="9" spans="1:20" ht="15.75">
      <c r="A9" s="13" t="str">
        <f ca="1" t="shared" si="0"/>
        <v>Summary</v>
      </c>
      <c r="B9" s="13">
        <f>ROW()</f>
        <v>9</v>
      </c>
      <c r="C9" s="13" t="str">
        <f>+J5</f>
        <v>0001</v>
      </c>
      <c r="D9" s="13">
        <f>R7</f>
        <v>2018</v>
      </c>
      <c r="E9" s="13" t="s">
        <v>123</v>
      </c>
      <c r="F9" s="13" t="s">
        <v>125</v>
      </c>
      <c r="G9" s="13" t="s">
        <v>127</v>
      </c>
      <c r="H9" s="46">
        <f>T5</f>
        <v>0</v>
      </c>
      <c r="I9" t="str">
        <f>"
If you have any questions please contact Mark J. Brodowski at mark.brodowski@dca.state.nj.us or (609) 633-2504
Mark J. Brodowski
Comptroller
NJ Division of Local Government Services
(609) 633-2504"</f>
        <v>
If you have any questions please contact Mark J. Brodowski at mark.brodowski@dca.state.nj.us or (609) 633-2504
Mark J. Brodowski
Comptroller
NJ Division of Local Government Services
(609) 633-2504</v>
      </c>
      <c r="K9" s="4" t="s">
        <v>6</v>
      </c>
      <c r="L9" s="157"/>
      <c r="M9" s="151"/>
      <c r="N9" s="151"/>
      <c r="O9" s="151"/>
      <c r="P9" s="4" t="s">
        <v>9</v>
      </c>
      <c r="Q9" s="1"/>
      <c r="R9" s="158"/>
      <c r="S9" s="159"/>
      <c r="T9" s="159"/>
    </row>
    <row r="10" spans="1:20" ht="18" customHeight="1">
      <c r="A10" s="13" t="str">
        <f ca="1">MID(CELL("filename",A10),FIND("]",CELL("filename",A10))+1,256)</f>
        <v>Summary</v>
      </c>
      <c r="B10" s="13">
        <f>ROW()</f>
        <v>10</v>
      </c>
      <c r="C10" s="13" t="str">
        <f>+J5</f>
        <v>0001</v>
      </c>
      <c r="D10" s="13">
        <f>R7</f>
        <v>2018</v>
      </c>
      <c r="E10" s="13" t="s">
        <v>123</v>
      </c>
      <c r="F10" s="13" t="s">
        <v>125</v>
      </c>
      <c r="G10" s="13" t="s">
        <v>128</v>
      </c>
      <c r="H10" s="46">
        <f>T5</f>
        <v>0</v>
      </c>
      <c r="I10" t="str">
        <f>I7&amp;I9</f>
        <v> 0001 Select your Local Government - CFO, 
The attached SDS, File 0001_sds_00-Jan-1900.xls , has been received by the Division Local Government Services.
Thank you for your submission.
If you have any questions please contact Mark J. Brodowski at mark.brodowski@dca.state.nj.us or (609) 633-2504
Mark J. Brodowski
Comptroller
NJ Division of Local Government Services
(609) 633-2504</v>
      </c>
      <c r="K10" s="4" t="s">
        <v>7</v>
      </c>
      <c r="L10" s="151"/>
      <c r="M10" s="151"/>
      <c r="N10" s="151"/>
      <c r="O10" s="151"/>
      <c r="P10" s="26" t="s">
        <v>110</v>
      </c>
      <c r="R10" s="155"/>
      <c r="S10" s="156"/>
      <c r="T10" s="156"/>
    </row>
    <row r="11" spans="1:20" ht="18" customHeight="1">
      <c r="A11" s="13" t="str">
        <f ca="1">MID(CELL("filename",A11),FIND("]",CELL("filename",A11))+1,256)</f>
        <v>Summary</v>
      </c>
      <c r="B11" s="13">
        <f>ROW()</f>
        <v>11</v>
      </c>
      <c r="C11" s="13" t="str">
        <f>+J5</f>
        <v>0001</v>
      </c>
      <c r="D11" s="13">
        <f>R7</f>
        <v>2018</v>
      </c>
      <c r="E11" s="13" t="s">
        <v>123</v>
      </c>
      <c r="F11" s="13" t="s">
        <v>125</v>
      </c>
      <c r="G11" s="13" t="s">
        <v>129</v>
      </c>
      <c r="H11" s="46">
        <f>T5</f>
        <v>0</v>
      </c>
      <c r="I11" t="str">
        <f>I7&amp;I9</f>
        <v> 0001 Select your Local Government - CFO, 
The attached SDS, File 0001_sds_00-Jan-1900.xls , has been received by the Division Local Government Services.
Thank you for your submission.
If you have any questions please contact Mark J. Brodowski at mark.brodowski@dca.state.nj.us or (609) 633-2504
Mark J. Brodowski
Comptroller
NJ Division of Local Government Services
(609) 633-2504</v>
      </c>
      <c r="J11" s="1"/>
      <c r="K11" s="1"/>
      <c r="L11" s="151"/>
      <c r="M11" s="151"/>
      <c r="N11" s="151"/>
      <c r="O11" s="151"/>
      <c r="P11" s="27" t="s">
        <v>119</v>
      </c>
      <c r="R11" s="156"/>
      <c r="S11" s="156"/>
      <c r="T11" s="156"/>
    </row>
    <row r="12" spans="1:15" ht="18" customHeight="1">
      <c r="A12" s="13" t="str">
        <f ca="1">MID(CELL("filename",A12),FIND("]",CELL("filename",A12))+1,256)</f>
        <v>Summary</v>
      </c>
      <c r="B12" s="13">
        <f>ROW()</f>
        <v>12</v>
      </c>
      <c r="C12" s="13" t="str">
        <f>+J5</f>
        <v>0001</v>
      </c>
      <c r="D12" s="13">
        <f>R7</f>
        <v>2018</v>
      </c>
      <c r="E12" s="13" t="s">
        <v>123</v>
      </c>
      <c r="F12" s="13" t="s">
        <v>125</v>
      </c>
      <c r="G12" s="13" t="s">
        <v>206</v>
      </c>
      <c r="H12" s="46">
        <f>T5</f>
        <v>0</v>
      </c>
      <c r="I12" t="str">
        <f>I7&amp;I10&amp;I8</f>
        <v> 0001 Select your Local Government - CFO, 
The attached SDS, File 0001_sds_00-Jan-1900.xls , has been received by the Division Local Government Services.
Thank you for your submission.
 0001 Select your Local Government - CFO, 
The attached SDS, File 0001_sds_00-Jan-1900.xls , has been received by the Division Local Government Services.
Thank you for your submission.
If you have any questions please contact Mark J. Brodowski at mark.brodowski@dca.state.nj.us or (609) 633-2504
Mark J. Brodowski
Comptroller
NJ Division of Local Government Services
(609) 633-2504
If you have any questions please contact Mark J. Brodowski at mark.brodowski@dca.state.nj.us or (609) 633-2504
Mark J. Brodowski
Comptroller
NJ Division of Local Government Services
(609) 633-2504</v>
      </c>
      <c r="L12" s="151"/>
      <c r="M12" s="151"/>
      <c r="N12" s="151"/>
      <c r="O12" s="151"/>
    </row>
    <row r="13" spans="1:20" ht="73.5" customHeight="1">
      <c r="A13" s="13" t="str">
        <f ca="1">MID(CELL("filename",A13),FIND("]",CELL("filename",A13))+1,256)</f>
        <v>Summary</v>
      </c>
      <c r="B13" s="13">
        <f>ROW()</f>
        <v>13</v>
      </c>
      <c r="C13" s="13" t="str">
        <f>+J5</f>
        <v>0001</v>
      </c>
      <c r="D13" s="13">
        <f>R7</f>
        <v>2018</v>
      </c>
      <c r="E13" s="13" t="s">
        <v>123</v>
      </c>
      <c r="H13" s="46">
        <f>T5</f>
        <v>0</v>
      </c>
      <c r="I13" s="8">
        <v>1</v>
      </c>
      <c r="J13" s="162" t="str">
        <f>L8&amp;", Being duly sworn, deposes and says:  Deponent is the Chief Financial Officer of the "&amp;K5&amp;Muni!J1</f>
        <v>, Being duly sworn, deposes and says:  Deponent is the Chief Financial Officer of the 0001 Select your Local Government here and in the statement hereinafter mentioned called the local unit.  The Supplemental Debt Statement annexed hereto and hereby made a part hereof is a true statement of the debt condition of the local unit as of the date therein stated and is computed as provided by the Local Bond Law of New Jersey.</v>
      </c>
      <c r="K13" s="163"/>
      <c r="L13" s="163"/>
      <c r="M13" s="163"/>
      <c r="N13" s="163"/>
      <c r="O13" s="163"/>
      <c r="P13" s="163"/>
      <c r="Q13" s="163"/>
      <c r="R13" s="163"/>
      <c r="S13" s="163"/>
      <c r="T13" s="164"/>
    </row>
    <row r="14" spans="1:22" ht="27" customHeight="1">
      <c r="A14" s="13" t="str">
        <f ca="1" t="shared" si="0"/>
        <v>Summary</v>
      </c>
      <c r="B14" s="13">
        <f>ROW()</f>
        <v>14</v>
      </c>
      <c r="C14" s="13" t="str">
        <f>+J5</f>
        <v>0001</v>
      </c>
      <c r="D14" s="13">
        <f>R7</f>
        <v>2018</v>
      </c>
      <c r="E14" s="13" t="s">
        <v>123</v>
      </c>
      <c r="H14" s="46">
        <f>T5</f>
        <v>0</v>
      </c>
      <c r="I14" s="8"/>
      <c r="J14" s="108" t="b">
        <v>1</v>
      </c>
      <c r="K14" s="109"/>
      <c r="L14" s="109"/>
      <c r="M14" s="109"/>
      <c r="N14" s="109"/>
      <c r="O14" s="109"/>
      <c r="P14" s="109"/>
      <c r="Q14" s="109"/>
      <c r="R14" s="109"/>
      <c r="S14" s="109"/>
      <c r="T14" s="109"/>
      <c r="V14" s="15" t="s">
        <v>40</v>
      </c>
    </row>
    <row r="15" spans="1:20" ht="18.75" customHeight="1">
      <c r="A15" s="13" t="str">
        <f ca="1" t="shared" si="0"/>
        <v>Summary</v>
      </c>
      <c r="B15" s="13">
        <f>ROW()</f>
        <v>15</v>
      </c>
      <c r="C15" s="13" t="str">
        <f>+J5</f>
        <v>0001</v>
      </c>
      <c r="D15" s="13">
        <f>R7</f>
        <v>2018</v>
      </c>
      <c r="E15" s="13" t="s">
        <v>123</v>
      </c>
      <c r="H15" s="46">
        <f>T5</f>
        <v>0</v>
      </c>
      <c r="N15" s="9" t="s">
        <v>23</v>
      </c>
      <c r="O15" s="2"/>
      <c r="P15" s="9" t="s">
        <v>21</v>
      </c>
      <c r="Q15" s="9"/>
      <c r="R15" s="9" t="s">
        <v>20</v>
      </c>
      <c r="S15" s="2"/>
      <c r="T15" s="2"/>
    </row>
    <row r="16" spans="1:20" ht="18.75" customHeight="1">
      <c r="A16" s="13" t="str">
        <f ca="1" t="shared" si="0"/>
        <v>Summary</v>
      </c>
      <c r="B16" s="13">
        <f>ROW()</f>
        <v>16</v>
      </c>
      <c r="C16" s="13" t="str">
        <f>+J5</f>
        <v>0001</v>
      </c>
      <c r="D16" s="13">
        <f>R7</f>
        <v>2018</v>
      </c>
      <c r="E16" s="13" t="s">
        <v>123</v>
      </c>
      <c r="H16" s="46">
        <f>T5</f>
        <v>0</v>
      </c>
      <c r="N16" s="9" t="s">
        <v>10</v>
      </c>
      <c r="O16" s="2"/>
      <c r="P16" s="161" t="s">
        <v>22</v>
      </c>
      <c r="Q16" s="161"/>
      <c r="R16" s="161"/>
      <c r="S16" s="2"/>
      <c r="T16" s="9" t="s">
        <v>19</v>
      </c>
    </row>
    <row r="17" spans="1:20" ht="34.5" customHeight="1">
      <c r="A17" s="13" t="str">
        <f ca="1" t="shared" si="0"/>
        <v>Summary</v>
      </c>
      <c r="B17" s="13">
        <f>ROW()</f>
        <v>17</v>
      </c>
      <c r="C17" s="13" t="str">
        <f>+J5</f>
        <v>0001</v>
      </c>
      <c r="D17" s="13">
        <f>R7</f>
        <v>2018</v>
      </c>
      <c r="E17" s="13" t="s">
        <v>123</v>
      </c>
      <c r="F17" s="13" t="s">
        <v>113</v>
      </c>
      <c r="G17" s="13" t="s">
        <v>130</v>
      </c>
      <c r="H17" s="46">
        <f>T5</f>
        <v>0</v>
      </c>
      <c r="J17" s="150" t="s">
        <v>24</v>
      </c>
      <c r="K17" s="150"/>
      <c r="L17" s="150"/>
      <c r="M17" s="5"/>
      <c r="N17" s="70">
        <v>0</v>
      </c>
      <c r="O17" s="69"/>
      <c r="P17" s="70">
        <v>0</v>
      </c>
      <c r="Q17" s="69"/>
      <c r="R17" s="70">
        <v>0</v>
      </c>
      <c r="T17" s="36">
        <f>+N17-P17+R17</f>
        <v>0</v>
      </c>
    </row>
    <row r="18" spans="1:20" ht="34.5" customHeight="1">
      <c r="A18" s="13" t="str">
        <f ca="1" t="shared" si="0"/>
        <v>Summary</v>
      </c>
      <c r="B18" s="13">
        <f>ROW()</f>
        <v>18</v>
      </c>
      <c r="C18" s="13" t="str">
        <f>+J5</f>
        <v>0001</v>
      </c>
      <c r="D18" s="13">
        <f>R7</f>
        <v>2018</v>
      </c>
      <c r="E18" s="13" t="s">
        <v>123</v>
      </c>
      <c r="F18" s="13" t="s">
        <v>113</v>
      </c>
      <c r="G18" s="13" t="s">
        <v>131</v>
      </c>
      <c r="H18" s="46">
        <f>T5</f>
        <v>0</v>
      </c>
      <c r="J18" s="150" t="s">
        <v>25</v>
      </c>
      <c r="K18" s="150"/>
      <c r="L18" s="150"/>
      <c r="M18" s="5"/>
      <c r="N18" s="70">
        <v>0</v>
      </c>
      <c r="O18" s="69"/>
      <c r="P18" s="70">
        <v>0</v>
      </c>
      <c r="Q18" s="69"/>
      <c r="R18" s="70">
        <v>0</v>
      </c>
      <c r="T18" s="36">
        <f>+N18-P18+R18</f>
        <v>0</v>
      </c>
    </row>
    <row r="19" spans="1:20" ht="34.5" customHeight="1">
      <c r="A19" s="13" t="str">
        <f ca="1" t="shared" si="0"/>
        <v>Summary</v>
      </c>
      <c r="B19" s="13">
        <f>ROW()</f>
        <v>19</v>
      </c>
      <c r="C19" s="13" t="str">
        <f>+J5</f>
        <v>0001</v>
      </c>
      <c r="D19" s="13">
        <f>R7</f>
        <v>2018</v>
      </c>
      <c r="E19" s="13" t="s">
        <v>123</v>
      </c>
      <c r="F19" s="13" t="s">
        <v>113</v>
      </c>
      <c r="G19" s="13" t="s">
        <v>132</v>
      </c>
      <c r="H19" s="46">
        <f>T5</f>
        <v>0</v>
      </c>
      <c r="J19" s="170" t="s">
        <v>26</v>
      </c>
      <c r="K19" s="170"/>
      <c r="L19" s="170"/>
      <c r="M19" s="5"/>
      <c r="N19" s="70">
        <v>0</v>
      </c>
      <c r="O19" s="69"/>
      <c r="P19" s="70">
        <v>0</v>
      </c>
      <c r="Q19" s="69"/>
      <c r="R19" s="70">
        <v>0</v>
      </c>
      <c r="T19" s="36">
        <f>+N19-P19+R19</f>
        <v>0</v>
      </c>
    </row>
    <row r="20" spans="1:20" ht="34.5" customHeight="1">
      <c r="A20" s="13" t="str">
        <f ca="1" t="shared" si="0"/>
        <v>Summary</v>
      </c>
      <c r="B20" s="13">
        <f>ROW()</f>
        <v>20</v>
      </c>
      <c r="C20" s="13" t="str">
        <f>+J5</f>
        <v>0001</v>
      </c>
      <c r="D20" s="13">
        <f>R7</f>
        <v>2018</v>
      </c>
      <c r="E20" s="13" t="s">
        <v>123</v>
      </c>
      <c r="F20" s="13" t="s">
        <v>113</v>
      </c>
      <c r="G20" s="13" t="s">
        <v>133</v>
      </c>
      <c r="H20" s="46">
        <f>T5</f>
        <v>0</v>
      </c>
      <c r="I20">
        <v>2</v>
      </c>
      <c r="J20" s="15" t="s">
        <v>27</v>
      </c>
      <c r="K20" s="2"/>
      <c r="L20" s="2"/>
      <c r="T20" s="36">
        <f>SUM(T17:T19)</f>
        <v>0</v>
      </c>
    </row>
    <row r="21" spans="1:8" ht="15.75">
      <c r="A21" s="13" t="str">
        <f ca="1" t="shared" si="0"/>
        <v>Summary</v>
      </c>
      <c r="B21" s="13">
        <f>ROW()</f>
        <v>21</v>
      </c>
      <c r="C21" s="13" t="str">
        <f>+J5</f>
        <v>0001</v>
      </c>
      <c r="D21" s="13">
        <f>R7</f>
        <v>2018</v>
      </c>
      <c r="E21" s="13" t="s">
        <v>123</v>
      </c>
      <c r="H21" s="46">
        <f>T5</f>
        <v>0</v>
      </c>
    </row>
    <row r="22" spans="1:18" ht="34.5" customHeight="1">
      <c r="A22" s="13" t="str">
        <f ca="1" t="shared" si="0"/>
        <v>Summary</v>
      </c>
      <c r="B22" s="13">
        <f>ROW()</f>
        <v>22</v>
      </c>
      <c r="C22" s="13" t="str">
        <f>+J5</f>
        <v>0001</v>
      </c>
      <c r="D22" s="13">
        <f>R7</f>
        <v>2018</v>
      </c>
      <c r="E22" s="13" t="s">
        <v>123</v>
      </c>
      <c r="H22" s="46">
        <f>T5</f>
        <v>0</v>
      </c>
      <c r="I22" s="86" t="s">
        <v>40</v>
      </c>
      <c r="J22" s="160" t="s">
        <v>28</v>
      </c>
      <c r="K22" s="160"/>
      <c r="L22" s="160"/>
      <c r="M22" s="160"/>
      <c r="N22" s="160"/>
      <c r="O22" s="160"/>
      <c r="P22" s="160"/>
      <c r="Q22" s="160"/>
      <c r="R22" s="160"/>
    </row>
    <row r="23" spans="1:8" ht="15.75">
      <c r="A23" s="13" t="str">
        <f ca="1" t="shared" si="0"/>
        <v>Summary</v>
      </c>
      <c r="B23" s="13">
        <f>ROW()</f>
        <v>23</v>
      </c>
      <c r="C23" s="13" t="str">
        <f>+J5</f>
        <v>0001</v>
      </c>
      <c r="D23" s="13">
        <f>R7</f>
        <v>2018</v>
      </c>
      <c r="E23" s="13" t="s">
        <v>123</v>
      </c>
      <c r="H23" s="46">
        <f>T5</f>
        <v>0</v>
      </c>
    </row>
    <row r="24" spans="1:20" ht="15.75">
      <c r="A24" s="13" t="str">
        <f ca="1" t="shared" si="0"/>
        <v>Summary</v>
      </c>
      <c r="B24" s="13">
        <f>ROW()</f>
        <v>24</v>
      </c>
      <c r="C24" s="13" t="str">
        <f>+J5</f>
        <v>0001</v>
      </c>
      <c r="D24" s="13">
        <f>R7</f>
        <v>2018</v>
      </c>
      <c r="E24" s="13" t="s">
        <v>123</v>
      </c>
      <c r="G24" s="34"/>
      <c r="H24" s="47">
        <f>T5</f>
        <v>0</v>
      </c>
      <c r="I24" s="35"/>
      <c r="J24" s="161" t="s">
        <v>154</v>
      </c>
      <c r="K24" s="161"/>
      <c r="L24" s="161" t="s">
        <v>29</v>
      </c>
      <c r="M24" s="165"/>
      <c r="N24" s="165"/>
      <c r="O24" s="9"/>
      <c r="P24" s="9" t="s">
        <v>30</v>
      </c>
      <c r="R24" s="9" t="s">
        <v>0</v>
      </c>
      <c r="T24" s="9" t="s">
        <v>1</v>
      </c>
    </row>
    <row r="25" spans="1:20" ht="25.5" customHeight="1">
      <c r="A25" s="13" t="str">
        <f ca="1" t="shared" si="0"/>
        <v>Summary</v>
      </c>
      <c r="B25" s="13">
        <f>ROW()</f>
        <v>25</v>
      </c>
      <c r="C25" s="13" t="str">
        <f>+J5</f>
        <v>0001</v>
      </c>
      <c r="D25" s="13">
        <f>R7</f>
        <v>2018</v>
      </c>
      <c r="E25" s="13" t="s">
        <v>123</v>
      </c>
      <c r="F25" s="13" t="s">
        <v>141</v>
      </c>
      <c r="G25" s="13" t="s">
        <v>134</v>
      </c>
      <c r="H25" s="46">
        <f>T5</f>
        <v>0</v>
      </c>
      <c r="J25" s="153"/>
      <c r="K25" s="154"/>
      <c r="L25" s="166"/>
      <c r="M25" s="166"/>
      <c r="N25" s="166"/>
      <c r="O25" s="37"/>
      <c r="P25" s="66">
        <v>0</v>
      </c>
      <c r="Q25" s="69"/>
      <c r="R25" s="70">
        <v>0</v>
      </c>
      <c r="S25" s="17"/>
      <c r="T25" s="67">
        <f aca="true" t="shared" si="1" ref="T25:T30">+P25-R25</f>
        <v>0</v>
      </c>
    </row>
    <row r="26" spans="1:20" ht="25.5" customHeight="1">
      <c r="A26" s="13" t="str">
        <f ca="1" t="shared" si="0"/>
        <v>Summary</v>
      </c>
      <c r="B26" s="13">
        <f>ROW()</f>
        <v>26</v>
      </c>
      <c r="C26" s="13" t="str">
        <f>+J5</f>
        <v>0001</v>
      </c>
      <c r="D26" s="13">
        <f>R7</f>
        <v>2018</v>
      </c>
      <c r="E26" s="13" t="s">
        <v>123</v>
      </c>
      <c r="F26" s="13" t="s">
        <v>141</v>
      </c>
      <c r="G26" s="13" t="s">
        <v>135</v>
      </c>
      <c r="H26" s="46">
        <f>T5</f>
        <v>0</v>
      </c>
      <c r="J26" s="153"/>
      <c r="K26" s="154"/>
      <c r="L26" s="166"/>
      <c r="M26" s="166"/>
      <c r="N26" s="166"/>
      <c r="O26" s="71"/>
      <c r="P26" s="66">
        <v>0</v>
      </c>
      <c r="Q26" s="69"/>
      <c r="R26" s="70">
        <v>0</v>
      </c>
      <c r="T26" s="67">
        <f t="shared" si="1"/>
        <v>0</v>
      </c>
    </row>
    <row r="27" spans="1:20" ht="25.5" customHeight="1">
      <c r="A27" s="13" t="str">
        <f ca="1" t="shared" si="0"/>
        <v>Summary</v>
      </c>
      <c r="B27" s="13">
        <f>ROW()</f>
        <v>27</v>
      </c>
      <c r="C27" s="13" t="str">
        <f>+J5</f>
        <v>0001</v>
      </c>
      <c r="D27" s="13">
        <f>R7</f>
        <v>2018</v>
      </c>
      <c r="E27" s="13" t="s">
        <v>123</v>
      </c>
      <c r="F27" s="13" t="s">
        <v>141</v>
      </c>
      <c r="G27" s="13" t="s">
        <v>136</v>
      </c>
      <c r="H27" s="46">
        <f>T5</f>
        <v>0</v>
      </c>
      <c r="J27" s="153"/>
      <c r="K27" s="154"/>
      <c r="L27" s="166"/>
      <c r="M27" s="166"/>
      <c r="N27" s="166"/>
      <c r="O27" s="71"/>
      <c r="P27" s="66">
        <v>0</v>
      </c>
      <c r="Q27" s="69"/>
      <c r="R27" s="70">
        <v>0</v>
      </c>
      <c r="T27" s="67">
        <f t="shared" si="1"/>
        <v>0</v>
      </c>
    </row>
    <row r="28" spans="1:20" ht="25.5" customHeight="1">
      <c r="A28" s="13" t="str">
        <f ca="1" t="shared" si="0"/>
        <v>Summary</v>
      </c>
      <c r="B28" s="13">
        <f>ROW()</f>
        <v>28</v>
      </c>
      <c r="C28" s="13" t="str">
        <f>+J5</f>
        <v>0001</v>
      </c>
      <c r="D28" s="13">
        <f>R7</f>
        <v>2018</v>
      </c>
      <c r="E28" s="13" t="s">
        <v>123</v>
      </c>
      <c r="F28" s="13" t="s">
        <v>141</v>
      </c>
      <c r="G28" s="13" t="s">
        <v>137</v>
      </c>
      <c r="H28" s="46">
        <f>T5</f>
        <v>0</v>
      </c>
      <c r="J28" s="153"/>
      <c r="K28" s="154"/>
      <c r="L28" s="166"/>
      <c r="M28" s="166"/>
      <c r="N28" s="166"/>
      <c r="O28" s="71"/>
      <c r="P28" s="66">
        <v>0</v>
      </c>
      <c r="Q28" s="69"/>
      <c r="R28" s="70">
        <v>0</v>
      </c>
      <c r="T28" s="67">
        <f t="shared" si="1"/>
        <v>0</v>
      </c>
    </row>
    <row r="29" spans="1:20" ht="25.5" customHeight="1">
      <c r="A29" s="13" t="str">
        <f ca="1" t="shared" si="0"/>
        <v>Summary</v>
      </c>
      <c r="B29" s="13">
        <f>ROW()</f>
        <v>29</v>
      </c>
      <c r="C29" s="13" t="str">
        <f>+J5</f>
        <v>0001</v>
      </c>
      <c r="D29" s="13">
        <f>R7</f>
        <v>2018</v>
      </c>
      <c r="E29" s="13" t="s">
        <v>123</v>
      </c>
      <c r="F29" s="13" t="s">
        <v>141</v>
      </c>
      <c r="G29" s="13" t="s">
        <v>138</v>
      </c>
      <c r="H29" s="46">
        <f>T5</f>
        <v>0</v>
      </c>
      <c r="J29" s="153"/>
      <c r="K29" s="154"/>
      <c r="L29" s="166"/>
      <c r="M29" s="166"/>
      <c r="N29" s="166"/>
      <c r="O29" s="71"/>
      <c r="P29" s="66">
        <v>0</v>
      </c>
      <c r="Q29" s="69"/>
      <c r="R29" s="70">
        <v>0</v>
      </c>
      <c r="T29" s="67">
        <f t="shared" si="1"/>
        <v>0</v>
      </c>
    </row>
    <row r="30" spans="1:20" ht="25.5" customHeight="1">
      <c r="A30" s="13" t="str">
        <f ca="1" t="shared" si="0"/>
        <v>Summary</v>
      </c>
      <c r="B30" s="13">
        <f>ROW()</f>
        <v>30</v>
      </c>
      <c r="C30" s="13" t="str">
        <f>+J5</f>
        <v>0001</v>
      </c>
      <c r="D30" s="13">
        <f>R7</f>
        <v>2018</v>
      </c>
      <c r="E30" s="13" t="s">
        <v>123</v>
      </c>
      <c r="F30" s="13" t="s">
        <v>141</v>
      </c>
      <c r="G30" s="13" t="s">
        <v>139</v>
      </c>
      <c r="H30" s="46">
        <f>T5</f>
        <v>0</v>
      </c>
      <c r="J30" s="153"/>
      <c r="K30" s="154"/>
      <c r="L30" s="166"/>
      <c r="M30" s="166"/>
      <c r="N30" s="166"/>
      <c r="O30" s="37"/>
      <c r="P30" s="66">
        <v>0</v>
      </c>
      <c r="Q30" s="69"/>
      <c r="R30" s="70">
        <v>0</v>
      </c>
      <c r="T30" s="67">
        <f t="shared" si="1"/>
        <v>0</v>
      </c>
    </row>
    <row r="31" spans="1:20" ht="25.5" customHeight="1">
      <c r="A31" s="13" t="str">
        <f ca="1" t="shared" si="0"/>
        <v>Summary</v>
      </c>
      <c r="B31" s="13">
        <f>ROW()</f>
        <v>31</v>
      </c>
      <c r="C31" s="13">
        <f>+J4</f>
        <v>0</v>
      </c>
      <c r="D31" s="13">
        <f>T6</f>
        <v>0</v>
      </c>
      <c r="E31" s="13" t="s">
        <v>123</v>
      </c>
      <c r="F31" s="13" t="s">
        <v>141</v>
      </c>
      <c r="H31" s="46">
        <f>T5</f>
        <v>0</v>
      </c>
      <c r="J31" s="38"/>
      <c r="K31" s="38"/>
      <c r="L31" s="37"/>
      <c r="M31" s="39"/>
      <c r="N31" s="39"/>
      <c r="O31" s="32"/>
      <c r="P31" s="40">
        <f>SUM(P25:P30)</f>
        <v>0</v>
      </c>
      <c r="Q31" s="102"/>
      <c r="R31" s="41">
        <f>SUM(R25:R30)</f>
        <v>0</v>
      </c>
      <c r="S31" s="102"/>
      <c r="T31" s="41">
        <f>SUM(T25:T30)</f>
        <v>0</v>
      </c>
    </row>
    <row r="32" spans="1:19" ht="27" customHeight="1">
      <c r="A32" s="13" t="str">
        <f ca="1" t="shared" si="0"/>
        <v>Summary</v>
      </c>
      <c r="B32" s="13">
        <f>ROW()</f>
        <v>32</v>
      </c>
      <c r="C32" s="13" t="str">
        <f>+J5</f>
        <v>0001</v>
      </c>
      <c r="D32" s="13">
        <f>R7</f>
        <v>2018</v>
      </c>
      <c r="E32" s="13" t="s">
        <v>123</v>
      </c>
      <c r="F32" s="13" t="s">
        <v>141</v>
      </c>
      <c r="H32" s="46">
        <f>T5</f>
        <v>0</v>
      </c>
      <c r="Q32" s="103"/>
      <c r="S32" s="103"/>
    </row>
    <row r="33" spans="1:20" ht="30.75" customHeight="1">
      <c r="A33" s="13" t="str">
        <f ca="1" t="shared" si="0"/>
        <v>Summary</v>
      </c>
      <c r="B33" s="13">
        <f>ROW()</f>
        <v>33</v>
      </c>
      <c r="C33" s="13" t="str">
        <f>+J5</f>
        <v>0001</v>
      </c>
      <c r="D33" s="13">
        <f>R7</f>
        <v>2018</v>
      </c>
      <c r="E33" s="13" t="s">
        <v>123</v>
      </c>
      <c r="F33" s="13" t="s">
        <v>141</v>
      </c>
      <c r="G33" s="13" t="s">
        <v>140</v>
      </c>
      <c r="H33" s="46">
        <f>T5</f>
        <v>0</v>
      </c>
      <c r="I33" s="8">
        <v>4</v>
      </c>
      <c r="J33" s="160" t="s">
        <v>31</v>
      </c>
      <c r="K33" s="160"/>
      <c r="L33" s="160"/>
      <c r="M33" s="160"/>
      <c r="N33" s="160"/>
      <c r="O33" s="160"/>
      <c r="P33" s="160"/>
      <c r="Q33" s="160"/>
      <c r="R33" s="160"/>
      <c r="T33" s="36">
        <f>+T20+T31</f>
        <v>0</v>
      </c>
    </row>
    <row r="34" spans="1:18" ht="52.5" customHeight="1">
      <c r="A34" s="13" t="str">
        <f ca="1" t="shared" si="0"/>
        <v>Summary</v>
      </c>
      <c r="B34" s="13">
        <f>ROW()</f>
        <v>34</v>
      </c>
      <c r="C34" s="13" t="str">
        <f>+J5</f>
        <v>0001</v>
      </c>
      <c r="D34" s="13">
        <f>R7</f>
        <v>2018</v>
      </c>
      <c r="E34" s="13" t="s">
        <v>123</v>
      </c>
      <c r="H34" s="46">
        <f>T5</f>
        <v>0</v>
      </c>
      <c r="I34" s="8">
        <v>5</v>
      </c>
      <c r="J34" s="160" t="s">
        <v>15</v>
      </c>
      <c r="K34" s="160"/>
      <c r="L34" s="160"/>
      <c r="M34" s="160"/>
      <c r="N34" s="160"/>
      <c r="O34" s="160"/>
      <c r="P34" s="160"/>
      <c r="Q34" s="160"/>
      <c r="R34" s="160"/>
    </row>
    <row r="35" spans="1:15" ht="18" customHeight="1">
      <c r="A35" s="13" t="str">
        <f ca="1" t="shared" si="0"/>
        <v>Summary</v>
      </c>
      <c r="B35" s="13">
        <f>ROW()</f>
        <v>35</v>
      </c>
      <c r="C35" s="13" t="str">
        <f>+J5</f>
        <v>0001</v>
      </c>
      <c r="D35" s="13">
        <f>R7</f>
        <v>2018</v>
      </c>
      <c r="E35" s="13" t="s">
        <v>123</v>
      </c>
      <c r="H35" s="46">
        <f>T5</f>
        <v>0</v>
      </c>
      <c r="K35" s="11" t="s">
        <v>16</v>
      </c>
      <c r="O35" s="6"/>
    </row>
    <row r="36" spans="1:20" ht="34.5" customHeight="1">
      <c r="A36" s="13" t="str">
        <f ca="1" t="shared" si="0"/>
        <v>Summary</v>
      </c>
      <c r="B36" s="13">
        <f>ROW()</f>
        <v>36</v>
      </c>
      <c r="C36" s="13" t="str">
        <f>+J5</f>
        <v>0001</v>
      </c>
      <c r="D36" s="13">
        <f>R7</f>
        <v>2018</v>
      </c>
      <c r="E36" s="13" t="s">
        <v>123</v>
      </c>
      <c r="F36" s="13" t="s">
        <v>114</v>
      </c>
      <c r="G36" s="13">
        <v>1</v>
      </c>
      <c r="H36" s="46">
        <f>T5</f>
        <v>0</v>
      </c>
      <c r="J36" s="10" t="s">
        <v>2</v>
      </c>
      <c r="K36" s="68" t="str">
        <f>TEXT(N7-1096-366,"yyyy")</f>
        <v>2014</v>
      </c>
      <c r="L36" s="160" t="s">
        <v>17</v>
      </c>
      <c r="M36" s="160"/>
      <c r="N36" s="160"/>
      <c r="O36" s="160"/>
      <c r="P36" s="160"/>
      <c r="Q36" s="160"/>
      <c r="R36" s="160"/>
      <c r="T36" s="36">
        <f>LOOKUP(K5,Muni!B1:B10,Muni!F1:F10)</f>
        <v>1</v>
      </c>
    </row>
    <row r="37" spans="1:20" ht="34.5" customHeight="1">
      <c r="A37" s="13" t="str">
        <f ca="1" t="shared" si="0"/>
        <v>Summary</v>
      </c>
      <c r="B37" s="13">
        <f>ROW()</f>
        <v>37</v>
      </c>
      <c r="C37" s="13" t="str">
        <f>+J5</f>
        <v>0001</v>
      </c>
      <c r="D37" s="13">
        <f>R7</f>
        <v>2018</v>
      </c>
      <c r="E37" s="13" t="s">
        <v>123</v>
      </c>
      <c r="F37" s="13" t="s">
        <v>114</v>
      </c>
      <c r="G37" s="13">
        <v>2</v>
      </c>
      <c r="H37" s="46">
        <f>T5</f>
        <v>0</v>
      </c>
      <c r="J37" s="10" t="s">
        <v>3</v>
      </c>
      <c r="K37" s="68" t="str">
        <f>TEXT(N7-731-366,"yyyy")</f>
        <v>2015</v>
      </c>
      <c r="L37" s="160" t="s">
        <v>17</v>
      </c>
      <c r="M37" s="160"/>
      <c r="N37" s="160"/>
      <c r="O37" s="160"/>
      <c r="P37" s="160"/>
      <c r="Q37" s="160"/>
      <c r="R37" s="160"/>
      <c r="T37" s="36">
        <f>LOOKUP(K5,Muni!B1:B10,Muni!G1:G10)</f>
        <v>1</v>
      </c>
    </row>
    <row r="38" spans="1:20" ht="34.5" customHeight="1">
      <c r="A38" s="13" t="str">
        <f ca="1" t="shared" si="0"/>
        <v>Summary</v>
      </c>
      <c r="B38" s="13">
        <f>ROW()</f>
        <v>38</v>
      </c>
      <c r="C38" s="13" t="str">
        <f>+J5</f>
        <v>0001</v>
      </c>
      <c r="D38" s="13">
        <f>R7</f>
        <v>2018</v>
      </c>
      <c r="E38" s="13" t="s">
        <v>123</v>
      </c>
      <c r="F38" s="13" t="s">
        <v>114</v>
      </c>
      <c r="G38" s="13">
        <v>3</v>
      </c>
      <c r="H38" s="46">
        <f>T5</f>
        <v>0</v>
      </c>
      <c r="J38" s="10" t="s">
        <v>4</v>
      </c>
      <c r="K38" s="68" t="str">
        <f>TEXT(N7-731,"yyyy")</f>
        <v>2016</v>
      </c>
      <c r="L38" s="160" t="s">
        <v>17</v>
      </c>
      <c r="M38" s="160"/>
      <c r="N38" s="160"/>
      <c r="O38" s="160"/>
      <c r="P38" s="160"/>
      <c r="Q38" s="160"/>
      <c r="R38" s="160"/>
      <c r="T38" s="36">
        <f>LOOKUP(K5,Muni!B1:B10,Muni!H1:H10)</f>
        <v>1</v>
      </c>
    </row>
    <row r="39" spans="1:20" ht="34.5" customHeight="1">
      <c r="A39" s="13" t="str">
        <f ca="1" t="shared" si="0"/>
        <v>Summary</v>
      </c>
      <c r="B39" s="13">
        <f>ROW()</f>
        <v>39</v>
      </c>
      <c r="C39" s="13" t="str">
        <f>+J5</f>
        <v>0001</v>
      </c>
      <c r="D39" s="13">
        <f>R7</f>
        <v>2018</v>
      </c>
      <c r="E39" s="13" t="s">
        <v>123</v>
      </c>
      <c r="F39" s="13" t="s">
        <v>114</v>
      </c>
      <c r="G39" s="13" t="s">
        <v>115</v>
      </c>
      <c r="H39" s="46">
        <f>T5</f>
        <v>0</v>
      </c>
      <c r="I39">
        <v>6</v>
      </c>
      <c r="J39" s="167" t="s">
        <v>18</v>
      </c>
      <c r="K39" s="167"/>
      <c r="L39" s="167"/>
      <c r="M39" s="167"/>
      <c r="N39" s="167"/>
      <c r="O39" s="167"/>
      <c r="P39" s="167"/>
      <c r="Q39" s="167"/>
      <c r="R39" s="167"/>
      <c r="T39" s="36">
        <f>LOOKUP(K5,Muni!B1:B10,Muni!I1:I10)</f>
        <v>1</v>
      </c>
    </row>
    <row r="40" spans="1:15" ht="18" customHeight="1">
      <c r="A40" s="13" t="str">
        <f ca="1" t="shared" si="0"/>
        <v>Summary</v>
      </c>
      <c r="B40" s="13">
        <f>ROW()</f>
        <v>40</v>
      </c>
      <c r="C40" s="13" t="str">
        <f>+J5</f>
        <v>0001</v>
      </c>
      <c r="D40" s="13">
        <f>R7</f>
        <v>2018</v>
      </c>
      <c r="E40" s="13" t="s">
        <v>123</v>
      </c>
      <c r="H40" s="46">
        <f>T5</f>
        <v>0</v>
      </c>
      <c r="O40" s="6"/>
    </row>
    <row r="41" spans="1:20" ht="18" customHeight="1">
      <c r="A41" s="13" t="str">
        <f ca="1" t="shared" si="0"/>
        <v>Summary</v>
      </c>
      <c r="B41" s="13">
        <f>ROW()</f>
        <v>41</v>
      </c>
      <c r="C41" s="13" t="str">
        <f>+J5</f>
        <v>0001</v>
      </c>
      <c r="D41" s="13">
        <f>R7</f>
        <v>2018</v>
      </c>
      <c r="E41" s="13" t="s">
        <v>123</v>
      </c>
      <c r="F41" s="13" t="s">
        <v>114</v>
      </c>
      <c r="G41" s="13" t="s">
        <v>116</v>
      </c>
      <c r="H41" s="46">
        <f>T5</f>
        <v>0</v>
      </c>
      <c r="I41">
        <v>7</v>
      </c>
      <c r="J41" s="169" t="s">
        <v>121</v>
      </c>
      <c r="K41" s="167"/>
      <c r="L41" s="167"/>
      <c r="M41" s="167"/>
      <c r="N41" s="167"/>
      <c r="O41" s="167"/>
      <c r="P41" s="167"/>
      <c r="Q41" s="167"/>
      <c r="R41" s="167"/>
      <c r="S41" s="15"/>
      <c r="T41" s="101">
        <f>+T33/T39</f>
        <v>0</v>
      </c>
    </row>
    <row r="42" spans="1:15" ht="14.25" customHeight="1">
      <c r="A42" s="13" t="str">
        <f ca="1" t="shared" si="0"/>
        <v>Summary</v>
      </c>
      <c r="B42" s="13">
        <f>ROW()</f>
        <v>42</v>
      </c>
      <c r="C42" s="13" t="str">
        <f>+J5</f>
        <v>0001</v>
      </c>
      <c r="D42" s="13">
        <f>R7</f>
        <v>2018</v>
      </c>
      <c r="E42" s="13" t="s">
        <v>123</v>
      </c>
      <c r="H42" s="46">
        <f>T5</f>
        <v>0</v>
      </c>
      <c r="O42" s="6"/>
    </row>
    <row r="43" spans="1:20" ht="15.75">
      <c r="A43" s="13" t="str">
        <f ca="1">MID(CELL("filename",A43),FIND("]",CELL("filename",A43))+1,256)</f>
        <v>Summary</v>
      </c>
      <c r="B43" s="13">
        <f>ROW()</f>
        <v>43</v>
      </c>
      <c r="C43" s="13" t="str">
        <f>+J5</f>
        <v>0001</v>
      </c>
      <c r="D43" s="13">
        <f>R7</f>
        <v>2018</v>
      </c>
      <c r="E43" s="13" t="s">
        <v>123</v>
      </c>
      <c r="H43" s="46">
        <f>T5</f>
        <v>0</v>
      </c>
      <c r="I43" s="161" t="s">
        <v>32</v>
      </c>
      <c r="J43" s="161"/>
      <c r="K43" s="161"/>
      <c r="L43" s="161"/>
      <c r="M43" s="161"/>
      <c r="N43" s="161"/>
      <c r="O43" s="161"/>
      <c r="P43" s="161"/>
      <c r="Q43" s="161"/>
      <c r="R43" s="161"/>
      <c r="S43" s="161"/>
      <c r="T43" s="161"/>
    </row>
    <row r="44" spans="1:20" s="12" customFormat="1" ht="26.25" customHeight="1">
      <c r="A44" s="13" t="str">
        <f ca="1">MID(CELL("filename",A44),FIND("]",CELL("filename",A44))+1,256)</f>
        <v>Summary</v>
      </c>
      <c r="B44" s="13">
        <f>ROW()</f>
        <v>44</v>
      </c>
      <c r="C44" s="13" t="str">
        <f>+J5</f>
        <v>0001</v>
      </c>
      <c r="D44" s="13">
        <f>R7</f>
        <v>2018</v>
      </c>
      <c r="E44" s="13" t="s">
        <v>123</v>
      </c>
      <c r="F44" s="13"/>
      <c r="G44" s="13"/>
      <c r="H44" s="46">
        <f>T5</f>
        <v>0</v>
      </c>
      <c r="J44" s="100" t="s">
        <v>33</v>
      </c>
      <c r="K44" s="168" t="s">
        <v>35</v>
      </c>
      <c r="L44" s="168"/>
      <c r="M44" s="168"/>
      <c r="N44" s="168"/>
      <c r="O44" s="168"/>
      <c r="P44" s="168"/>
      <c r="Q44" s="168"/>
      <c r="R44" s="168"/>
      <c r="S44" s="168"/>
      <c r="T44" s="168"/>
    </row>
    <row r="45" spans="1:20" s="12" customFormat="1" ht="26.25" customHeight="1">
      <c r="A45" s="13" t="str">
        <f ca="1">MID(CELL("filename",A45),FIND("]",CELL("filename",A45))+1,256)</f>
        <v>Summary</v>
      </c>
      <c r="B45" s="13">
        <f>ROW()</f>
        <v>45</v>
      </c>
      <c r="C45" s="13" t="str">
        <f>+J5</f>
        <v>0001</v>
      </c>
      <c r="D45" s="13">
        <f>R7</f>
        <v>2018</v>
      </c>
      <c r="E45" s="13" t="s">
        <v>123</v>
      </c>
      <c r="F45" s="13"/>
      <c r="G45" s="13"/>
      <c r="H45" s="46">
        <f>T5</f>
        <v>0</v>
      </c>
      <c r="J45" s="100" t="s">
        <v>11</v>
      </c>
      <c r="K45" s="168" t="s">
        <v>177</v>
      </c>
      <c r="L45" s="168"/>
      <c r="M45" s="168"/>
      <c r="N45" s="168"/>
      <c r="O45" s="168"/>
      <c r="P45" s="168"/>
      <c r="Q45" s="168"/>
      <c r="R45" s="168"/>
      <c r="S45" s="168"/>
      <c r="T45" s="168"/>
    </row>
    <row r="46" spans="1:20" s="12" customFormat="1" ht="26.25" customHeight="1">
      <c r="A46" s="13" t="str">
        <f ca="1">MID(CELL("filename",A46),FIND("]",CELL("filename",A46))+1,256)</f>
        <v>Summary</v>
      </c>
      <c r="B46" s="13">
        <f>ROW()</f>
        <v>46</v>
      </c>
      <c r="C46" s="13" t="str">
        <f>+J5</f>
        <v>0001</v>
      </c>
      <c r="D46" s="13">
        <f>R7</f>
        <v>2018</v>
      </c>
      <c r="E46" s="13" t="s">
        <v>123</v>
      </c>
      <c r="F46" s="13"/>
      <c r="G46" s="13"/>
      <c r="H46" s="46">
        <f>T5</f>
        <v>0</v>
      </c>
      <c r="J46" s="100" t="s">
        <v>34</v>
      </c>
      <c r="K46" s="168" t="s">
        <v>36</v>
      </c>
      <c r="L46" s="168"/>
      <c r="M46" s="168"/>
      <c r="N46" s="168"/>
      <c r="O46" s="168"/>
      <c r="P46" s="168"/>
      <c r="Q46" s="168"/>
      <c r="R46" s="168"/>
      <c r="S46" s="168"/>
      <c r="T46" s="168"/>
    </row>
    <row r="48" spans="9:14" ht="15.75">
      <c r="I48" s="143"/>
      <c r="M48" s="69"/>
      <c r="N48" s="145"/>
    </row>
    <row r="49" spans="9:16" ht="15.75">
      <c r="I49" s="144" t="str">
        <f>"s:\LGS Docs\a_1budget\"&amp;G4&amp;"\"&amp;R7&amp;"\sds\"&amp;T1</f>
        <v>s:\LGS Docs\a_1budget\0001 Select your Local Government\2018\sds\0001_sds_00-Jan-1900.xls </v>
      </c>
      <c r="K49" s="144"/>
      <c r="L49" s="144"/>
      <c r="M49" s="148"/>
      <c r="N49" s="145" t="s">
        <v>40</v>
      </c>
      <c r="O49" s="145" t="s">
        <v>40</v>
      </c>
      <c r="P49" s="69"/>
    </row>
    <row r="50" spans="9:16" ht="18.75">
      <c r="I50" s="146" t="str">
        <f>"s:\LGS Docs\a_1budget_files\"&amp;R7&amp;"\sds\"&amp;T1</f>
        <v>s:\LGS Docs\a_1budget_files\2018\sds\0001_sds_00-Jan-1900.xls </v>
      </c>
      <c r="K50" s="144"/>
      <c r="L50" s="147" t="s">
        <v>214</v>
      </c>
      <c r="M50" s="171"/>
      <c r="N50" s="171"/>
      <c r="O50" s="69"/>
      <c r="P50" s="69"/>
    </row>
    <row r="51" spans="9:16" ht="18.75">
      <c r="I51" s="144"/>
      <c r="K51" s="144"/>
      <c r="L51" s="147" t="s">
        <v>215</v>
      </c>
      <c r="M51" s="171"/>
      <c r="N51" s="171"/>
      <c r="O51" s="69"/>
      <c r="P51" s="69"/>
    </row>
  </sheetData>
  <sheetProtection formatRows="0"/>
  <mergeCells count="47">
    <mergeCell ref="M50:N50"/>
    <mergeCell ref="M51:N51"/>
    <mergeCell ref="I2:O2"/>
    <mergeCell ref="K5:P5"/>
    <mergeCell ref="L10:O10"/>
    <mergeCell ref="I3:T3"/>
    <mergeCell ref="P16:R16"/>
    <mergeCell ref="K46:T46"/>
    <mergeCell ref="L8:O8"/>
    <mergeCell ref="L25:N25"/>
    <mergeCell ref="L27:N27"/>
    <mergeCell ref="K45:T45"/>
    <mergeCell ref="J18:L18"/>
    <mergeCell ref="J19:L19"/>
    <mergeCell ref="I43:T43"/>
    <mergeCell ref="L36:R36"/>
    <mergeCell ref="J27:K27"/>
    <mergeCell ref="L38:R38"/>
    <mergeCell ref="J34:R34"/>
    <mergeCell ref="J33:R33"/>
    <mergeCell ref="L37:R37"/>
    <mergeCell ref="J39:R39"/>
    <mergeCell ref="L28:N28"/>
    <mergeCell ref="J28:K28"/>
    <mergeCell ref="K44:T44"/>
    <mergeCell ref="L29:N29"/>
    <mergeCell ref="L30:N30"/>
    <mergeCell ref="J30:K30"/>
    <mergeCell ref="J41:R41"/>
    <mergeCell ref="R11:T11"/>
    <mergeCell ref="J22:R22"/>
    <mergeCell ref="J24:K24"/>
    <mergeCell ref="J13:T13"/>
    <mergeCell ref="J26:K26"/>
    <mergeCell ref="J25:K25"/>
    <mergeCell ref="L24:N24"/>
    <mergeCell ref="L26:N26"/>
    <mergeCell ref="I4:T4"/>
    <mergeCell ref="J17:L17"/>
    <mergeCell ref="L11:O11"/>
    <mergeCell ref="N7:O7"/>
    <mergeCell ref="J29:K29"/>
    <mergeCell ref="R10:T10"/>
    <mergeCell ref="L9:O9"/>
    <mergeCell ref="R8:T8"/>
    <mergeCell ref="R9:T9"/>
    <mergeCell ref="L12:O12"/>
  </mergeCells>
  <dataValidations count="1">
    <dataValidation type="list" allowBlank="1" showInputMessage="1" showErrorMessage="1" sqref="K5:P5">
      <formula1>muni_names</formula1>
    </dataValidation>
  </dataValidations>
  <printOptions horizontalCentered="1"/>
  <pageMargins left="0.5" right="0.5" top="0.5" bottom="0.5" header="0.5" footer="0.25"/>
  <pageSetup fitToHeight="1" fitToWidth="1" horizontalDpi="600" verticalDpi="600" orientation="portrait" paperSize="5" scale="80" r:id="rId3"/>
  <headerFooter alignWithMargins="0">
    <oddFooter>&amp;CPage &amp;P</oddFooter>
  </headerFooter>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P15"/>
  <sheetViews>
    <sheetView showGridLines="0" zoomScale="115" zoomScaleNormal="115" zoomScalePageLayoutView="0" workbookViewId="0" topLeftCell="I7">
      <selection activeCell="L12" sqref="L12"/>
    </sheetView>
  </sheetViews>
  <sheetFormatPr defaultColWidth="9.00390625" defaultRowHeight="15.75"/>
  <cols>
    <col min="1" max="1" width="4.625" style="13" hidden="1" customWidth="1"/>
    <col min="2" max="2" width="2.00390625" style="13" hidden="1" customWidth="1"/>
    <col min="3" max="3" width="3.125" style="13" hidden="1" customWidth="1"/>
    <col min="4" max="4" width="3.75390625" style="13" hidden="1" customWidth="1"/>
    <col min="5" max="5" width="3.00390625" style="13" hidden="1" customWidth="1"/>
    <col min="6" max="6" width="3.50390625" style="13" hidden="1" customWidth="1"/>
    <col min="7" max="7" width="3.75390625" style="13" hidden="1" customWidth="1"/>
    <col min="8" max="8" width="7.875" style="16" hidden="1" customWidth="1"/>
    <col min="9" max="9" width="2.00390625" style="97" customWidth="1"/>
    <col min="10" max="10" width="46.25390625" style="0" customWidth="1"/>
    <col min="11" max="11" width="17.75390625" style="17" customWidth="1"/>
    <col min="12" max="12" width="14.75390625" style="17" customWidth="1"/>
    <col min="13" max="16" width="14.75390625" style="0" customWidth="1"/>
  </cols>
  <sheetData>
    <row r="1" spans="1:16" ht="15" customHeight="1">
      <c r="A1" s="13" t="str">
        <f ca="1">MID(CELL("filename",A1),FIND("]",CELL("filename",A1))+1,256)</f>
        <v>Self Liquidating</v>
      </c>
      <c r="B1" s="13">
        <f>ROW()</f>
        <v>1</v>
      </c>
      <c r="C1" s="13" t="str">
        <f>Summary!J5</f>
        <v>0001</v>
      </c>
      <c r="D1" s="13">
        <f>Summary!R7</f>
        <v>2018</v>
      </c>
      <c r="E1" s="13" t="s">
        <v>123</v>
      </c>
      <c r="F1" s="16" t="s">
        <v>40</v>
      </c>
      <c r="G1" s="13" t="s">
        <v>40</v>
      </c>
      <c r="H1" s="87">
        <f>Summary!T5</f>
        <v>0</v>
      </c>
      <c r="I1" s="178" t="s">
        <v>65</v>
      </c>
      <c r="J1" s="178"/>
      <c r="K1" s="178"/>
      <c r="L1" s="178"/>
      <c r="M1" s="178"/>
      <c r="N1" s="178"/>
      <c r="O1" s="178"/>
      <c r="P1" s="178"/>
    </row>
    <row r="2" spans="1:16" ht="15" customHeight="1">
      <c r="A2" s="13" t="str">
        <f ca="1">MID(CELL("filename",A2),FIND("]",CELL("filename",A2))+1,256)</f>
        <v>Self Liquidating</v>
      </c>
      <c r="B2" s="13">
        <f>ROW()</f>
        <v>2</v>
      </c>
      <c r="C2" s="13" t="str">
        <f>Summary!J5</f>
        <v>0001</v>
      </c>
      <c r="D2" s="13">
        <f>Summary!R7</f>
        <v>2018</v>
      </c>
      <c r="E2" s="13" t="s">
        <v>123</v>
      </c>
      <c r="F2" s="16" t="s">
        <v>40</v>
      </c>
      <c r="G2" s="13" t="s">
        <v>40</v>
      </c>
      <c r="H2" s="87">
        <f>Summary!T5</f>
        <v>0</v>
      </c>
      <c r="I2" s="178" t="s">
        <v>199</v>
      </c>
      <c r="J2" s="178"/>
      <c r="K2" s="178"/>
      <c r="L2" s="178"/>
      <c r="M2" s="178"/>
      <c r="N2" s="178"/>
      <c r="O2" s="178"/>
      <c r="P2" s="178"/>
    </row>
    <row r="3" spans="6:15" ht="9.75" customHeight="1">
      <c r="F3" s="16"/>
      <c r="H3" s="87"/>
      <c r="I3" s="95"/>
      <c r="J3" s="29"/>
      <c r="K3" s="29"/>
      <c r="L3" s="29"/>
      <c r="M3" s="29"/>
      <c r="N3" s="120"/>
      <c r="O3" s="18"/>
    </row>
    <row r="4" spans="1:16" ht="15" customHeight="1">
      <c r="A4" s="13" t="str">
        <f ca="1">MID(CELL("filename",A4),FIND("]",CELL("filename",A4))+1,256)</f>
        <v>Self Liquidating</v>
      </c>
      <c r="B4" s="13">
        <f>ROW()</f>
        <v>4</v>
      </c>
      <c r="C4" s="13" t="str">
        <f>Summary!J5</f>
        <v>0001</v>
      </c>
      <c r="D4" s="13">
        <f>Summary!R7</f>
        <v>2018</v>
      </c>
      <c r="E4" s="13" t="s">
        <v>123</v>
      </c>
      <c r="F4" s="13" t="s">
        <v>163</v>
      </c>
      <c r="G4" s="13" t="s">
        <v>164</v>
      </c>
      <c r="H4" s="87">
        <f>Summary!T5</f>
        <v>0</v>
      </c>
      <c r="I4" s="95"/>
      <c r="J4" s="52"/>
      <c r="K4" s="52" t="s">
        <v>158</v>
      </c>
      <c r="L4" s="121"/>
      <c r="M4" s="122"/>
      <c r="N4" s="122"/>
      <c r="O4" s="122"/>
      <c r="P4" s="123"/>
    </row>
    <row r="5" spans="8:16" ht="9.75" customHeight="1">
      <c r="H5" s="87"/>
      <c r="I5" s="95"/>
      <c r="J5" s="50"/>
      <c r="K5" s="51"/>
      <c r="L5" s="124"/>
      <c r="M5" s="125"/>
      <c r="N5" s="125"/>
      <c r="O5" s="125"/>
      <c r="P5" s="126"/>
    </row>
    <row r="6" spans="1:16" ht="15.75">
      <c r="A6" s="13" t="str">
        <f aca="true" ca="1" t="shared" si="0" ref="A6:A14">MID(CELL("filename",A6),FIND("]",CELL("filename",A6))+1,256)</f>
        <v>Self Liquidating</v>
      </c>
      <c r="B6" s="13">
        <f>ROW()</f>
        <v>6</v>
      </c>
      <c r="C6" s="13" t="str">
        <f>Summary!J5</f>
        <v>0001</v>
      </c>
      <c r="D6" s="13">
        <f>Summary!R7</f>
        <v>2018</v>
      </c>
      <c r="E6" s="13" t="s">
        <v>123</v>
      </c>
      <c r="F6" s="13" t="s">
        <v>163</v>
      </c>
      <c r="G6" s="13" t="s">
        <v>165</v>
      </c>
      <c r="H6" s="87">
        <f>Summary!T5</f>
        <v>0</v>
      </c>
      <c r="I6" s="95">
        <v>1</v>
      </c>
      <c r="J6" s="180" t="s">
        <v>207</v>
      </c>
      <c r="K6" s="180"/>
      <c r="L6" s="128">
        <v>0</v>
      </c>
      <c r="M6" s="129">
        <v>0</v>
      </c>
      <c r="N6" s="129">
        <v>0</v>
      </c>
      <c r="O6" s="129">
        <v>0</v>
      </c>
      <c r="P6" s="130">
        <v>0</v>
      </c>
    </row>
    <row r="7" spans="1:16" ht="43.5" customHeight="1">
      <c r="A7" s="13" t="str">
        <f ca="1" t="shared" si="0"/>
        <v>Self Liquidating</v>
      </c>
      <c r="B7" s="13">
        <f>ROW()</f>
        <v>7</v>
      </c>
      <c r="C7" s="13" t="str">
        <f>Summary!J5</f>
        <v>0001</v>
      </c>
      <c r="D7" s="13">
        <f>Summary!R7</f>
        <v>2018</v>
      </c>
      <c r="E7" s="13" t="s">
        <v>123</v>
      </c>
      <c r="F7" s="13" t="s">
        <v>163</v>
      </c>
      <c r="G7" s="13" t="s">
        <v>166</v>
      </c>
      <c r="H7" s="87">
        <f>Summary!T5</f>
        <v>0</v>
      </c>
      <c r="I7" s="95">
        <v>2</v>
      </c>
      <c r="J7" s="181" t="s">
        <v>210</v>
      </c>
      <c r="K7" s="181"/>
      <c r="L7" s="128">
        <v>0</v>
      </c>
      <c r="M7" s="129">
        <v>0</v>
      </c>
      <c r="N7" s="129">
        <v>0</v>
      </c>
      <c r="O7" s="129">
        <v>0</v>
      </c>
      <c r="P7" s="130">
        <v>0</v>
      </c>
    </row>
    <row r="8" spans="1:16" ht="15.75">
      <c r="A8" s="13" t="str">
        <f ca="1" t="shared" si="0"/>
        <v>Self Liquidating</v>
      </c>
      <c r="B8" s="13">
        <f>ROW()</f>
        <v>8</v>
      </c>
      <c r="C8" s="13" t="str">
        <f>Summary!J5</f>
        <v>0001</v>
      </c>
      <c r="D8" s="13">
        <f>Summary!R7</f>
        <v>2018</v>
      </c>
      <c r="E8" s="13" t="s">
        <v>123</v>
      </c>
      <c r="F8" s="13" t="s">
        <v>163</v>
      </c>
      <c r="G8" s="13" t="s">
        <v>167</v>
      </c>
      <c r="H8" s="87">
        <f>Summary!T5</f>
        <v>0</v>
      </c>
      <c r="I8" s="95">
        <v>3</v>
      </c>
      <c r="J8" s="181" t="s">
        <v>208</v>
      </c>
      <c r="K8" s="181"/>
      <c r="L8" s="131">
        <f>+L6-L7</f>
        <v>0</v>
      </c>
      <c r="M8" s="132">
        <f>+M6-M7</f>
        <v>0</v>
      </c>
      <c r="N8" s="132">
        <f>+N6-N7</f>
        <v>0</v>
      </c>
      <c r="O8" s="132">
        <f>+O6-O7</f>
        <v>0</v>
      </c>
      <c r="P8" s="133">
        <f>+P6-P7</f>
        <v>0</v>
      </c>
    </row>
    <row r="9" spans="1:16" ht="15.75">
      <c r="A9" s="13" t="str">
        <f ca="1" t="shared" si="0"/>
        <v>Self Liquidating</v>
      </c>
      <c r="B9" s="13">
        <f>ROW()</f>
        <v>9</v>
      </c>
      <c r="C9" s="13" t="str">
        <f>Summary!J5</f>
        <v>0001</v>
      </c>
      <c r="D9" s="13">
        <f>Summary!R7</f>
        <v>2018</v>
      </c>
      <c r="E9" s="13" t="s">
        <v>123</v>
      </c>
      <c r="F9" s="13" t="s">
        <v>163</v>
      </c>
      <c r="G9" s="13" t="s">
        <v>168</v>
      </c>
      <c r="H9" s="87">
        <f>Summary!T5</f>
        <v>0</v>
      </c>
      <c r="I9" s="95">
        <v>4</v>
      </c>
      <c r="J9" s="180" t="s">
        <v>209</v>
      </c>
      <c r="K9" s="180"/>
      <c r="L9" s="134"/>
      <c r="M9" s="135"/>
      <c r="N9" s="135"/>
      <c r="O9" s="135"/>
      <c r="P9" s="136"/>
    </row>
    <row r="10" spans="1:16" ht="15" customHeight="1">
      <c r="A10" s="13" t="str">
        <f ca="1" t="shared" si="0"/>
        <v>Self Liquidating</v>
      </c>
      <c r="B10" s="13">
        <f>ROW()</f>
        <v>10</v>
      </c>
      <c r="C10" s="13" t="str">
        <f>Summary!J5</f>
        <v>0001</v>
      </c>
      <c r="D10" s="13">
        <f>Summary!R7</f>
        <v>2018</v>
      </c>
      <c r="E10" s="13" t="s">
        <v>123</v>
      </c>
      <c r="F10" s="13" t="s">
        <v>163</v>
      </c>
      <c r="G10" s="13" t="s">
        <v>169</v>
      </c>
      <c r="H10" s="87">
        <f>Summary!T5</f>
        <v>0</v>
      </c>
      <c r="I10" s="95"/>
      <c r="J10" s="54" t="s">
        <v>170</v>
      </c>
      <c r="L10" s="128">
        <v>0</v>
      </c>
      <c r="M10" s="129">
        <v>0</v>
      </c>
      <c r="N10" s="129">
        <v>0</v>
      </c>
      <c r="O10" s="129">
        <v>0</v>
      </c>
      <c r="P10" s="130">
        <v>0</v>
      </c>
    </row>
    <row r="11" spans="1:16" ht="15.75">
      <c r="A11" s="13" t="str">
        <f ca="1" t="shared" si="0"/>
        <v>Self Liquidating</v>
      </c>
      <c r="B11" s="13">
        <f>ROW()</f>
        <v>11</v>
      </c>
      <c r="C11" s="13" t="str">
        <f>Summary!J5</f>
        <v>0001</v>
      </c>
      <c r="D11" s="13">
        <f>Summary!R7</f>
        <v>2018</v>
      </c>
      <c r="E11" s="13" t="s">
        <v>123</v>
      </c>
      <c r="F11" s="13" t="s">
        <v>163</v>
      </c>
      <c r="G11" s="13" t="s">
        <v>171</v>
      </c>
      <c r="H11" s="87">
        <f>Summary!T5</f>
        <v>0</v>
      </c>
      <c r="I11" s="95"/>
      <c r="J11" s="54" t="s">
        <v>66</v>
      </c>
      <c r="L11" s="128">
        <v>0</v>
      </c>
      <c r="M11" s="129">
        <v>0</v>
      </c>
      <c r="N11" s="129">
        <v>0</v>
      </c>
      <c r="O11" s="129">
        <v>0</v>
      </c>
      <c r="P11" s="130">
        <v>0</v>
      </c>
    </row>
    <row r="12" spans="1:16" ht="15.75">
      <c r="A12" s="13" t="str">
        <f ca="1" t="shared" si="0"/>
        <v>Self Liquidating</v>
      </c>
      <c r="B12" s="13">
        <f>ROW()</f>
        <v>12</v>
      </c>
      <c r="C12" s="13" t="str">
        <f>Summary!J5</f>
        <v>0001</v>
      </c>
      <c r="D12" s="13">
        <f>Summary!R7</f>
        <v>2018</v>
      </c>
      <c r="E12" s="13" t="s">
        <v>123</v>
      </c>
      <c r="F12" s="13" t="s">
        <v>163</v>
      </c>
      <c r="G12" s="13" t="s">
        <v>172</v>
      </c>
      <c r="H12" s="87">
        <f>Summary!T5</f>
        <v>0</v>
      </c>
      <c r="I12" s="95"/>
      <c r="J12" s="54" t="s">
        <v>67</v>
      </c>
      <c r="K12" s="30"/>
      <c r="L12" s="131">
        <f>L10+L11</f>
        <v>0</v>
      </c>
      <c r="M12" s="132">
        <f>M10+M11</f>
        <v>0</v>
      </c>
      <c r="N12" s="132">
        <f>N10+N11</f>
        <v>0</v>
      </c>
      <c r="O12" s="132">
        <f>O10+O11</f>
        <v>0</v>
      </c>
      <c r="P12" s="133">
        <f>P10+P11</f>
        <v>0</v>
      </c>
    </row>
    <row r="13" spans="8:16" ht="15.75">
      <c r="H13" s="87"/>
      <c r="I13" s="95"/>
      <c r="J13" s="54"/>
      <c r="K13" s="30"/>
      <c r="L13" s="127"/>
      <c r="M13" s="127"/>
      <c r="N13" s="127"/>
      <c r="O13" s="127"/>
      <c r="P13" s="127"/>
    </row>
    <row r="14" spans="1:16" s="137" customFormat="1" ht="33" customHeight="1">
      <c r="A14" s="137" t="str">
        <f ca="1" t="shared" si="0"/>
        <v>Self Liquidating</v>
      </c>
      <c r="B14" s="137">
        <f>ROW()</f>
        <v>14</v>
      </c>
      <c r="C14" s="137" t="str">
        <f>Summary!J5</f>
        <v>0001</v>
      </c>
      <c r="D14" s="137">
        <f>Summary!R7</f>
        <v>2018</v>
      </c>
      <c r="E14" s="137" t="s">
        <v>123</v>
      </c>
      <c r="H14" s="138">
        <f>Summary!T5</f>
        <v>0</v>
      </c>
      <c r="I14" s="139"/>
      <c r="J14" s="179" t="s">
        <v>200</v>
      </c>
      <c r="K14" s="179"/>
      <c r="L14" s="119"/>
      <c r="M14" s="119"/>
      <c r="N14" s="119"/>
      <c r="O14" s="119"/>
      <c r="P14" s="119"/>
    </row>
    <row r="15" spans="1:16" ht="15.75">
      <c r="A15" s="13" t="str">
        <f ca="1">MID(CELL("filename",A15),FIND("]",CELL("filename",A15))+1,256)</f>
        <v>Self Liquidating</v>
      </c>
      <c r="B15" s="13">
        <f>ROW()</f>
        <v>15</v>
      </c>
      <c r="C15" s="13" t="str">
        <f>+Summary!J5</f>
        <v>0001</v>
      </c>
      <c r="D15" s="13">
        <f>Summary!R7</f>
        <v>2018</v>
      </c>
      <c r="E15" s="13" t="s">
        <v>123</v>
      </c>
      <c r="H15" s="16">
        <f>Summary!T5</f>
        <v>0</v>
      </c>
      <c r="I15" s="96"/>
      <c r="J15" s="94"/>
      <c r="K15" s="31"/>
      <c r="L15" s="31"/>
      <c r="M15" s="31"/>
      <c r="N15" s="31"/>
      <c r="O15" s="31"/>
      <c r="P15" s="31"/>
    </row>
  </sheetData>
  <sheetProtection password="C7B6" sheet="1"/>
  <mergeCells count="7">
    <mergeCell ref="I1:P1"/>
    <mergeCell ref="I2:P2"/>
    <mergeCell ref="J14:K14"/>
    <mergeCell ref="J6:K6"/>
    <mergeCell ref="J7:K7"/>
    <mergeCell ref="J8:K8"/>
    <mergeCell ref="J9:K9"/>
  </mergeCells>
  <printOptions horizontalCentered="1"/>
  <pageMargins left="0.5" right="0.5" top="0.5" bottom="0.5" header="0.3" footer="0.3"/>
  <pageSetup fitToHeight="1" fitToWidth="1"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Q29"/>
  <sheetViews>
    <sheetView showGridLines="0" workbookViewId="0" topLeftCell="I1">
      <selection activeCell="O11" sqref="O11"/>
    </sheetView>
  </sheetViews>
  <sheetFormatPr defaultColWidth="9.00390625" defaultRowHeight="15.75"/>
  <cols>
    <col min="1" max="1" width="4.625" style="0" hidden="1" customWidth="1"/>
    <col min="2" max="2" width="3.50390625" style="0" hidden="1" customWidth="1"/>
    <col min="3" max="3" width="3.625" style="0" hidden="1" customWidth="1"/>
    <col min="4" max="7" width="9.00390625" style="0" hidden="1" customWidth="1"/>
    <col min="8" max="8" width="10.875" style="0" hidden="1" customWidth="1"/>
    <col min="9" max="9" width="3.125" style="98" customWidth="1"/>
    <col min="10" max="10" width="15.125" style="18" customWidth="1"/>
    <col min="11" max="11" width="9.00390625" style="18" customWidth="1"/>
    <col min="12" max="12" width="10.75390625" style="18" customWidth="1"/>
    <col min="13" max="13" width="24.25390625" style="18" customWidth="1"/>
    <col min="14" max="14" width="17.50390625" style="19" customWidth="1"/>
    <col min="15" max="15" width="17.625" style="19" customWidth="1"/>
    <col min="16" max="17" width="9.00390625" style="18" customWidth="1"/>
  </cols>
  <sheetData>
    <row r="1" spans="1:15" ht="15.75">
      <c r="A1" s="13" t="str">
        <f aca="true" ca="1" t="shared" si="0" ref="A1:A29">MID(CELL("filename",A1),FIND("]",CELL("filename",A1))+1,256)</f>
        <v>Local School</v>
      </c>
      <c r="B1" s="13">
        <f>ROW()</f>
        <v>1</v>
      </c>
      <c r="C1" s="13" t="str">
        <f>Summary!J5</f>
        <v>0001</v>
      </c>
      <c r="D1" s="13">
        <f>Summary!R7</f>
        <v>2018</v>
      </c>
      <c r="E1" s="13" t="s">
        <v>123</v>
      </c>
      <c r="F1" s="13"/>
      <c r="G1" s="13"/>
      <c r="H1" s="46">
        <f>Summary!T5</f>
        <v>0</v>
      </c>
      <c r="I1" s="182" t="s">
        <v>190</v>
      </c>
      <c r="J1" s="182"/>
      <c r="K1" s="182"/>
      <c r="L1" s="182"/>
      <c r="M1" s="182"/>
      <c r="N1" s="182"/>
      <c r="O1" s="182"/>
    </row>
    <row r="2" spans="1:10" ht="13.5" customHeight="1">
      <c r="A2" s="13" t="str">
        <f ca="1" t="shared" si="0"/>
        <v>Local School</v>
      </c>
      <c r="B2" s="13">
        <f>ROW()</f>
        <v>2</v>
      </c>
      <c r="C2" s="13" t="s">
        <v>77</v>
      </c>
      <c r="D2" s="13">
        <f>Summary!R7</f>
        <v>2018</v>
      </c>
      <c r="E2" s="13" t="s">
        <v>123</v>
      </c>
      <c r="F2" s="13"/>
      <c r="G2" s="13"/>
      <c r="H2" s="46">
        <f>Summary!T5</f>
        <v>0</v>
      </c>
      <c r="J2" s="48"/>
    </row>
    <row r="3" spans="1:10" ht="36" customHeight="1">
      <c r="A3" s="13" t="str">
        <f ca="1" t="shared" si="0"/>
        <v>Local School</v>
      </c>
      <c r="B3" s="13">
        <f>ROW()</f>
        <v>3</v>
      </c>
      <c r="C3" s="13" t="s">
        <v>77</v>
      </c>
      <c r="D3" s="13">
        <f>Summary!R7</f>
        <v>2018</v>
      </c>
      <c r="E3" s="13" t="s">
        <v>123</v>
      </c>
      <c r="F3" s="13"/>
      <c r="G3" s="13"/>
      <c r="H3" s="46">
        <f>Summary!T5</f>
        <v>0</v>
      </c>
      <c r="J3" s="21" t="s">
        <v>195</v>
      </c>
    </row>
    <row r="4" spans="1:15" ht="15.75">
      <c r="A4" s="13" t="str">
        <f ca="1" t="shared" si="0"/>
        <v>Local School</v>
      </c>
      <c r="B4" s="13">
        <f>ROW()</f>
        <v>4</v>
      </c>
      <c r="C4" s="13" t="s">
        <v>77</v>
      </c>
      <c r="D4" s="13">
        <f>Summary!R7</f>
        <v>2018</v>
      </c>
      <c r="E4" s="13" t="s">
        <v>123</v>
      </c>
      <c r="F4" s="13" t="s">
        <v>174</v>
      </c>
      <c r="G4" s="13"/>
      <c r="H4" s="46">
        <f>Summary!T5</f>
        <v>0</v>
      </c>
      <c r="I4" s="98">
        <v>1</v>
      </c>
      <c r="J4" s="18" t="s">
        <v>49</v>
      </c>
      <c r="O4" s="88">
        <f>Summary!T39</f>
        <v>1</v>
      </c>
    </row>
    <row r="5" spans="1:15" ht="15.75">
      <c r="A5" s="13" t="str">
        <f ca="1" t="shared" si="0"/>
        <v>Local School</v>
      </c>
      <c r="B5" s="13">
        <f>ROW()</f>
        <v>5</v>
      </c>
      <c r="C5" s="13" t="s">
        <v>77</v>
      </c>
      <c r="D5" s="13">
        <f>Summary!R7</f>
        <v>2018</v>
      </c>
      <c r="E5" s="13" t="s">
        <v>123</v>
      </c>
      <c r="F5" s="13" t="s">
        <v>174</v>
      </c>
      <c r="G5" s="13"/>
      <c r="H5" s="46">
        <f>Summary!T5</f>
        <v>0</v>
      </c>
      <c r="I5" s="98">
        <v>2</v>
      </c>
      <c r="J5" s="18" t="s">
        <v>191</v>
      </c>
      <c r="O5" s="74">
        <v>0</v>
      </c>
    </row>
    <row r="6" spans="1:15" ht="15.75">
      <c r="A6" s="13" t="str">
        <f ca="1" t="shared" si="0"/>
        <v>Local School</v>
      </c>
      <c r="B6" s="13">
        <f>ROW()</f>
        <v>6</v>
      </c>
      <c r="C6" s="13" t="s">
        <v>77</v>
      </c>
      <c r="D6" s="13">
        <f>Summary!R7</f>
        <v>2018</v>
      </c>
      <c r="E6" s="13" t="s">
        <v>123</v>
      </c>
      <c r="F6" s="13" t="s">
        <v>174</v>
      </c>
      <c r="G6" s="13"/>
      <c r="H6" s="46">
        <f>Summary!T5</f>
        <v>0</v>
      </c>
      <c r="I6" s="98">
        <v>3</v>
      </c>
      <c r="J6" s="18" t="s">
        <v>175</v>
      </c>
      <c r="O6" s="74">
        <v>0</v>
      </c>
    </row>
    <row r="7" spans="1:15" ht="15.75">
      <c r="A7" s="13" t="str">
        <f ca="1" t="shared" si="0"/>
        <v>Local School</v>
      </c>
      <c r="B7" s="13">
        <f>ROW()</f>
        <v>7</v>
      </c>
      <c r="C7" s="13" t="s">
        <v>77</v>
      </c>
      <c r="D7" s="13">
        <f>Summary!R7</f>
        <v>2018</v>
      </c>
      <c r="E7" s="13" t="s">
        <v>123</v>
      </c>
      <c r="F7" s="13" t="s">
        <v>174</v>
      </c>
      <c r="G7" s="13"/>
      <c r="H7" s="46">
        <f>Summary!T5</f>
        <v>0</v>
      </c>
      <c r="I7" s="98">
        <v>4</v>
      </c>
      <c r="J7" s="18" t="s">
        <v>50</v>
      </c>
      <c r="O7" s="88">
        <f>+O5-O6</f>
        <v>0</v>
      </c>
    </row>
    <row r="8" spans="1:15" ht="15.75">
      <c r="A8" s="13" t="str">
        <f ca="1" t="shared" si="0"/>
        <v>Local School</v>
      </c>
      <c r="B8" s="13">
        <f>ROW()</f>
        <v>8</v>
      </c>
      <c r="C8" s="13" t="s">
        <v>77</v>
      </c>
      <c r="D8" s="13">
        <f>Summary!R7</f>
        <v>2018</v>
      </c>
      <c r="E8" s="13" t="s">
        <v>123</v>
      </c>
      <c r="F8" s="13" t="s">
        <v>174</v>
      </c>
      <c r="G8" s="13"/>
      <c r="H8" s="46">
        <f>Summary!T5</f>
        <v>0</v>
      </c>
      <c r="I8" s="98">
        <v>5</v>
      </c>
      <c r="J8" s="18" t="s">
        <v>51</v>
      </c>
      <c r="N8" s="89">
        <v>0</v>
      </c>
      <c r="O8" s="90">
        <f>+N8*O4</f>
        <v>0</v>
      </c>
    </row>
    <row r="9" spans="1:14" ht="15.75">
      <c r="A9" s="13" t="str">
        <f ca="1" t="shared" si="0"/>
        <v>Local School</v>
      </c>
      <c r="B9" s="13">
        <f>ROW()</f>
        <v>9</v>
      </c>
      <c r="C9" s="13" t="s">
        <v>77</v>
      </c>
      <c r="D9" s="13">
        <f>Summary!R7</f>
        <v>2018</v>
      </c>
      <c r="E9" s="13" t="s">
        <v>123</v>
      </c>
      <c r="F9" s="13" t="s">
        <v>174</v>
      </c>
      <c r="G9" s="13"/>
      <c r="H9" s="46">
        <f>Summary!T5</f>
        <v>0</v>
      </c>
      <c r="K9" s="18" t="s">
        <v>52</v>
      </c>
      <c r="N9" s="30"/>
    </row>
    <row r="10" spans="1:14" ht="15.75">
      <c r="A10" s="13" t="str">
        <f ca="1" t="shared" si="0"/>
        <v>Local School</v>
      </c>
      <c r="B10" s="13">
        <f>ROW()</f>
        <v>10</v>
      </c>
      <c r="C10" s="13" t="s">
        <v>77</v>
      </c>
      <c r="D10" s="13">
        <f>Summary!R7</f>
        <v>2018</v>
      </c>
      <c r="E10" s="13" t="s">
        <v>123</v>
      </c>
      <c r="F10" s="13" t="s">
        <v>174</v>
      </c>
      <c r="G10" s="13"/>
      <c r="H10" s="46">
        <f>Summary!T5</f>
        <v>0</v>
      </c>
      <c r="K10" s="18" t="s">
        <v>53</v>
      </c>
      <c r="N10" s="30"/>
    </row>
    <row r="11" spans="1:14" ht="15.75">
      <c r="A11" s="13" t="str">
        <f ca="1" t="shared" si="0"/>
        <v>Local School</v>
      </c>
      <c r="B11" s="13">
        <f>ROW()</f>
        <v>11</v>
      </c>
      <c r="C11" s="13" t="s">
        <v>77</v>
      </c>
      <c r="D11" s="13">
        <f>Summary!R7</f>
        <v>2018</v>
      </c>
      <c r="E11" s="13" t="s">
        <v>123</v>
      </c>
      <c r="F11" s="13" t="s">
        <v>174</v>
      </c>
      <c r="G11" s="13"/>
      <c r="H11" s="46">
        <f>Summary!T5</f>
        <v>0</v>
      </c>
      <c r="K11" s="18" t="s">
        <v>64</v>
      </c>
      <c r="N11" s="30"/>
    </row>
    <row r="12" spans="1:14" ht="15.75">
      <c r="A12" s="13" t="str">
        <f ca="1" t="shared" si="0"/>
        <v>Local School</v>
      </c>
      <c r="B12" s="13">
        <f>ROW()</f>
        <v>12</v>
      </c>
      <c r="C12" s="13" t="s">
        <v>77</v>
      </c>
      <c r="D12" s="13">
        <f>Summary!R7</f>
        <v>2018</v>
      </c>
      <c r="E12" s="13" t="s">
        <v>123</v>
      </c>
      <c r="F12" s="13" t="s">
        <v>174</v>
      </c>
      <c r="G12" s="13"/>
      <c r="H12" s="46">
        <f>Summary!T5</f>
        <v>0</v>
      </c>
      <c r="K12" s="18" t="s">
        <v>54</v>
      </c>
      <c r="N12" s="30"/>
    </row>
    <row r="13" spans="1:15" ht="15" customHeight="1">
      <c r="A13" s="13" t="str">
        <f ca="1" t="shared" si="0"/>
        <v>Local School</v>
      </c>
      <c r="B13" s="13">
        <f>ROW()</f>
        <v>13</v>
      </c>
      <c r="C13" s="13" t="s">
        <v>77</v>
      </c>
      <c r="D13" s="13">
        <f>Summary!R7</f>
        <v>2018</v>
      </c>
      <c r="E13" s="13" t="s">
        <v>123</v>
      </c>
      <c r="F13" s="13" t="s">
        <v>174</v>
      </c>
      <c r="G13" s="13"/>
      <c r="H13" s="46">
        <f>Summary!T5</f>
        <v>0</v>
      </c>
      <c r="I13" s="104">
        <v>6</v>
      </c>
      <c r="J13" s="180" t="s">
        <v>192</v>
      </c>
      <c r="K13" s="180"/>
      <c r="L13" s="180"/>
      <c r="M13" s="180"/>
      <c r="N13" s="54"/>
      <c r="O13" s="88">
        <f>+O8-O7</f>
        <v>0</v>
      </c>
    </row>
    <row r="14" spans="1:15" ht="15.75">
      <c r="A14" s="13" t="str">
        <f ca="1" t="shared" si="0"/>
        <v>Local School</v>
      </c>
      <c r="B14" s="13">
        <f>ROW()</f>
        <v>14</v>
      </c>
      <c r="C14" s="13" t="s">
        <v>77</v>
      </c>
      <c r="D14" s="13">
        <f>Summary!R7</f>
        <v>2018</v>
      </c>
      <c r="E14" s="13" t="s">
        <v>123</v>
      </c>
      <c r="F14" s="13" t="s">
        <v>174</v>
      </c>
      <c r="G14" s="13"/>
      <c r="H14" s="46">
        <f>Summary!T5</f>
        <v>0</v>
      </c>
      <c r="I14" s="98">
        <v>7</v>
      </c>
      <c r="J14" s="18" t="s">
        <v>55</v>
      </c>
      <c r="O14" s="74">
        <v>0</v>
      </c>
    </row>
    <row r="15" spans="1:10" ht="13.5" customHeight="1">
      <c r="A15" s="13" t="str">
        <f ca="1" t="shared" si="0"/>
        <v>Local School</v>
      </c>
      <c r="B15" s="13">
        <f>ROW()</f>
        <v>15</v>
      </c>
      <c r="C15" s="13" t="s">
        <v>77</v>
      </c>
      <c r="D15" s="13">
        <f>Summary!R7</f>
        <v>2018</v>
      </c>
      <c r="E15" s="13" t="s">
        <v>123</v>
      </c>
      <c r="F15" s="13" t="s">
        <v>174</v>
      </c>
      <c r="G15" s="13"/>
      <c r="H15" s="46">
        <f>Summary!T5</f>
        <v>0</v>
      </c>
      <c r="J15" s="48" t="s">
        <v>37</v>
      </c>
    </row>
    <row r="16" spans="1:10" ht="36" customHeight="1">
      <c r="A16" s="13" t="str">
        <f ca="1" t="shared" si="0"/>
        <v>Local School</v>
      </c>
      <c r="B16" s="13">
        <f>ROW()</f>
        <v>16</v>
      </c>
      <c r="C16" s="13" t="s">
        <v>77</v>
      </c>
      <c r="D16" s="13">
        <f>Summary!R7</f>
        <v>2018</v>
      </c>
      <c r="E16" s="13" t="s">
        <v>123</v>
      </c>
      <c r="F16" s="13" t="s">
        <v>174</v>
      </c>
      <c r="G16" s="13"/>
      <c r="H16" s="46">
        <f>Summary!T5</f>
        <v>0</v>
      </c>
      <c r="J16" s="21" t="s">
        <v>193</v>
      </c>
    </row>
    <row r="17" spans="1:15" ht="15.75">
      <c r="A17" s="13" t="str">
        <f ca="1" t="shared" si="0"/>
        <v>Local School</v>
      </c>
      <c r="B17" s="13">
        <f>ROW()</f>
        <v>17</v>
      </c>
      <c r="C17" s="13" t="s">
        <v>77</v>
      </c>
      <c r="D17" s="13">
        <f>Summary!R7</f>
        <v>2018</v>
      </c>
      <c r="E17" s="13" t="s">
        <v>123</v>
      </c>
      <c r="F17" s="13" t="s">
        <v>174</v>
      </c>
      <c r="G17" s="13"/>
      <c r="H17" s="46">
        <f>Summary!T5</f>
        <v>0</v>
      </c>
      <c r="I17" s="98">
        <v>8</v>
      </c>
      <c r="J17" s="18" t="s">
        <v>56</v>
      </c>
      <c r="O17" s="88">
        <f>+O14-O13</f>
        <v>0</v>
      </c>
    </row>
    <row r="18" spans="1:15" ht="15.75">
      <c r="A18" s="13" t="str">
        <f ca="1" t="shared" si="0"/>
        <v>Local School</v>
      </c>
      <c r="B18" s="13">
        <f>ROW()</f>
        <v>18</v>
      </c>
      <c r="C18" s="13" t="s">
        <v>77</v>
      </c>
      <c r="D18" s="13">
        <f>Summary!R7</f>
        <v>2018</v>
      </c>
      <c r="E18" s="13" t="s">
        <v>123</v>
      </c>
      <c r="F18" s="13" t="s">
        <v>174</v>
      </c>
      <c r="G18" s="13"/>
      <c r="H18" s="46">
        <f>Summary!T5</f>
        <v>0</v>
      </c>
      <c r="I18" s="98">
        <v>9</v>
      </c>
      <c r="J18" s="18" t="s">
        <v>63</v>
      </c>
      <c r="O18" s="88">
        <f>0.035*O4</f>
        <v>0.035</v>
      </c>
    </row>
    <row r="19" spans="1:15" ht="15.75">
      <c r="A19" s="13" t="str">
        <f ca="1" t="shared" si="0"/>
        <v>Local School</v>
      </c>
      <c r="B19" s="13">
        <f>ROW()</f>
        <v>19</v>
      </c>
      <c r="C19" s="13" t="s">
        <v>77</v>
      </c>
      <c r="D19" s="13">
        <f>Summary!R7</f>
        <v>2018</v>
      </c>
      <c r="E19" s="13" t="s">
        <v>123</v>
      </c>
      <c r="F19" s="13" t="s">
        <v>174</v>
      </c>
      <c r="G19" s="13"/>
      <c r="H19" s="46">
        <f>Summary!T5</f>
        <v>0</v>
      </c>
      <c r="I19" s="98">
        <v>10</v>
      </c>
      <c r="J19" s="18" t="s">
        <v>19</v>
      </c>
      <c r="O19" s="88">
        <f>+Summary!T20</f>
        <v>0</v>
      </c>
    </row>
    <row r="20" spans="1:15" ht="15.75">
      <c r="A20" s="13" t="str">
        <f ca="1" t="shared" si="0"/>
        <v>Local School</v>
      </c>
      <c r="B20" s="13">
        <f>ROW()</f>
        <v>20</v>
      </c>
      <c r="C20" s="13" t="s">
        <v>77</v>
      </c>
      <c r="D20" s="13">
        <f>Summary!R7</f>
        <v>2018</v>
      </c>
      <c r="E20" s="13" t="s">
        <v>123</v>
      </c>
      <c r="F20" s="13" t="s">
        <v>174</v>
      </c>
      <c r="G20" s="13"/>
      <c r="H20" s="46">
        <f>Summary!T5</f>
        <v>0</v>
      </c>
      <c r="I20" s="98">
        <v>11</v>
      </c>
      <c r="J20" s="18" t="s">
        <v>57</v>
      </c>
      <c r="O20" s="88">
        <f>+O18-O19</f>
        <v>0.035</v>
      </c>
    </row>
    <row r="21" spans="1:15" ht="15.75">
      <c r="A21" s="13" t="str">
        <f ca="1" t="shared" si="0"/>
        <v>Local School</v>
      </c>
      <c r="B21" s="13">
        <f>ROW()</f>
        <v>21</v>
      </c>
      <c r="C21" s="13" t="s">
        <v>77</v>
      </c>
      <c r="D21" s="13">
        <f>Summary!R7</f>
        <v>2018</v>
      </c>
      <c r="E21" s="13" t="s">
        <v>123</v>
      </c>
      <c r="F21" s="13" t="s">
        <v>174</v>
      </c>
      <c r="G21" s="13"/>
      <c r="H21" s="46">
        <f>Summary!T5</f>
        <v>0</v>
      </c>
      <c r="I21" s="98">
        <v>12</v>
      </c>
      <c r="J21" s="18" t="s">
        <v>58</v>
      </c>
      <c r="O21" s="88">
        <f>+O17</f>
        <v>0</v>
      </c>
    </row>
    <row r="22" spans="1:17" s="22" customFormat="1" ht="28.5" customHeight="1">
      <c r="A22" s="56" t="str">
        <f ca="1" t="shared" si="0"/>
        <v>Local School</v>
      </c>
      <c r="B22" s="56">
        <f>ROW()</f>
        <v>22</v>
      </c>
      <c r="C22" s="56" t="s">
        <v>77</v>
      </c>
      <c r="D22" s="56">
        <f>Summary!R7</f>
        <v>2018</v>
      </c>
      <c r="E22" s="56" t="s">
        <v>123</v>
      </c>
      <c r="F22" s="13" t="s">
        <v>174</v>
      </c>
      <c r="G22" s="56"/>
      <c r="H22" s="58">
        <f>Summary!T5</f>
        <v>0</v>
      </c>
      <c r="I22" s="92">
        <v>13</v>
      </c>
      <c r="J22" s="180" t="s">
        <v>176</v>
      </c>
      <c r="K22" s="180"/>
      <c r="L22" s="180"/>
      <c r="M22" s="180"/>
      <c r="N22" s="59"/>
      <c r="O22" s="91">
        <f>+O20-O21</f>
        <v>0.035</v>
      </c>
      <c r="P22" s="54"/>
      <c r="Q22" s="54"/>
    </row>
    <row r="23" spans="1:10" ht="13.5" customHeight="1">
      <c r="A23" s="13" t="str">
        <f ca="1" t="shared" si="0"/>
        <v>Local School</v>
      </c>
      <c r="B23" s="13">
        <f>ROW()</f>
        <v>23</v>
      </c>
      <c r="C23" s="13" t="s">
        <v>77</v>
      </c>
      <c r="D23" s="13">
        <f>Summary!R7</f>
        <v>2018</v>
      </c>
      <c r="E23" s="13" t="s">
        <v>123</v>
      </c>
      <c r="F23" s="13" t="s">
        <v>174</v>
      </c>
      <c r="G23" s="13"/>
      <c r="H23" s="46">
        <f>Summary!T5</f>
        <v>0</v>
      </c>
      <c r="J23" s="48" t="s">
        <v>38</v>
      </c>
    </row>
    <row r="24" spans="1:12" ht="36" customHeight="1">
      <c r="A24" s="13" t="str">
        <f ca="1" t="shared" si="0"/>
        <v>Local School</v>
      </c>
      <c r="B24" s="13">
        <f>ROW()</f>
        <v>24</v>
      </c>
      <c r="C24" s="13" t="s">
        <v>77</v>
      </c>
      <c r="D24" s="13">
        <f>Summary!R7</f>
        <v>2018</v>
      </c>
      <c r="E24" s="13" t="s">
        <v>123</v>
      </c>
      <c r="F24" s="13" t="s">
        <v>174</v>
      </c>
      <c r="G24" s="13"/>
      <c r="H24" s="46">
        <f>Summary!T5</f>
        <v>0</v>
      </c>
      <c r="J24" s="21" t="s">
        <v>194</v>
      </c>
      <c r="K24" s="20"/>
      <c r="L24" s="20"/>
    </row>
    <row r="25" spans="1:15" ht="15.75">
      <c r="A25" s="13" t="str">
        <f ca="1" t="shared" si="0"/>
        <v>Local School</v>
      </c>
      <c r="B25" s="13">
        <f>ROW()</f>
        <v>25</v>
      </c>
      <c r="C25" s="13" t="s">
        <v>77</v>
      </c>
      <c r="D25" s="13">
        <f>Summary!R7</f>
        <v>2018</v>
      </c>
      <c r="E25" s="13" t="s">
        <v>123</v>
      </c>
      <c r="F25" s="13" t="s">
        <v>174</v>
      </c>
      <c r="G25" s="13"/>
      <c r="H25" s="46">
        <f>Summary!T5</f>
        <v>0</v>
      </c>
      <c r="I25" s="98">
        <v>14</v>
      </c>
      <c r="J25" s="18" t="s">
        <v>59</v>
      </c>
      <c r="O25" s="88">
        <f>+O14</f>
        <v>0</v>
      </c>
    </row>
    <row r="26" spans="1:15" ht="15.75">
      <c r="A26" s="13" t="str">
        <f ca="1" t="shared" si="0"/>
        <v>Local School</v>
      </c>
      <c r="B26" s="13">
        <f>ROW()</f>
        <v>26</v>
      </c>
      <c r="C26" s="13" t="s">
        <v>77</v>
      </c>
      <c r="D26" s="13">
        <f>Summary!R7</f>
        <v>2018</v>
      </c>
      <c r="E26" s="13" t="s">
        <v>123</v>
      </c>
      <c r="F26" s="13" t="s">
        <v>174</v>
      </c>
      <c r="G26" s="13"/>
      <c r="H26" s="46">
        <f>Summary!T5</f>
        <v>0</v>
      </c>
      <c r="I26" s="98">
        <v>15</v>
      </c>
      <c r="J26" s="18" t="s">
        <v>60</v>
      </c>
      <c r="L26" s="18" t="s">
        <v>48</v>
      </c>
      <c r="N26" s="88">
        <f>+O13</f>
        <v>0</v>
      </c>
      <c r="O26" s="93"/>
    </row>
    <row r="27" spans="1:15" ht="15.75">
      <c r="A27" s="13" t="str">
        <f ca="1" t="shared" si="0"/>
        <v>Local School</v>
      </c>
      <c r="B27" s="13">
        <f>ROW()</f>
        <v>27</v>
      </c>
      <c r="C27" s="13" t="s">
        <v>77</v>
      </c>
      <c r="D27" s="13">
        <f>Summary!R7</f>
        <v>2018</v>
      </c>
      <c r="E27" s="13" t="s">
        <v>123</v>
      </c>
      <c r="F27" s="13" t="s">
        <v>174</v>
      </c>
      <c r="G27" s="13"/>
      <c r="H27" s="46">
        <f>Summary!T5</f>
        <v>0</v>
      </c>
      <c r="L27" s="18" t="s">
        <v>61</v>
      </c>
      <c r="N27" s="88">
        <f>+O20</f>
        <v>0.035</v>
      </c>
      <c r="O27" s="93"/>
    </row>
    <row r="28" spans="1:15" ht="15.75">
      <c r="A28" s="13" t="str">
        <f ca="1" t="shared" si="0"/>
        <v>Local School</v>
      </c>
      <c r="B28" s="13">
        <f>ROW()</f>
        <v>28</v>
      </c>
      <c r="C28" s="13" t="s">
        <v>77</v>
      </c>
      <c r="D28" s="13">
        <f>Summary!R7</f>
        <v>2018</v>
      </c>
      <c r="E28" s="13" t="s">
        <v>123</v>
      </c>
      <c r="F28" s="13" t="s">
        <v>174</v>
      </c>
      <c r="G28" s="13"/>
      <c r="H28" s="46">
        <f>Summary!T5</f>
        <v>0</v>
      </c>
      <c r="L28" s="49" t="s">
        <v>47</v>
      </c>
      <c r="N28" s="93"/>
      <c r="O28" s="88">
        <f>+N27+N26</f>
        <v>0.035</v>
      </c>
    </row>
    <row r="29" spans="1:15" ht="15.75">
      <c r="A29" s="13" t="str">
        <f ca="1" t="shared" si="0"/>
        <v>Local School</v>
      </c>
      <c r="B29" s="13">
        <f>ROW()</f>
        <v>29</v>
      </c>
      <c r="C29" s="13" t="s">
        <v>77</v>
      </c>
      <c r="D29" s="13">
        <f>Summary!R7</f>
        <v>2018</v>
      </c>
      <c r="E29" s="13" t="s">
        <v>123</v>
      </c>
      <c r="F29" s="13" t="s">
        <v>174</v>
      </c>
      <c r="G29" s="13"/>
      <c r="H29" s="46">
        <f>Summary!T5</f>
        <v>0</v>
      </c>
      <c r="I29" s="98">
        <v>16</v>
      </c>
      <c r="J29" s="18" t="s">
        <v>62</v>
      </c>
      <c r="N29" s="93"/>
      <c r="O29" s="88">
        <f>IF((+O25-O28)&lt;1,0,(+O25-O28))</f>
        <v>0</v>
      </c>
    </row>
  </sheetData>
  <sheetProtection password="C7B6" sheet="1"/>
  <mergeCells count="3">
    <mergeCell ref="I1:O1"/>
    <mergeCell ref="J13:M13"/>
    <mergeCell ref="J22:M22"/>
  </mergeCells>
  <printOptions horizontalCentered="1"/>
  <pageMargins left="0.5" right="0.5" top="0.5" bottom="0.5" header="0.3" footer="0.3"/>
  <pageSetup fitToHeight="1" fitToWidth="1" horizontalDpi="600" verticalDpi="600" orientation="portrait" paperSize="5" scale="92"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W21"/>
  <sheetViews>
    <sheetView showGridLines="0" workbookViewId="0" topLeftCell="I1">
      <selection activeCell="I5" sqref="I5"/>
    </sheetView>
  </sheetViews>
  <sheetFormatPr defaultColWidth="9.00390625" defaultRowHeight="15.75"/>
  <cols>
    <col min="1" max="1" width="4.625" style="0" hidden="1" customWidth="1"/>
    <col min="2" max="2" width="2.50390625" style="0" hidden="1" customWidth="1"/>
    <col min="3" max="5" width="5.00390625" style="0" hidden="1" customWidth="1"/>
    <col min="6" max="8" width="8.75390625" style="0" hidden="1" customWidth="1"/>
    <col min="9" max="9" width="36.50390625" style="0" customWidth="1"/>
    <col min="10" max="10" width="19.25390625" style="0" customWidth="1"/>
    <col min="11" max="11" width="16.25390625" style="0" customWidth="1"/>
    <col min="12" max="14" width="21.625" style="0" customWidth="1"/>
  </cols>
  <sheetData>
    <row r="1" spans="1:14" ht="18.75">
      <c r="A1" s="13" t="str">
        <f aca="true" ca="1" t="shared" si="0" ref="A1:A21">MID(CELL("filename",A1),FIND("]",CELL("filename",A1))+1,256)</f>
        <v>Regional School</v>
      </c>
      <c r="B1" s="13">
        <f>ROW()</f>
        <v>1</v>
      </c>
      <c r="C1" s="13" t="str">
        <f>Summary!J5</f>
        <v>0001</v>
      </c>
      <c r="D1" s="13">
        <f>Summary!R7</f>
        <v>2018</v>
      </c>
      <c r="E1" s="13" t="s">
        <v>123</v>
      </c>
      <c r="F1" s="13"/>
      <c r="G1" s="13"/>
      <c r="H1" s="46">
        <f>Summary!T5</f>
        <v>0</v>
      </c>
      <c r="I1" s="186" t="s">
        <v>68</v>
      </c>
      <c r="J1" s="186"/>
      <c r="K1" s="186"/>
      <c r="L1" s="186"/>
      <c r="M1" s="186"/>
      <c r="N1" s="186"/>
    </row>
    <row r="2" spans="1:14" s="3" customFormat="1" ht="16.5" thickBot="1">
      <c r="A2" s="13" t="str">
        <f ca="1" t="shared" si="0"/>
        <v>Regional School</v>
      </c>
      <c r="B2" s="13">
        <f>ROW()</f>
        <v>2</v>
      </c>
      <c r="C2" s="13" t="str">
        <f>Summary!J5</f>
        <v>0001</v>
      </c>
      <c r="D2" s="13">
        <f>Summary!R7</f>
        <v>2018</v>
      </c>
      <c r="E2" s="13" t="s">
        <v>123</v>
      </c>
      <c r="F2" s="55"/>
      <c r="G2" s="55"/>
      <c r="H2" s="57">
        <f>Summary!T5</f>
        <v>0</v>
      </c>
      <c r="I2" s="23"/>
      <c r="J2" s="24">
        <v>1</v>
      </c>
      <c r="K2" s="24">
        <v>2</v>
      </c>
      <c r="L2" s="24">
        <v>3</v>
      </c>
      <c r="M2" s="24">
        <v>4</v>
      </c>
      <c r="N2" s="24">
        <v>5</v>
      </c>
    </row>
    <row r="3" spans="1:14" s="22" customFormat="1" ht="51.75" customHeight="1" thickTop="1">
      <c r="A3" s="13" t="str">
        <f ca="1" t="shared" si="0"/>
        <v>Regional School</v>
      </c>
      <c r="B3" s="13">
        <f>ROW()</f>
        <v>3</v>
      </c>
      <c r="C3" s="13" t="str">
        <f>Summary!J5</f>
        <v>0001</v>
      </c>
      <c r="D3" s="13">
        <f>Summary!R7</f>
        <v>2018</v>
      </c>
      <c r="E3" s="13" t="s">
        <v>123</v>
      </c>
      <c r="F3" s="56"/>
      <c r="G3" s="56"/>
      <c r="H3" s="58">
        <f>Summary!T5</f>
        <v>0</v>
      </c>
      <c r="I3" s="187" t="s">
        <v>69</v>
      </c>
      <c r="J3" s="183" t="s">
        <v>70</v>
      </c>
      <c r="K3" s="183"/>
      <c r="L3" s="183" t="s">
        <v>71</v>
      </c>
      <c r="M3" s="183" t="s">
        <v>72</v>
      </c>
      <c r="N3" s="183" t="s">
        <v>73</v>
      </c>
    </row>
    <row r="4" spans="1:14" s="22" customFormat="1" ht="25.5" customHeight="1" thickBot="1">
      <c r="A4" s="13" t="str">
        <f ca="1" t="shared" si="0"/>
        <v>Regional School</v>
      </c>
      <c r="B4" s="13">
        <f>ROW()</f>
        <v>4</v>
      </c>
      <c r="C4" s="13" t="str">
        <f>Summary!J5</f>
        <v>0001</v>
      </c>
      <c r="D4" s="13">
        <f>Summary!R7</f>
        <v>2018</v>
      </c>
      <c r="E4" s="13" t="s">
        <v>123</v>
      </c>
      <c r="F4" s="56"/>
      <c r="G4" s="56"/>
      <c r="H4" s="58">
        <f>Summary!T5</f>
        <v>0</v>
      </c>
      <c r="I4" s="188"/>
      <c r="J4" s="25" t="s">
        <v>30</v>
      </c>
      <c r="K4" s="25" t="s">
        <v>74</v>
      </c>
      <c r="L4" s="184"/>
      <c r="M4" s="185"/>
      <c r="N4" s="184"/>
    </row>
    <row r="5" spans="1:14" ht="16.5" thickTop="1">
      <c r="A5" s="13" t="str">
        <f ca="1" t="shared" si="0"/>
        <v>Regional School</v>
      </c>
      <c r="B5" s="13">
        <f>ROW()</f>
        <v>5</v>
      </c>
      <c r="C5" s="13" t="str">
        <f>Summary!J5</f>
        <v>0001</v>
      </c>
      <c r="D5" s="13">
        <f>Summary!R7</f>
        <v>2018</v>
      </c>
      <c r="E5" s="13" t="s">
        <v>123</v>
      </c>
      <c r="F5" s="13" t="s">
        <v>117</v>
      </c>
      <c r="G5" s="13" t="s">
        <v>118</v>
      </c>
      <c r="H5" s="46">
        <f>Summary!T5</f>
        <v>0</v>
      </c>
      <c r="I5" s="116"/>
      <c r="J5" s="106">
        <f>IF(I5&lt;&gt;"",LOOKUP(I5,Muni!A2:A12,Muni!I2:I12),0)</f>
        <v>0</v>
      </c>
      <c r="K5" s="107">
        <f>IF(J5&gt;1,J5/J$21,0)</f>
        <v>0</v>
      </c>
      <c r="L5" s="85">
        <f aca="true" t="shared" si="1" ref="L5:M20">+$K5*L$21</f>
        <v>0</v>
      </c>
      <c r="M5" s="85">
        <f t="shared" si="1"/>
        <v>0</v>
      </c>
      <c r="N5" s="85">
        <f>+M5+L5</f>
        <v>0</v>
      </c>
    </row>
    <row r="6" spans="1:14" ht="15.75">
      <c r="A6" s="13" t="str">
        <f ca="1" t="shared" si="0"/>
        <v>Regional School</v>
      </c>
      <c r="B6" s="13">
        <f>ROW()</f>
        <v>6</v>
      </c>
      <c r="C6" s="13" t="str">
        <f>Summary!J5</f>
        <v>0001</v>
      </c>
      <c r="D6" s="13">
        <f>Summary!R7</f>
        <v>2018</v>
      </c>
      <c r="E6" s="13" t="s">
        <v>123</v>
      </c>
      <c r="F6" s="13" t="s">
        <v>117</v>
      </c>
      <c r="G6" s="13" t="s">
        <v>118</v>
      </c>
      <c r="H6" s="46">
        <f>Summary!T5</f>
        <v>0</v>
      </c>
      <c r="I6" s="117"/>
      <c r="J6" s="106">
        <f>IF(I6&lt;&gt;"",LOOKUP(I6,Muni!A2:A13,Muni!I2:I13),0)</f>
        <v>0</v>
      </c>
      <c r="K6" s="107">
        <f aca="true" t="shared" si="2" ref="K6:K20">IF(J6&gt;1,J6/J$21,0)</f>
        <v>0</v>
      </c>
      <c r="L6" s="85">
        <f t="shared" si="1"/>
        <v>0</v>
      </c>
      <c r="M6" s="85">
        <f t="shared" si="1"/>
        <v>0</v>
      </c>
      <c r="N6" s="85">
        <f aca="true" t="shared" si="3" ref="N6:N20">+M6+L6</f>
        <v>0</v>
      </c>
    </row>
    <row r="7" spans="1:14" ht="15.75">
      <c r="A7" s="13" t="str">
        <f ca="1" t="shared" si="0"/>
        <v>Regional School</v>
      </c>
      <c r="B7" s="13">
        <f>ROW()</f>
        <v>7</v>
      </c>
      <c r="C7" s="13" t="str">
        <f>Summary!J5</f>
        <v>0001</v>
      </c>
      <c r="D7" s="13">
        <f>Summary!R7</f>
        <v>2018</v>
      </c>
      <c r="E7" s="13" t="s">
        <v>123</v>
      </c>
      <c r="F7" s="13" t="s">
        <v>117</v>
      </c>
      <c r="G7" s="13" t="s">
        <v>118</v>
      </c>
      <c r="H7" s="46">
        <f>Summary!T5</f>
        <v>0</v>
      </c>
      <c r="I7" s="118"/>
      <c r="J7" s="106">
        <f>IF(I7&lt;&gt;"",LOOKUP(I7,Muni!A2:A14,Muni!I2:I14),0)</f>
        <v>0</v>
      </c>
      <c r="K7" s="107">
        <f t="shared" si="2"/>
        <v>0</v>
      </c>
      <c r="L7" s="85">
        <f t="shared" si="1"/>
        <v>0</v>
      </c>
      <c r="M7" s="85">
        <f t="shared" si="1"/>
        <v>0</v>
      </c>
      <c r="N7" s="85">
        <f t="shared" si="3"/>
        <v>0</v>
      </c>
    </row>
    <row r="8" spans="1:14" ht="15.75">
      <c r="A8" s="13" t="str">
        <f ca="1" t="shared" si="0"/>
        <v>Regional School</v>
      </c>
      <c r="B8" s="13">
        <f>ROW()</f>
        <v>8</v>
      </c>
      <c r="C8" s="13" t="str">
        <f>Summary!J5</f>
        <v>0001</v>
      </c>
      <c r="D8" s="13">
        <f>Summary!R7</f>
        <v>2018</v>
      </c>
      <c r="E8" s="13" t="s">
        <v>123</v>
      </c>
      <c r="F8" s="13" t="s">
        <v>117</v>
      </c>
      <c r="G8" s="13" t="s">
        <v>118</v>
      </c>
      <c r="H8" s="46">
        <f>Summary!T5</f>
        <v>0</v>
      </c>
      <c r="I8" s="118"/>
      <c r="J8" s="106">
        <f>IF(I8&lt;&gt;"",LOOKUP(I8,Muni!A2:A15,Muni!I2:I15),0)</f>
        <v>0</v>
      </c>
      <c r="K8" s="107">
        <f t="shared" si="2"/>
        <v>0</v>
      </c>
      <c r="L8" s="85">
        <f t="shared" si="1"/>
        <v>0</v>
      </c>
      <c r="M8" s="85">
        <f t="shared" si="1"/>
        <v>0</v>
      </c>
      <c r="N8" s="85">
        <f t="shared" si="3"/>
        <v>0</v>
      </c>
    </row>
    <row r="9" spans="1:14" ht="15.75">
      <c r="A9" s="13" t="str">
        <f ca="1" t="shared" si="0"/>
        <v>Regional School</v>
      </c>
      <c r="B9" s="13">
        <f>ROW()</f>
        <v>9</v>
      </c>
      <c r="C9" s="13" t="str">
        <f>Summary!J5</f>
        <v>0001</v>
      </c>
      <c r="D9" s="13">
        <f>Summary!R7</f>
        <v>2018</v>
      </c>
      <c r="E9" s="13" t="s">
        <v>123</v>
      </c>
      <c r="F9" s="13" t="s">
        <v>117</v>
      </c>
      <c r="G9" s="13" t="s">
        <v>118</v>
      </c>
      <c r="H9" s="46">
        <f>Summary!T5</f>
        <v>0</v>
      </c>
      <c r="I9" s="118"/>
      <c r="J9" s="106">
        <f>IF(I9&lt;&gt;"",LOOKUP(I9,Muni!A2:A16,Muni!I2:I16),0)</f>
        <v>0</v>
      </c>
      <c r="K9" s="107">
        <f t="shared" si="2"/>
        <v>0</v>
      </c>
      <c r="L9" s="85">
        <f t="shared" si="1"/>
        <v>0</v>
      </c>
      <c r="M9" s="85">
        <f t="shared" si="1"/>
        <v>0</v>
      </c>
      <c r="N9" s="85">
        <f t="shared" si="3"/>
        <v>0</v>
      </c>
    </row>
    <row r="10" spans="1:14" ht="15.75">
      <c r="A10" s="13" t="str">
        <f ca="1" t="shared" si="0"/>
        <v>Regional School</v>
      </c>
      <c r="B10" s="13">
        <f>ROW()</f>
        <v>10</v>
      </c>
      <c r="C10" s="13" t="str">
        <f>Summary!J5</f>
        <v>0001</v>
      </c>
      <c r="D10" s="13">
        <f>Summary!R7</f>
        <v>2018</v>
      </c>
      <c r="E10" s="13" t="s">
        <v>123</v>
      </c>
      <c r="F10" s="13" t="s">
        <v>117</v>
      </c>
      <c r="G10" s="13" t="s">
        <v>118</v>
      </c>
      <c r="H10" s="46">
        <f>Summary!T5</f>
        <v>0</v>
      </c>
      <c r="I10" s="118"/>
      <c r="J10" s="106">
        <f>IF(I10&lt;&gt;"",LOOKUP(I10,Muni!A2:A17,Muni!I2:I17),0)</f>
        <v>0</v>
      </c>
      <c r="K10" s="107">
        <f t="shared" si="2"/>
        <v>0</v>
      </c>
      <c r="L10" s="85">
        <f t="shared" si="1"/>
        <v>0</v>
      </c>
      <c r="M10" s="85">
        <f t="shared" si="1"/>
        <v>0</v>
      </c>
      <c r="N10" s="85">
        <f t="shared" si="3"/>
        <v>0</v>
      </c>
    </row>
    <row r="11" spans="1:14" ht="15.75">
      <c r="A11" s="13" t="str">
        <f ca="1" t="shared" si="0"/>
        <v>Regional School</v>
      </c>
      <c r="B11" s="13">
        <f>ROW()</f>
        <v>11</v>
      </c>
      <c r="C11" s="13" t="str">
        <f>Summary!J5</f>
        <v>0001</v>
      </c>
      <c r="D11" s="13">
        <f>Summary!R7</f>
        <v>2018</v>
      </c>
      <c r="E11" s="13" t="s">
        <v>123</v>
      </c>
      <c r="F11" s="13" t="s">
        <v>117</v>
      </c>
      <c r="G11" s="13" t="s">
        <v>118</v>
      </c>
      <c r="H11" s="46">
        <f>Summary!T5</f>
        <v>0</v>
      </c>
      <c r="I11" s="118"/>
      <c r="J11" s="106">
        <f>IF(I11&lt;&gt;"",LOOKUP(I11,Muni!A2:A18,Muni!I2:I18),0)</f>
        <v>0</v>
      </c>
      <c r="K11" s="107">
        <f t="shared" si="2"/>
        <v>0</v>
      </c>
      <c r="L11" s="85">
        <f t="shared" si="1"/>
        <v>0</v>
      </c>
      <c r="M11" s="85">
        <f t="shared" si="1"/>
        <v>0</v>
      </c>
      <c r="N11" s="85">
        <f t="shared" si="3"/>
        <v>0</v>
      </c>
    </row>
    <row r="12" spans="1:14" ht="15.75">
      <c r="A12" s="13" t="str">
        <f ca="1" t="shared" si="0"/>
        <v>Regional School</v>
      </c>
      <c r="B12" s="13">
        <f>ROW()</f>
        <v>12</v>
      </c>
      <c r="C12" s="13" t="str">
        <f>Summary!J5</f>
        <v>0001</v>
      </c>
      <c r="D12" s="13">
        <f>Summary!R7</f>
        <v>2018</v>
      </c>
      <c r="E12" s="13" t="s">
        <v>123</v>
      </c>
      <c r="F12" s="13" t="s">
        <v>117</v>
      </c>
      <c r="G12" s="13" t="s">
        <v>118</v>
      </c>
      <c r="H12" s="46">
        <f>Summary!T5</f>
        <v>0</v>
      </c>
      <c r="I12" s="118"/>
      <c r="J12" s="106">
        <f>IF(I12&lt;&gt;"",LOOKUP(I12,Muni!A2:A19,Muni!I2:I19),0)</f>
        <v>0</v>
      </c>
      <c r="K12" s="107">
        <f t="shared" si="2"/>
        <v>0</v>
      </c>
      <c r="L12" s="85">
        <f t="shared" si="1"/>
        <v>0</v>
      </c>
      <c r="M12" s="85">
        <f t="shared" si="1"/>
        <v>0</v>
      </c>
      <c r="N12" s="85">
        <f t="shared" si="3"/>
        <v>0</v>
      </c>
    </row>
    <row r="13" spans="1:14" ht="15.75">
      <c r="A13" s="13" t="str">
        <f ca="1" t="shared" si="0"/>
        <v>Regional School</v>
      </c>
      <c r="B13" s="13">
        <f>ROW()</f>
        <v>13</v>
      </c>
      <c r="C13" s="13" t="str">
        <f>Summary!J5</f>
        <v>0001</v>
      </c>
      <c r="D13" s="13">
        <f>Summary!R7</f>
        <v>2018</v>
      </c>
      <c r="E13" s="13" t="s">
        <v>123</v>
      </c>
      <c r="F13" s="13" t="s">
        <v>117</v>
      </c>
      <c r="G13" s="13" t="s">
        <v>118</v>
      </c>
      <c r="H13" s="46">
        <f>Summary!T5</f>
        <v>0</v>
      </c>
      <c r="I13" s="118"/>
      <c r="J13" s="106">
        <f>IF(I13&lt;&gt;"",LOOKUP(I13,Muni!A2:A20,Muni!I2:I20),0)</f>
        <v>0</v>
      </c>
      <c r="K13" s="107">
        <f t="shared" si="2"/>
        <v>0</v>
      </c>
      <c r="L13" s="85">
        <f t="shared" si="1"/>
        <v>0</v>
      </c>
      <c r="M13" s="85">
        <f t="shared" si="1"/>
        <v>0</v>
      </c>
      <c r="N13" s="85">
        <f t="shared" si="3"/>
        <v>0</v>
      </c>
    </row>
    <row r="14" spans="1:14" ht="15.75">
      <c r="A14" s="13" t="str">
        <f ca="1" t="shared" si="0"/>
        <v>Regional School</v>
      </c>
      <c r="B14" s="13">
        <f>ROW()</f>
        <v>14</v>
      </c>
      <c r="C14" s="13" t="str">
        <f>Summary!J5</f>
        <v>0001</v>
      </c>
      <c r="D14" s="13">
        <f>Summary!R7</f>
        <v>2018</v>
      </c>
      <c r="E14" s="13" t="s">
        <v>123</v>
      </c>
      <c r="F14" s="13" t="s">
        <v>117</v>
      </c>
      <c r="G14" s="13" t="s">
        <v>118</v>
      </c>
      <c r="H14" s="46">
        <f>Summary!T5</f>
        <v>0</v>
      </c>
      <c r="I14" s="118"/>
      <c r="J14" s="106">
        <f>IF(I14&lt;&gt;"",LOOKUP(I14,Muni!A2:A21,Muni!I2:I21),0)</f>
        <v>0</v>
      </c>
      <c r="K14" s="107">
        <f t="shared" si="2"/>
        <v>0</v>
      </c>
      <c r="L14" s="85">
        <f t="shared" si="1"/>
        <v>0</v>
      </c>
      <c r="M14" s="85">
        <f t="shared" si="1"/>
        <v>0</v>
      </c>
      <c r="N14" s="85">
        <f t="shared" si="3"/>
        <v>0</v>
      </c>
    </row>
    <row r="15" spans="1:14" ht="15.75">
      <c r="A15" s="13" t="str">
        <f ca="1" t="shared" si="0"/>
        <v>Regional School</v>
      </c>
      <c r="B15" s="13">
        <f>ROW()</f>
        <v>15</v>
      </c>
      <c r="C15" s="13" t="str">
        <f>Summary!J5</f>
        <v>0001</v>
      </c>
      <c r="D15" s="13">
        <f>Summary!R7</f>
        <v>2018</v>
      </c>
      <c r="E15" s="13" t="s">
        <v>123</v>
      </c>
      <c r="F15" s="13" t="s">
        <v>117</v>
      </c>
      <c r="G15" s="13" t="s">
        <v>118</v>
      </c>
      <c r="H15" s="46">
        <f>Summary!T5</f>
        <v>0</v>
      </c>
      <c r="I15" s="118"/>
      <c r="J15" s="106">
        <f>IF(I15&lt;&gt;"",LOOKUP(I15,Muni!A2:A22,Muni!I2:I22),0)</f>
        <v>0</v>
      </c>
      <c r="K15" s="107">
        <f t="shared" si="2"/>
        <v>0</v>
      </c>
      <c r="L15" s="85">
        <f t="shared" si="1"/>
        <v>0</v>
      </c>
      <c r="M15" s="85">
        <f t="shared" si="1"/>
        <v>0</v>
      </c>
      <c r="N15" s="85">
        <f t="shared" si="3"/>
        <v>0</v>
      </c>
    </row>
    <row r="16" spans="1:14" ht="15.75">
      <c r="A16" s="13" t="str">
        <f ca="1" t="shared" si="0"/>
        <v>Regional School</v>
      </c>
      <c r="B16" s="13">
        <f>ROW()</f>
        <v>16</v>
      </c>
      <c r="C16" s="13" t="str">
        <f>Summary!J5</f>
        <v>0001</v>
      </c>
      <c r="D16" s="13">
        <f>Summary!R7</f>
        <v>2018</v>
      </c>
      <c r="E16" s="13" t="s">
        <v>123</v>
      </c>
      <c r="F16" s="13" t="s">
        <v>117</v>
      </c>
      <c r="G16" s="13" t="s">
        <v>118</v>
      </c>
      <c r="H16" s="46">
        <f>Summary!T5</f>
        <v>0</v>
      </c>
      <c r="I16" s="118"/>
      <c r="J16" s="106">
        <f>IF(I16&lt;&gt;"",LOOKUP(I16,Muni!A2:A23,Muni!I2:I23),0)</f>
        <v>0</v>
      </c>
      <c r="K16" s="107">
        <f t="shared" si="2"/>
        <v>0</v>
      </c>
      <c r="L16" s="85">
        <f t="shared" si="1"/>
        <v>0</v>
      </c>
      <c r="M16" s="85">
        <f t="shared" si="1"/>
        <v>0</v>
      </c>
      <c r="N16" s="85">
        <f t="shared" si="3"/>
        <v>0</v>
      </c>
    </row>
    <row r="17" spans="1:14" ht="15.75">
      <c r="A17" s="13" t="str">
        <f ca="1" t="shared" si="0"/>
        <v>Regional School</v>
      </c>
      <c r="B17" s="13">
        <f>ROW()</f>
        <v>17</v>
      </c>
      <c r="C17" s="13" t="str">
        <f>Summary!J5</f>
        <v>0001</v>
      </c>
      <c r="D17" s="13">
        <f>Summary!R7</f>
        <v>2018</v>
      </c>
      <c r="E17" s="13" t="s">
        <v>123</v>
      </c>
      <c r="F17" s="13" t="s">
        <v>117</v>
      </c>
      <c r="G17" s="13" t="s">
        <v>118</v>
      </c>
      <c r="H17" s="46">
        <f>Summary!T5</f>
        <v>0</v>
      </c>
      <c r="I17" s="118"/>
      <c r="J17" s="106">
        <f>IF(I17&lt;&gt;"",LOOKUP(I17,Muni!A2:A24,Muni!I2:I24),0)</f>
        <v>0</v>
      </c>
      <c r="K17" s="107">
        <f t="shared" si="2"/>
        <v>0</v>
      </c>
      <c r="L17" s="85">
        <f t="shared" si="1"/>
        <v>0</v>
      </c>
      <c r="M17" s="85">
        <f t="shared" si="1"/>
        <v>0</v>
      </c>
      <c r="N17" s="85">
        <f t="shared" si="3"/>
        <v>0</v>
      </c>
    </row>
    <row r="18" spans="1:14" ht="15.75">
      <c r="A18" s="13" t="str">
        <f ca="1" t="shared" si="0"/>
        <v>Regional School</v>
      </c>
      <c r="B18" s="13">
        <f>ROW()</f>
        <v>18</v>
      </c>
      <c r="C18" s="13" t="str">
        <f>Summary!J5</f>
        <v>0001</v>
      </c>
      <c r="D18" s="13">
        <f>Summary!R7</f>
        <v>2018</v>
      </c>
      <c r="E18" s="13" t="s">
        <v>123</v>
      </c>
      <c r="F18" s="13" t="s">
        <v>117</v>
      </c>
      <c r="G18" s="13" t="s">
        <v>118</v>
      </c>
      <c r="H18" s="46">
        <f>Summary!T5</f>
        <v>0</v>
      </c>
      <c r="I18" s="118"/>
      <c r="J18" s="106">
        <f>IF(I18&lt;&gt;"",LOOKUP(I18,Muni!A2:A25,Muni!I2:I25),0)</f>
        <v>0</v>
      </c>
      <c r="K18" s="107">
        <f t="shared" si="2"/>
        <v>0</v>
      </c>
      <c r="L18" s="85">
        <f t="shared" si="1"/>
        <v>0</v>
      </c>
      <c r="M18" s="85">
        <f t="shared" si="1"/>
        <v>0</v>
      </c>
      <c r="N18" s="85">
        <f t="shared" si="3"/>
        <v>0</v>
      </c>
    </row>
    <row r="19" spans="1:14" ht="15.75">
      <c r="A19" s="13" t="str">
        <f ca="1" t="shared" si="0"/>
        <v>Regional School</v>
      </c>
      <c r="B19" s="13">
        <f>ROW()</f>
        <v>19</v>
      </c>
      <c r="C19" s="13" t="str">
        <f>Summary!J5</f>
        <v>0001</v>
      </c>
      <c r="D19" s="13">
        <f>Summary!R7</f>
        <v>2018</v>
      </c>
      <c r="E19" s="13" t="s">
        <v>123</v>
      </c>
      <c r="F19" s="13" t="s">
        <v>117</v>
      </c>
      <c r="G19" s="13" t="s">
        <v>118</v>
      </c>
      <c r="H19" s="46">
        <f>Summary!T5</f>
        <v>0</v>
      </c>
      <c r="I19" s="118"/>
      <c r="J19" s="106">
        <f>IF(I19&lt;&gt;"",LOOKUP(I19,Muni!A2:A26,Muni!I2:I26),0)</f>
        <v>0</v>
      </c>
      <c r="K19" s="107">
        <f t="shared" si="2"/>
        <v>0</v>
      </c>
      <c r="L19" s="85">
        <f t="shared" si="1"/>
        <v>0</v>
      </c>
      <c r="M19" s="85">
        <f t="shared" si="1"/>
        <v>0</v>
      </c>
      <c r="N19" s="85">
        <f t="shared" si="3"/>
        <v>0</v>
      </c>
    </row>
    <row r="20" spans="1:14" ht="16.5" thickBot="1">
      <c r="A20" s="13" t="str">
        <f ca="1" t="shared" si="0"/>
        <v>Regional School</v>
      </c>
      <c r="B20" s="13">
        <f>ROW()</f>
        <v>20</v>
      </c>
      <c r="C20" s="13" t="str">
        <f>Summary!J5</f>
        <v>0001</v>
      </c>
      <c r="D20" s="13">
        <f>Summary!R7</f>
        <v>2018</v>
      </c>
      <c r="E20" s="13" t="s">
        <v>123</v>
      </c>
      <c r="F20" s="13" t="s">
        <v>117</v>
      </c>
      <c r="G20" s="13" t="s">
        <v>118</v>
      </c>
      <c r="H20" s="46">
        <f>Summary!T5</f>
        <v>0</v>
      </c>
      <c r="I20" s="118"/>
      <c r="J20" s="106">
        <f>IF(I20&lt;&gt;"",LOOKUP(I20,Muni!A2:A27,Muni!I2:I27),0)</f>
        <v>0</v>
      </c>
      <c r="K20" s="107">
        <f t="shared" si="2"/>
        <v>0</v>
      </c>
      <c r="L20" s="85">
        <f t="shared" si="1"/>
        <v>0</v>
      </c>
      <c r="M20" s="85">
        <f t="shared" si="1"/>
        <v>0</v>
      </c>
      <c r="N20" s="85">
        <f t="shared" si="3"/>
        <v>0</v>
      </c>
    </row>
    <row r="21" spans="1:23" s="81" customFormat="1" ht="17.25" thickBot="1" thickTop="1">
      <c r="A21" s="64" t="str">
        <f ca="1" t="shared" si="0"/>
        <v>Regional School</v>
      </c>
      <c r="B21" s="64">
        <f>ROW()</f>
        <v>21</v>
      </c>
      <c r="C21" s="13" t="str">
        <f>Summary!J5</f>
        <v>0001</v>
      </c>
      <c r="D21" s="13">
        <f>Summary!R7</f>
        <v>2018</v>
      </c>
      <c r="E21" s="13" t="s">
        <v>123</v>
      </c>
      <c r="F21" s="13" t="s">
        <v>188</v>
      </c>
      <c r="G21" s="75" t="s">
        <v>133</v>
      </c>
      <c r="H21" s="46">
        <f>Summary!T5</f>
        <v>0</v>
      </c>
      <c r="I21" s="76" t="s">
        <v>189</v>
      </c>
      <c r="J21" s="77">
        <f>SUM(J5:J20)</f>
        <v>0</v>
      </c>
      <c r="K21" s="78">
        <f>SUM(K5:K20)</f>
        <v>0</v>
      </c>
      <c r="L21" s="79"/>
      <c r="M21" s="79">
        <v>0</v>
      </c>
      <c r="N21" s="113">
        <f>SUM(N5:N20)</f>
        <v>0</v>
      </c>
      <c r="O21" s="80"/>
      <c r="P21" s="80"/>
      <c r="Q21" s="80"/>
      <c r="R21" s="80"/>
      <c r="S21" s="80"/>
      <c r="T21" s="80"/>
      <c r="U21" s="80"/>
      <c r="V21" s="80"/>
      <c r="W21" s="80"/>
    </row>
    <row r="22" ht="16.5" thickTop="1"/>
  </sheetData>
  <sheetProtection password="C7B6" sheet="1"/>
  <mergeCells count="6">
    <mergeCell ref="J3:K3"/>
    <mergeCell ref="N3:N4"/>
    <mergeCell ref="L3:L4"/>
    <mergeCell ref="M3:M4"/>
    <mergeCell ref="I1:N1"/>
    <mergeCell ref="I3:I4"/>
  </mergeCells>
  <dataValidations count="1">
    <dataValidation type="list" allowBlank="1" showInputMessage="1" showErrorMessage="1" sqref="I5:I20">
      <formula1>muni_names</formula1>
    </dataValidation>
  </dataValidations>
  <printOptions horizontalCentered="1" verticalCentered="1"/>
  <pageMargins left="0.5" right="0.5" top="0.5" bottom="0.5" header="0.3" footer="0.3"/>
  <pageSetup fitToHeight="1" fitToWidth="1" horizontalDpi="600" verticalDpi="600" orientation="landscape" paperSize="5"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Q25"/>
  <sheetViews>
    <sheetView showGridLines="0" zoomScale="115" zoomScaleNormal="115" zoomScalePageLayoutView="0" workbookViewId="0" topLeftCell="I1">
      <selection activeCell="J1" sqref="J1:L1"/>
    </sheetView>
  </sheetViews>
  <sheetFormatPr defaultColWidth="9.00390625" defaultRowHeight="15.75"/>
  <cols>
    <col min="1" max="1" width="4.625" style="13" hidden="1" customWidth="1"/>
    <col min="2" max="2" width="2.00390625" style="13" hidden="1" customWidth="1"/>
    <col min="3" max="3" width="3.125" style="13" hidden="1" customWidth="1"/>
    <col min="4" max="4" width="3.75390625" style="13" hidden="1" customWidth="1"/>
    <col min="5" max="5" width="3.00390625" style="13" hidden="1" customWidth="1"/>
    <col min="6" max="6" width="3.50390625" style="13" hidden="1" customWidth="1"/>
    <col min="7" max="7" width="3.75390625" style="13" hidden="1" customWidth="1"/>
    <col min="8" max="8" width="7.875" style="16" hidden="1" customWidth="1"/>
    <col min="9" max="9" width="2.00390625" style="97" customWidth="1"/>
    <col min="10" max="10" width="46.25390625" style="0" customWidth="1"/>
    <col min="11" max="11" width="17.75390625" style="17" customWidth="1"/>
    <col min="12" max="12" width="16.50390625" style="17" customWidth="1"/>
    <col min="13" max="13" width="16.125" style="0" customWidth="1"/>
  </cols>
  <sheetData>
    <row r="1" spans="1:17" ht="27.75" customHeight="1">
      <c r="A1" s="13" t="e">
        <f ca="1">MID(CELL("filename",#REF!),FIND("]",CELL("filename",#REF!))+1,256)</f>
        <v>#REF!</v>
      </c>
      <c r="B1" s="13">
        <f>ROW()</f>
        <v>1</v>
      </c>
      <c r="C1" s="13" t="str">
        <f>+Summary!J5</f>
        <v>0001</v>
      </c>
      <c r="D1" s="13">
        <f>Summary!R7</f>
        <v>2018</v>
      </c>
      <c r="E1" s="13" t="s">
        <v>123</v>
      </c>
      <c r="H1" s="16">
        <f>Summary!T5</f>
        <v>0</v>
      </c>
      <c r="I1" s="95"/>
      <c r="J1" s="178" t="s">
        <v>39</v>
      </c>
      <c r="K1" s="178"/>
      <c r="L1" s="178"/>
      <c r="M1" s="60"/>
      <c r="N1" s="60"/>
      <c r="O1" s="18"/>
      <c r="P1" s="30"/>
      <c r="Q1" s="30"/>
    </row>
    <row r="2" spans="1:17" ht="13.5" customHeight="1">
      <c r="A2" s="13" t="e">
        <f ca="1">MID(CELL("filename",#REF!),FIND("]",CELL("filename",#REF!))+1,256)</f>
        <v>#REF!</v>
      </c>
      <c r="B2" s="13">
        <f>ROW()</f>
        <v>2</v>
      </c>
      <c r="C2" s="13" t="str">
        <f>+Summary!J5</f>
        <v>0001</v>
      </c>
      <c r="D2" s="13">
        <f>Summary!R7</f>
        <v>2018</v>
      </c>
      <c r="E2" s="13" t="s">
        <v>123</v>
      </c>
      <c r="H2" s="16">
        <f>Summary!T5</f>
        <v>0</v>
      </c>
      <c r="I2" s="95"/>
      <c r="J2" s="178" t="s">
        <v>185</v>
      </c>
      <c r="K2" s="178"/>
      <c r="L2" s="178"/>
      <c r="M2" s="60"/>
      <c r="N2" s="60"/>
      <c r="O2" s="18"/>
      <c r="P2" s="30"/>
      <c r="Q2" s="30"/>
    </row>
    <row r="3" spans="1:17" ht="13.5" customHeight="1">
      <c r="A3" s="13" t="e">
        <f ca="1">MID(CELL("filename",#REF!),FIND("]",CELL("filename",#REF!))+1,256)</f>
        <v>#REF!</v>
      </c>
      <c r="B3" s="13">
        <f>ROW()</f>
        <v>3</v>
      </c>
      <c r="C3" s="13" t="str">
        <f>+Summary!J5</f>
        <v>0001</v>
      </c>
      <c r="D3" s="13">
        <f>Summary!R7</f>
        <v>2018</v>
      </c>
      <c r="E3" s="13" t="s">
        <v>123</v>
      </c>
      <c r="H3" s="16">
        <f>Summary!T5</f>
        <v>0</v>
      </c>
      <c r="I3" s="95"/>
      <c r="J3" s="18"/>
      <c r="K3" s="18"/>
      <c r="L3" s="18"/>
      <c r="M3" s="18"/>
      <c r="N3" s="18"/>
      <c r="O3" s="18"/>
      <c r="P3" s="30"/>
      <c r="Q3" s="30"/>
    </row>
    <row r="4" spans="1:17" ht="27.75" customHeight="1">
      <c r="A4" s="13" t="e">
        <f ca="1">MID(CELL("filename",#REF!),FIND("]",CELL("filename",#REF!))+1,256)</f>
        <v>#REF!</v>
      </c>
      <c r="B4" s="13">
        <f>ROW()</f>
        <v>4</v>
      </c>
      <c r="C4" s="13" t="str">
        <f>+Summary!J5</f>
        <v>0001</v>
      </c>
      <c r="D4" s="13">
        <f>Summary!R7</f>
        <v>2018</v>
      </c>
      <c r="E4" s="13" t="s">
        <v>123</v>
      </c>
      <c r="F4" s="13" t="s">
        <v>179</v>
      </c>
      <c r="G4" s="13" t="s">
        <v>184</v>
      </c>
      <c r="H4" s="16">
        <f>Summary!T5</f>
        <v>0</v>
      </c>
      <c r="I4" s="95">
        <v>1</v>
      </c>
      <c r="J4" s="181" t="s">
        <v>201</v>
      </c>
      <c r="K4" s="181"/>
      <c r="L4" s="72">
        <v>0</v>
      </c>
      <c r="M4" s="18"/>
      <c r="N4" s="18"/>
      <c r="O4" s="18"/>
      <c r="P4" s="30"/>
      <c r="Q4" s="30"/>
    </row>
    <row r="5" spans="1:17" ht="19.5" customHeight="1">
      <c r="A5" s="13" t="e">
        <f ca="1">MID(CELL("filename",#REF!),FIND("]",CELL("filename",#REF!))+1,256)</f>
        <v>#REF!</v>
      </c>
      <c r="B5" s="13">
        <f>ROW()</f>
        <v>5</v>
      </c>
      <c r="C5" s="13" t="str">
        <f>+Summary!J5</f>
        <v>0001</v>
      </c>
      <c r="D5" s="13">
        <f>Summary!R7</f>
        <v>2018</v>
      </c>
      <c r="E5" s="13" t="s">
        <v>123</v>
      </c>
      <c r="F5" s="13" t="s">
        <v>179</v>
      </c>
      <c r="H5" s="16">
        <f>Summary!T5</f>
        <v>0</v>
      </c>
      <c r="I5" s="95">
        <v>2</v>
      </c>
      <c r="J5" s="181" t="s">
        <v>178</v>
      </c>
      <c r="K5" s="181"/>
      <c r="L5" s="18"/>
      <c r="M5" s="18"/>
      <c r="N5" s="18"/>
      <c r="O5" s="18"/>
      <c r="P5" s="30"/>
      <c r="Q5" s="30"/>
    </row>
    <row r="6" spans="1:17" ht="13.5" customHeight="1">
      <c r="A6" s="13" t="e">
        <f ca="1">MID(CELL("filename",#REF!),FIND("]",CELL("filename",#REF!))+1,256)</f>
        <v>#REF!</v>
      </c>
      <c r="B6" s="13">
        <f>ROW()</f>
        <v>6</v>
      </c>
      <c r="C6" s="13" t="str">
        <f>+Summary!J5</f>
        <v>0001</v>
      </c>
      <c r="D6" s="13">
        <f>Summary!R7</f>
        <v>2018</v>
      </c>
      <c r="E6" s="13" t="s">
        <v>123</v>
      </c>
      <c r="F6" s="13" t="s">
        <v>179</v>
      </c>
      <c r="G6" s="13" t="s">
        <v>180</v>
      </c>
      <c r="H6" s="16">
        <f>Summary!T5</f>
        <v>0</v>
      </c>
      <c r="I6" s="95"/>
      <c r="J6" s="52" t="s">
        <v>203</v>
      </c>
      <c r="K6" s="72">
        <v>0</v>
      </c>
      <c r="M6" s="18"/>
      <c r="N6" s="18"/>
      <c r="O6" s="18"/>
      <c r="P6" s="53"/>
      <c r="Q6" s="53"/>
    </row>
    <row r="7" spans="1:17" ht="13.5" customHeight="1">
      <c r="A7" s="13" t="e">
        <f ca="1">MID(CELL("filename",#REF!),FIND("]",CELL("filename",#REF!))+1,256)</f>
        <v>#REF!</v>
      </c>
      <c r="B7" s="13">
        <f>ROW()</f>
        <v>7</v>
      </c>
      <c r="C7" s="13" t="str">
        <f>+Summary!J5</f>
        <v>0001</v>
      </c>
      <c r="D7" s="13">
        <f>Summary!R7</f>
        <v>2018</v>
      </c>
      <c r="E7" s="13" t="s">
        <v>123</v>
      </c>
      <c r="F7" s="13" t="s">
        <v>179</v>
      </c>
      <c r="G7" s="13" t="s">
        <v>181</v>
      </c>
      <c r="H7" s="16">
        <f>Summary!T5</f>
        <v>0</v>
      </c>
      <c r="I7" s="95"/>
      <c r="J7" s="52" t="s">
        <v>202</v>
      </c>
      <c r="K7" s="72">
        <v>0</v>
      </c>
      <c r="M7" s="18"/>
      <c r="N7" s="18"/>
      <c r="O7" s="18"/>
      <c r="P7" s="53"/>
      <c r="Q7" s="53"/>
    </row>
    <row r="8" spans="1:17" ht="13.5" customHeight="1">
      <c r="A8" s="13" t="e">
        <f ca="1">MID(CELL("filename",#REF!),FIND("]",CELL("filename",#REF!))+1,256)</f>
        <v>#REF!</v>
      </c>
      <c r="B8" s="13">
        <f>ROW()</f>
        <v>8</v>
      </c>
      <c r="C8" s="13" t="str">
        <f>+Summary!J5</f>
        <v>0001</v>
      </c>
      <c r="D8" s="13">
        <f>Summary!R7</f>
        <v>2018</v>
      </c>
      <c r="E8" s="13" t="s">
        <v>123</v>
      </c>
      <c r="F8" s="13" t="s">
        <v>179</v>
      </c>
      <c r="G8" s="13" t="s">
        <v>182</v>
      </c>
      <c r="H8" s="16">
        <f>Summary!T5</f>
        <v>0</v>
      </c>
      <c r="I8" s="95"/>
      <c r="J8" s="52" t="s">
        <v>204</v>
      </c>
      <c r="K8" s="72">
        <v>0</v>
      </c>
      <c r="M8" s="18"/>
      <c r="N8" s="18"/>
      <c r="O8" s="18"/>
      <c r="P8" s="53"/>
      <c r="Q8" s="53"/>
    </row>
    <row r="9" spans="1:17" ht="13.5" customHeight="1">
      <c r="A9" s="13" t="e">
        <f ca="1">MID(CELL("filename",#REF!),FIND("]",CELL("filename",#REF!))+1,256)</f>
        <v>#REF!</v>
      </c>
      <c r="B9" s="13">
        <f>ROW()</f>
        <v>9</v>
      </c>
      <c r="C9" s="13" t="str">
        <f>+Summary!J5</f>
        <v>0001</v>
      </c>
      <c r="D9" s="13">
        <f>Summary!R7</f>
        <v>2018</v>
      </c>
      <c r="E9" s="13" t="s">
        <v>123</v>
      </c>
      <c r="F9" s="13" t="s">
        <v>179</v>
      </c>
      <c r="G9" s="13" t="s">
        <v>183</v>
      </c>
      <c r="H9" s="16">
        <f>Summary!T5</f>
        <v>0</v>
      </c>
      <c r="I9" s="95"/>
      <c r="J9" s="52" t="s">
        <v>47</v>
      </c>
      <c r="K9" s="73"/>
      <c r="L9" s="31">
        <f>SUM(K6:K8)</f>
        <v>0</v>
      </c>
      <c r="M9" s="18"/>
      <c r="N9" s="18"/>
      <c r="O9" s="18"/>
      <c r="P9" s="53"/>
      <c r="Q9" s="53"/>
    </row>
    <row r="10" spans="1:17" ht="13.5" customHeight="1">
      <c r="A10" s="13" t="e">
        <f ca="1">MID(CELL("filename",#REF!),FIND("]",CELL("filename",#REF!))+1,256)</f>
        <v>#REF!</v>
      </c>
      <c r="B10" s="13">
        <f>ROW()</f>
        <v>10</v>
      </c>
      <c r="C10" s="13" t="str">
        <f>+Summary!J5</f>
        <v>0001</v>
      </c>
      <c r="D10" s="13">
        <f>Summary!R7</f>
        <v>2018</v>
      </c>
      <c r="E10" s="13" t="s">
        <v>123</v>
      </c>
      <c r="F10" s="13" t="s">
        <v>179</v>
      </c>
      <c r="G10" s="13" t="s">
        <v>143</v>
      </c>
      <c r="H10" s="16">
        <f>Summary!T5</f>
        <v>0</v>
      </c>
      <c r="I10" s="95">
        <v>3</v>
      </c>
      <c r="J10" s="18" t="s">
        <v>186</v>
      </c>
      <c r="K10" s="18"/>
      <c r="L10" s="72">
        <v>0</v>
      </c>
      <c r="M10" s="18"/>
      <c r="N10" s="18"/>
      <c r="O10" s="18"/>
      <c r="P10" s="53"/>
      <c r="Q10" s="53"/>
    </row>
    <row r="11" spans="1:17" ht="33" customHeight="1">
      <c r="A11" s="13" t="e">
        <f ca="1">MID(CELL("filename",#REF!),FIND("]",CELL("filename",#REF!))+1,256)</f>
        <v>#REF!</v>
      </c>
      <c r="B11" s="13">
        <f>ROW()</f>
        <v>11</v>
      </c>
      <c r="C11" s="13" t="str">
        <f>+Summary!J5</f>
        <v>0001</v>
      </c>
      <c r="D11" s="13">
        <f>Summary!R7</f>
        <v>2018</v>
      </c>
      <c r="E11" s="13" t="s">
        <v>123</v>
      </c>
      <c r="F11" s="13" t="s">
        <v>179</v>
      </c>
      <c r="H11" s="16">
        <f>Summary!T5</f>
        <v>0</v>
      </c>
      <c r="I11" s="95">
        <v>4</v>
      </c>
      <c r="J11" s="181" t="s">
        <v>198</v>
      </c>
      <c r="K11" s="181"/>
      <c r="L11" s="72">
        <v>0</v>
      </c>
      <c r="M11" s="18"/>
      <c r="N11" s="18"/>
      <c r="O11" s="18"/>
      <c r="P11" s="53"/>
      <c r="Q11" s="53"/>
    </row>
    <row r="12" spans="1:13" ht="24" customHeight="1">
      <c r="A12" s="13" t="str">
        <f aca="true" ca="1" t="shared" si="0" ref="A12:A25">MID(CELL("filename",A12),FIND("]",CELL("filename",A12))+1,256)</f>
        <v>Spec Borrowing Power</v>
      </c>
      <c r="B12" s="13">
        <f>ROW()</f>
        <v>12</v>
      </c>
      <c r="C12" s="13" t="str">
        <f>+Summary!J5</f>
        <v>0001</v>
      </c>
      <c r="D12" s="13">
        <f>Summary!R7</f>
        <v>2018</v>
      </c>
      <c r="E12" s="13" t="s">
        <v>123</v>
      </c>
      <c r="H12" s="16">
        <f>Summary!T5</f>
        <v>0</v>
      </c>
      <c r="I12" s="95"/>
      <c r="J12" s="189" t="s">
        <v>197</v>
      </c>
      <c r="K12" s="189"/>
      <c r="L12" s="189"/>
      <c r="M12" s="12"/>
    </row>
    <row r="13" spans="1:13" ht="15.75">
      <c r="A13" s="13" t="str">
        <f ca="1" t="shared" si="0"/>
        <v>Spec Borrowing Power</v>
      </c>
      <c r="B13" s="13">
        <f>ROW()</f>
        <v>13</v>
      </c>
      <c r="C13" s="13" t="str">
        <f>+Summary!J5</f>
        <v>0001</v>
      </c>
      <c r="D13" s="13">
        <f>Summary!R7</f>
        <v>2018</v>
      </c>
      <c r="E13" s="13" t="s">
        <v>123</v>
      </c>
      <c r="H13" s="16">
        <f>Summary!T5</f>
        <v>0</v>
      </c>
      <c r="I13" s="95"/>
      <c r="J13" s="54"/>
      <c r="K13" s="30"/>
      <c r="L13" s="30"/>
      <c r="M13" s="12"/>
    </row>
    <row r="14" spans="1:13" ht="46.5" customHeight="1">
      <c r="A14" s="13" t="str">
        <f ca="1" t="shared" si="0"/>
        <v>Spec Borrowing Power</v>
      </c>
      <c r="B14" s="13">
        <f>ROW()</f>
        <v>14</v>
      </c>
      <c r="C14" s="13" t="str">
        <f>+Summary!J5</f>
        <v>0001</v>
      </c>
      <c r="D14" s="13">
        <f>Summary!R7</f>
        <v>2018</v>
      </c>
      <c r="E14" s="13" t="s">
        <v>123</v>
      </c>
      <c r="F14" s="13" t="s">
        <v>142</v>
      </c>
      <c r="G14" s="13" t="s">
        <v>144</v>
      </c>
      <c r="H14" s="16">
        <f>Summary!T5</f>
        <v>0</v>
      </c>
      <c r="I14" s="95">
        <v>1</v>
      </c>
      <c r="J14" s="181" t="s">
        <v>162</v>
      </c>
      <c r="K14" s="181"/>
      <c r="L14" s="72">
        <v>0</v>
      </c>
      <c r="M14" s="12"/>
    </row>
    <row r="15" spans="1:13" ht="21" customHeight="1">
      <c r="A15" s="13" t="str">
        <f ca="1" t="shared" si="0"/>
        <v>Spec Borrowing Power</v>
      </c>
      <c r="B15" s="13">
        <f>ROW()</f>
        <v>15</v>
      </c>
      <c r="C15" s="13" t="str">
        <f>+Summary!J5</f>
        <v>0001</v>
      </c>
      <c r="D15" s="13">
        <f>Summary!R7</f>
        <v>2018</v>
      </c>
      <c r="E15" s="13" t="s">
        <v>123</v>
      </c>
      <c r="F15" s="13" t="s">
        <v>142</v>
      </c>
      <c r="G15" s="13" t="s">
        <v>145</v>
      </c>
      <c r="H15" s="16">
        <f>Summary!T5</f>
        <v>0</v>
      </c>
      <c r="I15" s="95">
        <v>2</v>
      </c>
      <c r="J15" s="181" t="s">
        <v>173</v>
      </c>
      <c r="K15" s="181"/>
      <c r="L15" s="72">
        <v>0</v>
      </c>
      <c r="M15" s="12"/>
    </row>
    <row r="16" spans="1:13" ht="15" customHeight="1">
      <c r="A16" s="13" t="str">
        <f ca="1" t="shared" si="0"/>
        <v>Spec Borrowing Power</v>
      </c>
      <c r="B16" s="13">
        <f>ROW()</f>
        <v>16</v>
      </c>
      <c r="C16" s="13" t="str">
        <f>+Summary!J5</f>
        <v>0001</v>
      </c>
      <c r="D16" s="13">
        <f>Summary!R7</f>
        <v>2018</v>
      </c>
      <c r="E16" s="13" t="s">
        <v>123</v>
      </c>
      <c r="F16" s="13" t="s">
        <v>142</v>
      </c>
      <c r="G16" s="13" t="s">
        <v>146</v>
      </c>
      <c r="H16" s="16">
        <f>Summary!T5</f>
        <v>0</v>
      </c>
      <c r="I16" s="95">
        <v>3</v>
      </c>
      <c r="J16" s="180" t="s">
        <v>46</v>
      </c>
      <c r="K16" s="180"/>
      <c r="L16" s="72">
        <f>L14-L15</f>
        <v>0</v>
      </c>
      <c r="M16" s="12"/>
    </row>
    <row r="17" spans="1:13" ht="30" customHeight="1">
      <c r="A17" s="13" t="str">
        <f ca="1" t="shared" si="0"/>
        <v>Spec Borrowing Power</v>
      </c>
      <c r="B17" s="13">
        <f>ROW()</f>
        <v>17</v>
      </c>
      <c r="C17" s="13" t="str">
        <f>+Summary!J5</f>
        <v>0001</v>
      </c>
      <c r="D17" s="13">
        <f>Summary!R7</f>
        <v>2018</v>
      </c>
      <c r="E17" s="13" t="s">
        <v>123</v>
      </c>
      <c r="F17" s="13" t="s">
        <v>142</v>
      </c>
      <c r="G17" s="13" t="s">
        <v>147</v>
      </c>
      <c r="H17" s="16">
        <f>Summary!T5</f>
        <v>0</v>
      </c>
      <c r="I17" s="95">
        <v>4</v>
      </c>
      <c r="J17" s="181" t="s">
        <v>161</v>
      </c>
      <c r="K17" s="181"/>
      <c r="L17" s="72">
        <v>0</v>
      </c>
      <c r="M17" s="12"/>
    </row>
    <row r="18" spans="1:13" ht="15" customHeight="1">
      <c r="A18" s="13" t="str">
        <f ca="1" t="shared" si="0"/>
        <v>Spec Borrowing Power</v>
      </c>
      <c r="B18" s="13">
        <f>ROW()</f>
        <v>18</v>
      </c>
      <c r="C18" s="13" t="str">
        <f>+Summary!J5</f>
        <v>0001</v>
      </c>
      <c r="D18" s="13">
        <f>Summary!R7</f>
        <v>2018</v>
      </c>
      <c r="E18" s="13" t="s">
        <v>123</v>
      </c>
      <c r="F18" s="13" t="s">
        <v>142</v>
      </c>
      <c r="G18" s="13" t="s">
        <v>148</v>
      </c>
      <c r="H18" s="16">
        <f>Summary!T5</f>
        <v>0</v>
      </c>
      <c r="I18" s="95">
        <v>5</v>
      </c>
      <c r="J18" s="180" t="s">
        <v>45</v>
      </c>
      <c r="K18" s="180"/>
      <c r="L18" s="31">
        <f>L16+L17*0.66667</f>
        <v>0</v>
      </c>
      <c r="M18" s="12"/>
    </row>
    <row r="19" spans="1:13" ht="26.25">
      <c r="A19" s="13" t="str">
        <f ca="1" t="shared" si="0"/>
        <v>Spec Borrowing Power</v>
      </c>
      <c r="B19" s="13">
        <f>ROW()</f>
        <v>19</v>
      </c>
      <c r="C19" s="13" t="str">
        <f>+Summary!J5</f>
        <v>0001</v>
      </c>
      <c r="D19" s="13">
        <f>Summary!R7</f>
        <v>2018</v>
      </c>
      <c r="E19" s="13" t="s">
        <v>123</v>
      </c>
      <c r="F19" s="13" t="s">
        <v>142</v>
      </c>
      <c r="G19" s="13" t="s">
        <v>149</v>
      </c>
      <c r="H19" s="16">
        <f>Summary!T5</f>
        <v>0</v>
      </c>
      <c r="I19" s="95">
        <v>6</v>
      </c>
      <c r="J19" s="54" t="s">
        <v>196</v>
      </c>
      <c r="K19" s="72">
        <v>0</v>
      </c>
      <c r="L19" s="30"/>
      <c r="M19" s="12"/>
    </row>
    <row r="20" spans="1:13" ht="26.25">
      <c r="A20" s="13" t="str">
        <f ca="1" t="shared" si="0"/>
        <v>Spec Borrowing Power</v>
      </c>
      <c r="B20" s="13">
        <f>ROW()</f>
        <v>20</v>
      </c>
      <c r="C20" s="13" t="str">
        <f>+Summary!J5</f>
        <v>0001</v>
      </c>
      <c r="D20" s="13">
        <f>Summary!R7</f>
        <v>2018</v>
      </c>
      <c r="E20" s="13" t="s">
        <v>123</v>
      </c>
      <c r="F20" s="13" t="s">
        <v>142</v>
      </c>
      <c r="G20" s="13" t="s">
        <v>150</v>
      </c>
      <c r="H20" s="16">
        <f>Summary!T5</f>
        <v>0</v>
      </c>
      <c r="I20" s="95"/>
      <c r="J20" s="54" t="s">
        <v>160</v>
      </c>
      <c r="K20" s="72">
        <v>0</v>
      </c>
      <c r="L20" s="30"/>
      <c r="M20" s="12"/>
    </row>
    <row r="21" spans="1:13" ht="15" customHeight="1">
      <c r="A21" s="13" t="str">
        <f ca="1" t="shared" si="0"/>
        <v>Spec Borrowing Power</v>
      </c>
      <c r="B21" s="13">
        <f>ROW()</f>
        <v>21</v>
      </c>
      <c r="C21" s="13" t="str">
        <f>+Summary!J5</f>
        <v>0001</v>
      </c>
      <c r="D21" s="13">
        <f>Summary!R7</f>
        <v>2018</v>
      </c>
      <c r="E21" s="13" t="s">
        <v>123</v>
      </c>
      <c r="F21" s="13" t="s">
        <v>142</v>
      </c>
      <c r="H21" s="16">
        <f>Summary!T5</f>
        <v>0</v>
      </c>
      <c r="I21" s="95"/>
      <c r="J21" s="54" t="s">
        <v>42</v>
      </c>
      <c r="K21" s="30"/>
      <c r="L21" s="31">
        <f>K19-K20</f>
        <v>0</v>
      </c>
      <c r="M21" s="12"/>
    </row>
    <row r="22" spans="1:13" ht="15" customHeight="1">
      <c r="A22" s="13" t="str">
        <f ca="1" t="shared" si="0"/>
        <v>Spec Borrowing Power</v>
      </c>
      <c r="B22" s="13">
        <f>ROW()</f>
        <v>22</v>
      </c>
      <c r="C22" s="13" t="str">
        <f>+Summary!J5</f>
        <v>0001</v>
      </c>
      <c r="D22" s="13">
        <f>Summary!R7</f>
        <v>2018</v>
      </c>
      <c r="E22" s="13" t="s">
        <v>123</v>
      </c>
      <c r="F22" s="13" t="s">
        <v>142</v>
      </c>
      <c r="G22" s="13" t="s">
        <v>153</v>
      </c>
      <c r="H22" s="16">
        <f>Summary!T5</f>
        <v>0</v>
      </c>
      <c r="I22" s="95">
        <v>7</v>
      </c>
      <c r="J22" s="54" t="s">
        <v>44</v>
      </c>
      <c r="K22" s="30"/>
      <c r="L22" s="31">
        <f>L18-L21</f>
        <v>0</v>
      </c>
      <c r="M22" s="12"/>
    </row>
    <row r="23" spans="1:13" ht="15" customHeight="1">
      <c r="A23" s="13" t="str">
        <f ca="1" t="shared" si="0"/>
        <v>Spec Borrowing Power</v>
      </c>
      <c r="B23" s="13">
        <f>ROW()</f>
        <v>23</v>
      </c>
      <c r="C23" s="13" t="str">
        <f>+Summary!J5</f>
        <v>0001</v>
      </c>
      <c r="D23" s="13">
        <f>Summary!R7</f>
        <v>2018</v>
      </c>
      <c r="E23" s="13" t="s">
        <v>123</v>
      </c>
      <c r="F23" s="13" t="s">
        <v>142</v>
      </c>
      <c r="G23" s="13" t="s">
        <v>151</v>
      </c>
      <c r="H23" s="16">
        <f>Summary!T5</f>
        <v>0</v>
      </c>
      <c r="I23" s="95">
        <v>8</v>
      </c>
      <c r="J23" s="54" t="s">
        <v>43</v>
      </c>
      <c r="K23" s="30"/>
      <c r="L23" s="72">
        <v>0</v>
      </c>
      <c r="M23" s="12"/>
    </row>
    <row r="24" spans="1:13" ht="19.5" customHeight="1">
      <c r="A24" s="13" t="str">
        <f ca="1" t="shared" si="0"/>
        <v>Spec Borrowing Power</v>
      </c>
      <c r="B24" s="13">
        <f>ROW()</f>
        <v>24</v>
      </c>
      <c r="C24" s="13" t="str">
        <f>+Summary!J5</f>
        <v>0001</v>
      </c>
      <c r="D24" s="13">
        <f>Summary!R7</f>
        <v>2018</v>
      </c>
      <c r="E24" s="13" t="s">
        <v>123</v>
      </c>
      <c r="F24" s="13" t="s">
        <v>142</v>
      </c>
      <c r="G24" s="13" t="s">
        <v>152</v>
      </c>
      <c r="H24" s="16">
        <f>Summary!T5</f>
        <v>0</v>
      </c>
      <c r="I24" s="95">
        <v>9</v>
      </c>
      <c r="J24" s="99" t="s">
        <v>41</v>
      </c>
      <c r="K24" s="54"/>
      <c r="L24" s="31">
        <f>L22-L23</f>
        <v>0</v>
      </c>
      <c r="M24" s="12"/>
    </row>
    <row r="25" spans="1:13" ht="49.5" customHeight="1">
      <c r="A25" s="13" t="str">
        <f ca="1" t="shared" si="0"/>
        <v>Spec Borrowing Power</v>
      </c>
      <c r="B25" s="13">
        <f>ROW()</f>
        <v>25</v>
      </c>
      <c r="C25" s="13" t="str">
        <f>+Summary!J5</f>
        <v>0001</v>
      </c>
      <c r="D25" s="13">
        <f>Summary!R7</f>
        <v>2018</v>
      </c>
      <c r="E25" s="13" t="s">
        <v>123</v>
      </c>
      <c r="H25" s="16">
        <f>Summary!T5</f>
        <v>0</v>
      </c>
      <c r="I25" s="95"/>
      <c r="J25" s="179" t="s">
        <v>159</v>
      </c>
      <c r="K25" s="179"/>
      <c r="L25" s="179"/>
      <c r="M25" s="12"/>
    </row>
  </sheetData>
  <sheetProtection password="C7B6" sheet="1"/>
  <mergeCells count="12">
    <mergeCell ref="J16:K16"/>
    <mergeCell ref="J17:K17"/>
    <mergeCell ref="J1:L1"/>
    <mergeCell ref="J2:L2"/>
    <mergeCell ref="J4:K4"/>
    <mergeCell ref="J5:K5"/>
    <mergeCell ref="J18:K18"/>
    <mergeCell ref="J25:L25"/>
    <mergeCell ref="J11:K11"/>
    <mergeCell ref="J12:L12"/>
    <mergeCell ref="J14:K14"/>
    <mergeCell ref="J15:K15"/>
  </mergeCells>
  <printOptions horizontalCentered="1"/>
  <pageMargins left="0.5" right="0.5" top="0.5" bottom="0.5" header="0.3" footer="0.3"/>
  <pageSetup fitToHeight="1" fitToWidth="1" horizontalDpi="600" verticalDpi="600" orientation="portrait" paperSize="5" r:id="rId1"/>
</worksheet>
</file>

<file path=xl/worksheets/sheet6.xml><?xml version="1.0" encoding="utf-8"?>
<worksheet xmlns="http://schemas.openxmlformats.org/spreadsheetml/2006/main" xmlns:r="http://schemas.openxmlformats.org/officeDocument/2006/relationships">
  <sheetPr codeName="Sheet6"/>
  <dimension ref="A1:T11"/>
  <sheetViews>
    <sheetView zoomScalePageLayoutView="0" workbookViewId="0" topLeftCell="A1">
      <selection activeCell="F27" sqref="F27"/>
    </sheetView>
  </sheetViews>
  <sheetFormatPr defaultColWidth="9.00390625" defaultRowHeight="15.75"/>
  <cols>
    <col min="1" max="1" width="45.125" style="0" customWidth="1"/>
    <col min="2" max="2" width="9.00390625" style="14" customWidth="1"/>
    <col min="3" max="3" width="14.50390625" style="0" customWidth="1"/>
    <col min="6" max="9" width="16.50390625" style="0" bestFit="1" customWidth="1"/>
  </cols>
  <sheetData>
    <row r="1" spans="1:20" ht="15.75" customHeight="1">
      <c r="A1" s="140" t="s">
        <v>211</v>
      </c>
      <c r="B1" s="140" t="s">
        <v>212</v>
      </c>
      <c r="C1" s="140" t="s">
        <v>213</v>
      </c>
      <c r="D1" s="140" t="s">
        <v>213</v>
      </c>
      <c r="E1" s="140" t="s">
        <v>75</v>
      </c>
      <c r="F1" s="141">
        <v>1</v>
      </c>
      <c r="G1" s="141">
        <v>1</v>
      </c>
      <c r="H1" s="141">
        <v>1</v>
      </c>
      <c r="I1" s="141">
        <v>1</v>
      </c>
      <c r="J1" s="150" t="s">
        <v>120</v>
      </c>
      <c r="K1" s="150"/>
      <c r="L1" s="150"/>
      <c r="M1" s="150"/>
      <c r="N1" s="150"/>
      <c r="O1" s="150"/>
      <c r="P1" s="150"/>
      <c r="Q1" s="150"/>
      <c r="R1" s="150"/>
      <c r="S1" s="150"/>
      <c r="T1" s="150"/>
    </row>
    <row r="2" spans="1:9" ht="15.75">
      <c r="A2" s="14" t="s">
        <v>101</v>
      </c>
      <c r="B2" s="82" t="s">
        <v>79</v>
      </c>
      <c r="C2" s="14" t="s">
        <v>78</v>
      </c>
      <c r="D2" s="14" t="s">
        <v>76</v>
      </c>
      <c r="E2" s="82" t="s">
        <v>78</v>
      </c>
      <c r="F2" s="42">
        <v>1547691745</v>
      </c>
      <c r="G2" s="42">
        <v>1626424053</v>
      </c>
      <c r="H2" s="84">
        <v>1657099533</v>
      </c>
      <c r="I2" s="83">
        <v>1610405110.3333333</v>
      </c>
    </row>
    <row r="3" spans="1:9" ht="15.75">
      <c r="A3" s="14" t="s">
        <v>102</v>
      </c>
      <c r="B3" s="82" t="s">
        <v>80</v>
      </c>
      <c r="C3" s="14" t="s">
        <v>81</v>
      </c>
      <c r="D3" s="14" t="s">
        <v>12</v>
      </c>
      <c r="E3" s="82" t="s">
        <v>78</v>
      </c>
      <c r="F3" s="42">
        <v>7946182574</v>
      </c>
      <c r="G3" s="42">
        <v>7996620482</v>
      </c>
      <c r="H3" s="84">
        <v>8178380312</v>
      </c>
      <c r="I3" s="83">
        <v>8040394456</v>
      </c>
    </row>
    <row r="4" spans="1:9" ht="15.75">
      <c r="A4" s="14" t="s">
        <v>103</v>
      </c>
      <c r="B4" s="82" t="s">
        <v>83</v>
      </c>
      <c r="C4" s="14" t="s">
        <v>84</v>
      </c>
      <c r="D4" s="14" t="s">
        <v>76</v>
      </c>
      <c r="E4" s="82" t="s">
        <v>82</v>
      </c>
      <c r="F4" s="42">
        <v>3169641570</v>
      </c>
      <c r="G4" s="42">
        <v>3383762365</v>
      </c>
      <c r="H4" s="84">
        <v>3555193523</v>
      </c>
      <c r="I4" s="83">
        <v>3369532486</v>
      </c>
    </row>
    <row r="5" spans="1:9" ht="15.75">
      <c r="A5" s="14" t="s">
        <v>104</v>
      </c>
      <c r="B5" s="82" t="s">
        <v>85</v>
      </c>
      <c r="C5" s="14" t="s">
        <v>86</v>
      </c>
      <c r="D5" s="14" t="s">
        <v>12</v>
      </c>
      <c r="E5" s="82" t="s">
        <v>82</v>
      </c>
      <c r="F5" s="42">
        <v>2658087930</v>
      </c>
      <c r="G5" s="42">
        <v>2600615593</v>
      </c>
      <c r="H5" s="84">
        <v>2854856761</v>
      </c>
      <c r="I5" s="83">
        <v>2704520094.6666665</v>
      </c>
    </row>
    <row r="6" spans="1:9" ht="15.75">
      <c r="A6" s="14" t="s">
        <v>105</v>
      </c>
      <c r="B6" s="82" t="s">
        <v>89</v>
      </c>
      <c r="C6" s="14" t="s">
        <v>90</v>
      </c>
      <c r="D6" s="14" t="s">
        <v>76</v>
      </c>
      <c r="E6" s="82" t="s">
        <v>88</v>
      </c>
      <c r="F6" s="42">
        <v>2353671425</v>
      </c>
      <c r="G6" s="42">
        <v>2273267454</v>
      </c>
      <c r="H6" s="84">
        <v>2344519193</v>
      </c>
      <c r="I6" s="83">
        <v>2323819357.3333335</v>
      </c>
    </row>
    <row r="7" spans="1:9" ht="15.75">
      <c r="A7" s="14" t="s">
        <v>106</v>
      </c>
      <c r="B7" s="82" t="s">
        <v>92</v>
      </c>
      <c r="C7" s="14" t="s">
        <v>93</v>
      </c>
      <c r="D7" s="14" t="s">
        <v>12</v>
      </c>
      <c r="E7" s="82" t="s">
        <v>91</v>
      </c>
      <c r="F7" s="42">
        <v>4437249457</v>
      </c>
      <c r="G7" s="42">
        <v>4485733504</v>
      </c>
      <c r="H7" s="84">
        <v>4456400145</v>
      </c>
      <c r="I7" s="83">
        <v>4459794368.666667</v>
      </c>
    </row>
    <row r="8" spans="1:9" ht="15.75">
      <c r="A8" s="14" t="s">
        <v>107</v>
      </c>
      <c r="B8" s="82" t="s">
        <v>94</v>
      </c>
      <c r="C8" s="14" t="s">
        <v>95</v>
      </c>
      <c r="D8" s="14" t="s">
        <v>12</v>
      </c>
      <c r="E8" s="82" t="s">
        <v>91</v>
      </c>
      <c r="F8" s="42">
        <v>10708015780</v>
      </c>
      <c r="G8" s="42">
        <v>11395293166</v>
      </c>
      <c r="H8" s="84">
        <v>10525965540</v>
      </c>
      <c r="I8" s="83">
        <v>10876424828.666666</v>
      </c>
    </row>
    <row r="9" spans="1:9" ht="15.75">
      <c r="A9" s="14" t="s">
        <v>108</v>
      </c>
      <c r="B9" s="82" t="s">
        <v>97</v>
      </c>
      <c r="C9" s="14" t="s">
        <v>98</v>
      </c>
      <c r="D9" s="14" t="s">
        <v>76</v>
      </c>
      <c r="E9" s="82" t="s">
        <v>96</v>
      </c>
      <c r="F9" s="42">
        <v>6513703155</v>
      </c>
      <c r="G9" s="42">
        <v>6268858374</v>
      </c>
      <c r="H9" s="84">
        <v>6279906198</v>
      </c>
      <c r="I9" s="83">
        <v>6354155909</v>
      </c>
    </row>
    <row r="10" spans="1:9" ht="15.75">
      <c r="A10" s="14" t="s">
        <v>109</v>
      </c>
      <c r="B10" s="82" t="s">
        <v>99</v>
      </c>
      <c r="C10" s="14" t="s">
        <v>100</v>
      </c>
      <c r="D10" s="14" t="s">
        <v>76</v>
      </c>
      <c r="E10" s="82" t="s">
        <v>87</v>
      </c>
      <c r="F10" s="42">
        <v>6806674489</v>
      </c>
      <c r="G10" s="42">
        <v>6685106716</v>
      </c>
      <c r="H10" s="84">
        <v>6993686020</v>
      </c>
      <c r="I10" s="83">
        <v>6828489075</v>
      </c>
    </row>
    <row r="11" spans="1:9" ht="15.75">
      <c r="A11" s="115"/>
      <c r="F11" s="114"/>
      <c r="G11" s="114"/>
      <c r="H11" s="114"/>
      <c r="I11" s="83"/>
    </row>
  </sheetData>
  <sheetProtection password="C7B6" sheet="1"/>
  <mergeCells count="1">
    <mergeCell ref="J1:T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Strazzeri</dc:creator>
  <cp:keywords/>
  <dc:description/>
  <cp:lastModifiedBy>Heath, Amy</cp:lastModifiedBy>
  <cp:lastPrinted>2013-02-22T21:51:47Z</cp:lastPrinted>
  <dcterms:created xsi:type="dcterms:W3CDTF">2000-01-05T22:07:36Z</dcterms:created>
  <dcterms:modified xsi:type="dcterms:W3CDTF">2017-06-30T19:01:23Z</dcterms:modified>
  <cp:category/>
  <cp:version/>
  <cp:contentType/>
  <cp:contentStatus/>
</cp:coreProperties>
</file>