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CF" lockStructure="1"/>
  <bookViews>
    <workbookView xWindow="1155" yWindow="105" windowWidth="18720" windowHeight="10185"/>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Input!$A$3:$H$145</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Input!$R$35:$R$151</definedName>
    <definedName name="PPMSA">Input!#REF!</definedName>
    <definedName name="_xlnm.Print_Area" localSheetId="0">Input!$A$1:$J$174</definedName>
    <definedName name="Print_Area_MI" localSheetId="0">Input!$A$3:$R$145</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45621" iterate="1" iterateCount="1000" iterateDelta="0.1"/>
</workbook>
</file>

<file path=xl/calcChain.xml><?xml version="1.0" encoding="utf-8"?>
<calcChain xmlns="http://schemas.openxmlformats.org/spreadsheetml/2006/main">
  <c r="C17" i="1" l="1"/>
  <c r="C113" i="1" l="1"/>
  <c r="C13" i="1" l="1"/>
  <c r="N109" i="1"/>
  <c r="C16" i="1"/>
  <c r="E153" i="1"/>
  <c r="G166" i="1"/>
  <c r="G170" i="1" s="1"/>
  <c r="J87" i="1"/>
  <c r="I87" i="1"/>
  <c r="H87" i="1"/>
  <c r="E87" i="1"/>
  <c r="D87" i="1"/>
  <c r="D32" i="1"/>
  <c r="D31" i="1"/>
  <c r="E32" i="1"/>
  <c r="E31" i="1"/>
  <c r="J88" i="1"/>
  <c r="I88" i="1"/>
  <c r="H88" i="1"/>
  <c r="E88" i="1"/>
  <c r="D88" i="1"/>
  <c r="J158" i="1"/>
  <c r="I158" i="1"/>
  <c r="H158" i="1"/>
  <c r="G158" i="1"/>
  <c r="J157" i="1"/>
  <c r="I157" i="1"/>
  <c r="H157" i="1"/>
  <c r="G157" i="1"/>
  <c r="J156" i="1"/>
  <c r="I156" i="1"/>
  <c r="H156" i="1"/>
  <c r="G156" i="1"/>
  <c r="J155" i="1"/>
  <c r="I155" i="1"/>
  <c r="H155" i="1"/>
  <c r="G155" i="1"/>
  <c r="J154" i="1"/>
  <c r="I154" i="1"/>
  <c r="H154" i="1"/>
  <c r="G154" i="1"/>
  <c r="J153" i="1"/>
  <c r="I153" i="1"/>
  <c r="H153" i="1"/>
  <c r="G153" i="1"/>
  <c r="E158" i="1"/>
  <c r="D158" i="1"/>
  <c r="C158" i="1"/>
  <c r="E157" i="1"/>
  <c r="D157" i="1"/>
  <c r="C157" i="1"/>
  <c r="E156" i="1"/>
  <c r="D156" i="1"/>
  <c r="C156" i="1"/>
  <c r="E155" i="1"/>
  <c r="D155" i="1"/>
  <c r="C155" i="1"/>
  <c r="E154" i="1"/>
  <c r="D154" i="1"/>
  <c r="C154" i="1"/>
  <c r="C153" i="1"/>
  <c r="D153" i="1"/>
  <c r="F166" i="1"/>
  <c r="F172" i="1" s="1"/>
  <c r="E166" i="1"/>
  <c r="B181" i="1"/>
  <c r="F181" i="1" s="1"/>
  <c r="B179" i="1"/>
  <c r="F179" i="1" s="1"/>
  <c r="B183" i="1"/>
  <c r="F183" i="1" s="1"/>
  <c r="B182" i="1"/>
  <c r="F182" i="1" s="1"/>
  <c r="B178" i="1"/>
  <c r="F178" i="1" s="1"/>
  <c r="C49" i="1"/>
  <c r="D49" i="1" s="1"/>
  <c r="K41" i="1"/>
  <c r="K42" i="1"/>
  <c r="K44" i="1"/>
  <c r="K45" i="1"/>
  <c r="K46" i="1"/>
  <c r="D35" i="1"/>
  <c r="B84" i="1"/>
  <c r="F84" i="1" s="1"/>
  <c r="B85" i="1"/>
  <c r="F85" i="1" s="1"/>
  <c r="B86" i="1"/>
  <c r="F86" i="1" s="1"/>
  <c r="A36" i="1"/>
  <c r="C84" i="1"/>
  <c r="G84" i="1"/>
  <c r="C85" i="1"/>
  <c r="G85" i="1"/>
  <c r="C86" i="1"/>
  <c r="G86" i="1"/>
  <c r="F21" i="1"/>
  <c r="D27" i="1"/>
  <c r="D28" i="1"/>
  <c r="E36" i="1"/>
  <c r="C35" i="1"/>
  <c r="A118" i="1"/>
  <c r="A117" i="1"/>
  <c r="A116" i="1"/>
  <c r="A114" i="1"/>
  <c r="A113" i="1"/>
  <c r="A144" i="1"/>
  <c r="A143" i="1"/>
  <c r="A142" i="1"/>
  <c r="A140" i="1"/>
  <c r="A139" i="1"/>
  <c r="A131" i="1"/>
  <c r="A130" i="1"/>
  <c r="A129" i="1"/>
  <c r="A127" i="1"/>
  <c r="A126" i="1"/>
  <c r="C69" i="1"/>
  <c r="C74" i="1"/>
  <c r="C73" i="1"/>
  <c r="C72" i="1"/>
  <c r="C70" i="1"/>
  <c r="J113" i="1"/>
  <c r="J114" i="1"/>
  <c r="J117" i="1"/>
  <c r="J126" i="1"/>
  <c r="J129" i="1"/>
  <c r="J131" i="1"/>
  <c r="J140" i="1"/>
  <c r="J143" i="1"/>
  <c r="J116" i="1"/>
  <c r="J118" i="1"/>
  <c r="J127" i="1"/>
  <c r="J130" i="1"/>
  <c r="J139" i="1"/>
  <c r="J142" i="1"/>
  <c r="J144" i="1"/>
  <c r="D70" i="1"/>
  <c r="E96" i="1" s="1"/>
  <c r="D72" i="1"/>
  <c r="F96" i="1" s="1"/>
  <c r="F69" i="1"/>
  <c r="D98" i="1" s="1"/>
  <c r="F72" i="1"/>
  <c r="F98" i="1" s="1"/>
  <c r="D74" i="1"/>
  <c r="H96" i="1" s="1"/>
  <c r="F73" i="1"/>
  <c r="G98" i="1" s="1"/>
  <c r="F70" i="1"/>
  <c r="E98" i="1" s="1"/>
  <c r="F74" i="1"/>
  <c r="H98" i="1" s="1"/>
  <c r="D69" i="1"/>
  <c r="D96" i="1" s="1"/>
  <c r="E74" i="1"/>
  <c r="H97" i="1" s="1"/>
  <c r="E72" i="1"/>
  <c r="F97" i="1" s="1"/>
  <c r="E70" i="1"/>
  <c r="E97" i="1" s="1"/>
  <c r="E69" i="1"/>
  <c r="D97" i="1" s="1"/>
  <c r="D73" i="1"/>
  <c r="G96" i="1" s="1"/>
  <c r="E73" i="1"/>
  <c r="G97" i="1" s="1"/>
  <c r="R55" i="1" l="1"/>
  <c r="Q74" i="1"/>
  <c r="S73" i="1"/>
  <c r="O73" i="1"/>
  <c r="Q72" i="1"/>
  <c r="S71" i="1"/>
  <c r="O71" i="1"/>
  <c r="I118" i="1" s="1"/>
  <c r="Q70" i="1"/>
  <c r="S69" i="1"/>
  <c r="O69" i="1"/>
  <c r="Q68" i="1"/>
  <c r="S67" i="1"/>
  <c r="O67" i="1"/>
  <c r="Q66" i="1"/>
  <c r="S64" i="1"/>
  <c r="O64" i="1"/>
  <c r="Q63" i="1"/>
  <c r="S62" i="1"/>
  <c r="O62" i="1"/>
  <c r="Q61" i="1"/>
  <c r="S60" i="1"/>
  <c r="O60" i="1"/>
  <c r="Q58" i="1"/>
  <c r="S57" i="1"/>
  <c r="O57" i="1"/>
  <c r="R56" i="1"/>
  <c r="T55" i="1"/>
  <c r="P55" i="1"/>
  <c r="T74" i="1"/>
  <c r="P74" i="1"/>
  <c r="R73" i="1"/>
  <c r="T72" i="1"/>
  <c r="P72" i="1"/>
  <c r="R71" i="1"/>
  <c r="T70" i="1"/>
  <c r="P70" i="1"/>
  <c r="R69" i="1"/>
  <c r="T68" i="1"/>
  <c r="P68" i="1"/>
  <c r="R67" i="1"/>
  <c r="T66" i="1"/>
  <c r="P66" i="1"/>
  <c r="R64" i="1"/>
  <c r="T63" i="1"/>
  <c r="P63" i="1"/>
  <c r="R62" i="1"/>
  <c r="T61" i="1"/>
  <c r="P61" i="1"/>
  <c r="R60" i="1"/>
  <c r="T58" i="1"/>
  <c r="P58" i="1"/>
  <c r="R57" i="1"/>
  <c r="O55" i="1"/>
  <c r="Q56" i="1"/>
  <c r="S55" i="1"/>
  <c r="S74" i="1"/>
  <c r="O74" i="1"/>
  <c r="Q73" i="1"/>
  <c r="S72" i="1"/>
  <c r="O72" i="1"/>
  <c r="Q71" i="1"/>
  <c r="S70" i="1"/>
  <c r="O70" i="1"/>
  <c r="H118" i="1" s="1"/>
  <c r="Q69" i="1"/>
  <c r="S68" i="1"/>
  <c r="O68" i="1"/>
  <c r="Q67" i="1"/>
  <c r="G140" i="1" s="1"/>
  <c r="S66" i="1"/>
  <c r="O66" i="1"/>
  <c r="Q64" i="1"/>
  <c r="F144" i="1" s="1"/>
  <c r="S63" i="1"/>
  <c r="O63" i="1"/>
  <c r="Q62" i="1"/>
  <c r="S61" i="1"/>
  <c r="O61" i="1"/>
  <c r="D116" i="1" s="1"/>
  <c r="Q60" i="1"/>
  <c r="S58" i="1"/>
  <c r="O58" i="1"/>
  <c r="Q57" i="1"/>
  <c r="T56" i="1"/>
  <c r="P56" i="1"/>
  <c r="R74" i="1"/>
  <c r="T73" i="1"/>
  <c r="P73" i="1"/>
  <c r="R72" i="1"/>
  <c r="T71" i="1"/>
  <c r="P69" i="1"/>
  <c r="R66" i="1"/>
  <c r="T62" i="1"/>
  <c r="P60" i="1"/>
  <c r="S56" i="1"/>
  <c r="P71" i="1"/>
  <c r="R68" i="1"/>
  <c r="T64" i="1"/>
  <c r="P62" i="1"/>
  <c r="R58" i="1"/>
  <c r="O56" i="1"/>
  <c r="R70" i="1"/>
  <c r="T67" i="1"/>
  <c r="P64" i="1"/>
  <c r="R61" i="1"/>
  <c r="T57" i="1"/>
  <c r="Q55" i="1"/>
  <c r="T69" i="1"/>
  <c r="P67" i="1"/>
  <c r="G130" i="1" s="1"/>
  <c r="R63" i="1"/>
  <c r="T60" i="1"/>
  <c r="P57" i="1"/>
  <c r="D182" i="1"/>
  <c r="F170" i="1"/>
  <c r="D178" i="1"/>
  <c r="F87" i="1"/>
  <c r="C181" i="1"/>
  <c r="B116" i="1" s="1"/>
  <c r="B87" i="1"/>
  <c r="A37" i="1" s="1"/>
  <c r="A91" i="1" s="1"/>
  <c r="E49" i="1"/>
  <c r="C50" i="1" s="1"/>
  <c r="H131" i="1"/>
  <c r="E118" i="1"/>
  <c r="E140" i="1"/>
  <c r="I131" i="1"/>
  <c r="E127" i="1"/>
  <c r="F113" i="1"/>
  <c r="F129" i="1"/>
  <c r="E113" i="1"/>
  <c r="E179" i="1"/>
  <c r="B140" i="1" s="1"/>
  <c r="E178" i="1"/>
  <c r="B139" i="1" s="1"/>
  <c r="E183" i="1"/>
  <c r="B144" i="1" s="1"/>
  <c r="G172" i="1"/>
  <c r="E182" i="1"/>
  <c r="B143" i="1" s="1"/>
  <c r="E181" i="1"/>
  <c r="B142" i="1" s="1"/>
  <c r="D183" i="1"/>
  <c r="G100" i="1"/>
  <c r="G171" i="1"/>
  <c r="H100" i="1"/>
  <c r="C98" i="1"/>
  <c r="D181" i="1"/>
  <c r="F100" i="1"/>
  <c r="F171" i="1"/>
  <c r="D179" i="1"/>
  <c r="E100" i="1"/>
  <c r="C97" i="1"/>
  <c r="D100" i="1"/>
  <c r="C96" i="1"/>
  <c r="E171" i="1"/>
  <c r="E170" i="1"/>
  <c r="C179" i="1"/>
  <c r="E172" i="1"/>
  <c r="C178" i="1"/>
  <c r="C183" i="1"/>
  <c r="C182" i="1"/>
  <c r="I117" i="1" l="1"/>
  <c r="I114" i="1"/>
  <c r="I113" i="1"/>
  <c r="I116" i="1"/>
  <c r="B129" i="1"/>
  <c r="E114" i="1"/>
  <c r="E117" i="1"/>
  <c r="H127" i="1"/>
  <c r="H126" i="1"/>
  <c r="E126" i="1"/>
  <c r="H129" i="1"/>
  <c r="E116" i="1"/>
  <c r="H130" i="1"/>
  <c r="H116" i="1"/>
  <c r="F126" i="1"/>
  <c r="G142" i="1"/>
  <c r="G144" i="1"/>
  <c r="F130" i="1"/>
  <c r="D139" i="1"/>
  <c r="D113" i="1"/>
  <c r="D114" i="1"/>
  <c r="G126" i="1"/>
  <c r="H114" i="1"/>
  <c r="H117" i="1"/>
  <c r="E130" i="1"/>
  <c r="G131" i="1"/>
  <c r="H113" i="1"/>
  <c r="E131" i="1"/>
  <c r="G129" i="1"/>
  <c r="D118" i="1"/>
  <c r="E129" i="1"/>
  <c r="G127" i="1"/>
  <c r="D117" i="1"/>
  <c r="I127" i="1"/>
  <c r="D140" i="1"/>
  <c r="C118" i="1"/>
  <c r="E144" i="1"/>
  <c r="E142" i="1"/>
  <c r="I126" i="1"/>
  <c r="I129" i="1"/>
  <c r="F116" i="1"/>
  <c r="F118" i="1"/>
  <c r="F114" i="1"/>
  <c r="F117" i="1"/>
  <c r="E143" i="1"/>
  <c r="E139" i="1"/>
  <c r="I130" i="1"/>
  <c r="G139" i="1"/>
  <c r="G143" i="1"/>
  <c r="C126" i="1"/>
  <c r="C127" i="1"/>
  <c r="C129" i="1"/>
  <c r="C130" i="1"/>
  <c r="C131" i="1"/>
  <c r="I140" i="1"/>
  <c r="I139" i="1"/>
  <c r="I144" i="1"/>
  <c r="I142" i="1"/>
  <c r="C139" i="1"/>
  <c r="C144" i="1"/>
  <c r="C143" i="1"/>
  <c r="C142" i="1"/>
  <c r="C140" i="1"/>
  <c r="I143" i="1"/>
  <c r="C114" i="1"/>
  <c r="C116" i="1"/>
  <c r="C117" i="1"/>
  <c r="D144" i="1"/>
  <c r="D143" i="1"/>
  <c r="D142" i="1"/>
  <c r="D126" i="1"/>
  <c r="D127" i="1"/>
  <c r="D130" i="1"/>
  <c r="D129" i="1"/>
  <c r="D131" i="1"/>
  <c r="F143" i="1"/>
  <c r="F142" i="1"/>
  <c r="F139" i="1"/>
  <c r="F140" i="1"/>
  <c r="G113" i="1"/>
  <c r="G116" i="1"/>
  <c r="G118" i="1"/>
  <c r="G114" i="1"/>
  <c r="G117" i="1"/>
  <c r="F131" i="1"/>
  <c r="F127" i="1"/>
  <c r="H139" i="1"/>
  <c r="H140" i="1"/>
  <c r="H143" i="1"/>
  <c r="H144" i="1"/>
  <c r="H142" i="1"/>
  <c r="C100" i="1"/>
  <c r="B126" i="1"/>
  <c r="B113" i="1"/>
  <c r="B117" i="1"/>
  <c r="B130" i="1"/>
  <c r="B114" i="1"/>
  <c r="B127" i="1"/>
  <c r="B118" i="1"/>
  <c r="B131" i="1"/>
</calcChain>
</file>

<file path=xl/sharedStrings.xml><?xml version="1.0" encoding="utf-8"?>
<sst xmlns="http://schemas.openxmlformats.org/spreadsheetml/2006/main" count="295" uniqueCount="177">
  <si>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</si>
  <si>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</si>
  <si>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</si>
  <si>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</si>
  <si>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</si>
  <si>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</si>
  <si>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</si>
  <si>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</si>
  <si>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</si>
  <si>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</si>
  <si>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</si>
  <si>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</si>
  <si>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</si>
  <si>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</si>
  <si>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MODERATE</t>
  </si>
  <si>
    <t>LOW</t>
  </si>
  <si>
    <t/>
  </si>
  <si>
    <t>INCOME LIMITS FOR QUALIFYING HOUSEHOLDS</t>
  </si>
  <si>
    <t>1</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</si>
  <si>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</si>
  <si>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</si>
  <si>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</si>
  <si>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</si>
  <si>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</si>
  <si>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</si>
  <si>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</si>
  <si>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</si>
  <si>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</si>
  <si>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</si>
  <si>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</si>
  <si>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</si>
  <si>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</si>
  <si>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</si>
  <si>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</si>
  <si>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</si>
  <si>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</si>
  <si>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</si>
  <si>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</si>
  <si>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</si>
  <si>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</si>
  <si>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</si>
  <si>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</si>
  <si>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</si>
  <si>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</si>
  <si>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</si>
  <si>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</si>
  <si>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</si>
  <si>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</si>
  <si>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</si>
  <si>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</si>
  <si>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</si>
  <si>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</si>
  <si>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</si>
  <si>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</si>
  <si>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</si>
  <si>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</si>
  <si>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</si>
  <si>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</si>
  <si>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Y</t>
  </si>
  <si>
    <t>N</t>
  </si>
  <si>
    <t>HOT WATER</t>
  </si>
  <si>
    <t>G</t>
  </si>
  <si>
    <t>E</t>
  </si>
  <si>
    <t>AFFORDABLE UNITS</t>
  </si>
  <si>
    <t>REQUIRED</t>
  </si>
  <si>
    <t>PROPOSED</t>
  </si>
  <si>
    <r>
      <t>INCLUDED</t>
    </r>
    <r>
      <rPr>
        <sz val="14"/>
        <rFont val="Arial"/>
        <family val="2"/>
      </rPr>
      <t xml:space="preserve">
</t>
    </r>
    <r>
      <rPr>
        <b/>
        <sz val="14"/>
        <rFont val="Arial"/>
        <family val="2"/>
      </rPr>
      <t>(Y/N)</t>
    </r>
  </si>
  <si>
    <t>y</t>
  </si>
  <si>
    <t>n</t>
  </si>
  <si>
    <t>g</t>
  </si>
  <si>
    <t>e</t>
  </si>
  <si>
    <t>o</t>
  </si>
  <si>
    <t>O</t>
  </si>
  <si>
    <t>HOT
WATER</t>
  </si>
  <si>
    <t xml:space="preserve">       BY BEDROOM SIZE AND PRICE TIER</t>
  </si>
  <si>
    <t>PRICE TIER</t>
  </si>
  <si>
    <t>RANGE OF AFFORDABILITY</t>
  </si>
  <si>
    <t>MAX GROSS
RENT</t>
  </si>
  <si>
    <t>CALCULATION OF MAXIMUM NET RENT</t>
  </si>
  <si>
    <t>Atlantic, Cape May, Cumberland, Salem</t>
  </si>
  <si>
    <t>UTILITY OR
SERVICE</t>
  </si>
  <si>
    <t>EFFICIENCY</t>
  </si>
  <si>
    <t>No. OF EFFICIENCIES</t>
  </si>
  <si>
    <t>VERY LOW</t>
  </si>
  <si>
    <t>AFFORDABLE HOUSING CALCULATOR</t>
  </si>
  <si>
    <t>MINIMUM (50%)</t>
  </si>
  <si>
    <t>MAXIMUM (50%)</t>
  </si>
  <si>
    <t>PRICED AT</t>
  </si>
  <si>
    <t>% OF MEDIAN
INCOME</t>
  </si>
  <si>
    <t>Efficiency</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</si>
  <si>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</si>
  <si>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</si>
  <si>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</si>
  <si>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</si>
  <si>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</si>
  <si>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</si>
  <si>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</si>
  <si>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</si>
  <si>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r>
      <t xml:space="preserve">This section of the spreadsheet is used to compare the allocation of units in the Range Of Affordability section with the Bedroom Distribution section to ensure that low- and moderate-income units are disbursed properly throughout the project.  It is important to note that </t>
    </r>
    <r>
      <rPr>
        <u/>
        <sz val="14"/>
        <rFont val="Arial"/>
        <family val="2"/>
      </rPr>
      <t>N.J.A.C.</t>
    </r>
    <r>
      <rPr>
        <sz val="14"/>
        <rFont val="Arial"/>
        <family val="2"/>
      </rPr>
      <t xml:space="preserve">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r>
  </si>
  <si>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</si>
  <si>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</si>
  <si>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</si>
  <si>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</si>
  <si>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</si>
  <si>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</si>
  <si>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</si>
  <si>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</si>
  <si>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</si>
  <si>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</si>
  <si>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</si>
  <si>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</si>
  <si>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</si>
  <si>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</si>
  <si>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</si>
  <si>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</si>
  <si>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1 BEDROOM UNITS</t>
  </si>
  <si>
    <t>2 BEDROOM UNITS</t>
  </si>
  <si>
    <t>EFFICIENCY UNITS</t>
  </si>
  <si>
    <t xml:space="preserve">Single Family Detached </t>
  </si>
  <si>
    <t>Rowhouse/Townhouse</t>
  </si>
  <si>
    <t>High Rise</t>
  </si>
  <si>
    <t>Enter structure type based on HUD description</t>
  </si>
  <si>
    <t xml:space="preserve">SET-ASIDE = </t>
  </si>
  <si>
    <t>LOW 1</t>
  </si>
  <si>
    <t>LOW 2</t>
  </si>
  <si>
    <t>MOD 1</t>
  </si>
  <si>
    <t>MOD 2</t>
  </si>
  <si>
    <t>MOD 3</t>
  </si>
  <si>
    <t>Tier
Low 1</t>
  </si>
  <si>
    <t>Tier
Low 2</t>
  </si>
  <si>
    <t>Tier
Mod 1</t>
  </si>
  <si>
    <t>Tier
Mod 2</t>
  </si>
  <si>
    <t>Tier
Mod 3</t>
  </si>
  <si>
    <t>Tier Low 1</t>
  </si>
  <si>
    <t>Tier Low 2</t>
  </si>
  <si>
    <t>Tier Mod 1</t>
  </si>
  <si>
    <t>Tier Mod 2</t>
  </si>
  <si>
    <t>Tier Mod 3</t>
  </si>
  <si>
    <t>% of Median
Unit Priced at</t>
  </si>
  <si>
    <t>% of Median</t>
  </si>
  <si>
    <t>Unit Priced at</t>
  </si>
  <si>
    <t>Natural Gas</t>
  </si>
  <si>
    <t>Bottle Gas</t>
  </si>
  <si>
    <t>Refrigerator</t>
  </si>
  <si>
    <t>Range/Microwave</t>
  </si>
  <si>
    <t>FOR PRICING NEWLY CREATED UNITS</t>
  </si>
  <si>
    <t xml:space="preserve">Note: Tiering is not required for moderate-income rental units.  All units may be priced at 60% of Regional Median Income.  However, a variety of price points may expand the pool of eligible tenants making marketing easier. </t>
  </si>
  <si>
    <t>COAH INCOME LIMITS</t>
  </si>
  <si>
    <t>NEW JERSEY COUNCIL ON AFFORDABLE HOUSING</t>
  </si>
  <si>
    <t>AIR CONDITION</t>
  </si>
  <si>
    <t>AIR
CONDITIONING</t>
  </si>
  <si>
    <t>LP</t>
  </si>
  <si>
    <t>lp</t>
  </si>
  <si>
    <t>(G=Gas, O=Oil, E=ELECTRIC, LP=BOTTLE GAS)</t>
  </si>
  <si>
    <t>(G=GAS, E=ELECTRIC, LP=BOTTLE GAS)</t>
  </si>
  <si>
    <t>Completing this matrix will also complete the analysis of Total Rental Income that follows.</t>
  </si>
  <si>
    <t>Trash</t>
  </si>
  <si>
    <t>TRASH</t>
  </si>
  <si>
    <t>Total Monthly Rental Income From Affordable Units</t>
  </si>
  <si>
    <t>2014 AGE-RESTRICTED</t>
  </si>
  <si>
    <t>Includes 07/01/2014 HUD Utility Allowance Update</t>
  </si>
  <si>
    <t>2014 COAH Regional Limits</t>
  </si>
  <si>
    <t>CURRENT AS OF April 2014</t>
  </si>
  <si>
    <t>This sample calculation provides maximums.  The indicated breakdown is not to be interpreted as mandatory.  These figures are produced only as an aid in configuring a price structure that complies with the regulatory requirements at N.J.A.C. 5:94-7.2 and N.J.A.C. 5:80-26.1 et seq.</t>
  </si>
  <si>
    <t xml:space="preserve">7/1/2014 HUD Monthly Utility Allowances - Single Family Detached </t>
  </si>
  <si>
    <t>7/1/2014 HUD Monthly Utility Allowances - Semi-detached</t>
  </si>
  <si>
    <t>7/1/2014 HUD Monthly Utility Allowances - Rowhouse/Townhouse</t>
  </si>
  <si>
    <t>7/1/2014 HUD Monthly Utility Allowances - Low Rise</t>
  </si>
  <si>
    <t>7/1/2014 HUD Monthly Utility Allowances - High Rise</t>
  </si>
  <si>
    <t>7/1/2014 HUD Monthly Utility Allowances - Manufactured Home</t>
  </si>
  <si>
    <t>Current Selection</t>
  </si>
  <si>
    <t>Choose from list</t>
  </si>
  <si>
    <t>Semi-detached or 2 &amp; 3 Family</t>
  </si>
  <si>
    <t>Low Rise/Garden Apt</t>
  </si>
  <si>
    <t>Manufactured Homes</t>
  </si>
  <si>
    <t>STRUCTURE TYPE:</t>
  </si>
  <si>
    <t>COAH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</si>
</sst>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
    <numFmt numFmtId="165" formatCode="&quot;$&quot;#,##0"/>
  </numFmts>
  <fonts count="25">
    <font>
      <sz val="14"/>
      <name val="Arial"/>
    </font>
    <font>
      <sz val="10"/>
      <name val="Arial"/>
    </font>
    <font>
      <sz val="10"/>
      <name val="Arial"/>
      <family val="2"/>
    </font>
    <font>
      <sz val="14"/>
      <name val="Arial"/>
      <family val="2"/>
    </font>
    <font>
      <b/>
      <sz val="14"/>
      <name val="Arial"/>
      <family val="2"/>
    </font>
    <font>
      <sz val="14"/>
      <color indexed="12"/>
      <name val="Arial"/>
      <family val="2"/>
    </font>
    <font>
      <b/>
      <sz val="12"/>
      <name val="Arial"/>
      <family val="2"/>
    </font>
    <font>
      <b/>
      <u/>
      <sz val="14"/>
      <name val="Arial"/>
      <family val="2"/>
    </font>
    <font>
      <sz val="12"/>
      <name val="Arial"/>
      <family val="2"/>
    </font>
    <font>
      <sz val="14"/>
      <name val="Arial"/>
      <family val="2"/>
    </font>
    <font>
      <b/>
      <sz val="14"/>
      <color indexed="10"/>
      <name val="Arial"/>
      <family val="2"/>
    </font>
    <font>
      <sz val="12"/>
      <name val="Arial"/>
      <family val="2"/>
    </font>
    <font>
      <b/>
      <sz val="16"/>
      <name val="Arial"/>
      <family val="2"/>
    </font>
    <font>
      <sz val="10"/>
      <name val="Times New Roman"/>
      <family val="1"/>
    </font>
    <font>
      <sz val="14"/>
      <color indexed="8"/>
      <name val="Arial"/>
      <family val="2"/>
    </font>
    <font>
      <b/>
      <sz val="18"/>
      <color indexed="8"/>
      <name val="Arial"/>
      <family val="2"/>
    </font>
    <font>
      <b/>
      <sz val="16"/>
      <color indexed="10"/>
      <name val="Arial"/>
      <family val="2"/>
    </font>
    <font>
      <b/>
      <u/>
      <sz val="16"/>
      <name val="Arial"/>
      <family val="2"/>
    </font>
    <font>
      <b/>
      <sz val="14"/>
      <color indexed="17"/>
      <name val="Arial"/>
      <family val="2"/>
    </font>
    <font>
      <sz val="16"/>
      <name val="Arial"/>
      <family val="2"/>
    </font>
    <font>
      <u/>
      <sz val="14"/>
      <name val="Arial"/>
      <family val="2"/>
    </font>
    <font>
      <b/>
      <sz val="14"/>
      <color indexed="8"/>
      <name val="Arial"/>
      <family val="2"/>
    </font>
    <font>
      <sz val="14"/>
      <color indexed="10"/>
      <name val="Arial"/>
      <family val="2"/>
    </font>
    <font>
      <b/>
      <sz val="10"/>
      <name val="Arial"/>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rgb="FF99CCFF"/>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22"/>
      </top>
      <bottom style="thin">
        <color indexed="22"/>
      </bottom>
      <diagonal/>
    </border>
    <border>
      <left style="thin">
        <color indexed="64"/>
      </left>
      <right/>
      <top/>
      <bottom/>
      <diagonal/>
    </border>
    <border>
      <left/>
      <right style="thin">
        <color indexed="22"/>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22"/>
      </right>
      <top/>
      <bottom style="thin">
        <color indexed="22"/>
      </bottom>
      <diagonal/>
    </border>
    <border>
      <left/>
      <right/>
      <top style="thin">
        <color indexed="22"/>
      </top>
      <bottom/>
      <diagonal/>
    </border>
    <border>
      <left style="thin">
        <color indexed="64"/>
      </left>
      <right/>
      <top style="thin">
        <color indexed="22"/>
      </top>
      <bottom/>
      <diagonal/>
    </border>
    <border>
      <left/>
      <right style="thin">
        <color indexed="22"/>
      </right>
      <top style="thin">
        <color indexed="22"/>
      </top>
      <bottom/>
      <diagonal/>
    </border>
    <border>
      <left style="thin">
        <color indexed="22"/>
      </left>
      <right/>
      <top/>
      <bottom style="thin">
        <color indexed="64"/>
      </bottom>
      <diagonal/>
    </border>
    <border>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0" fontId="11" fillId="0" borderId="0"/>
    <xf numFmtId="0" fontId="11" fillId="0" borderId="0"/>
    <xf numFmtId="0" fontId="11" fillId="0" borderId="0"/>
  </cellStyleXfs>
  <cellXfs count="252">
    <xf numFmtId="0" fontId="0" fillId="0" borderId="0" xfId="0"/>
    <xf numFmtId="0" fontId="0" fillId="0" borderId="2" xfId="0" applyBorder="1" applyProtection="1">
      <protection hidden="1"/>
    </xf>
    <xf numFmtId="5" fontId="3" fillId="0" borderId="2" xfId="0" applyNumberFormat="1" applyFont="1" applyBorder="1" applyProtection="1">
      <protection hidden="1"/>
    </xf>
    <xf numFmtId="5" fontId="9" fillId="0" borderId="2" xfId="0" applyNumberFormat="1" applyFont="1" applyBorder="1" applyProtection="1">
      <protection hidden="1"/>
    </xf>
    <xf numFmtId="0" fontId="3" fillId="0" borderId="2" xfId="0" applyFont="1" applyBorder="1" applyProtection="1">
      <protection hidden="1"/>
    </xf>
    <xf numFmtId="0" fontId="0" fillId="0" borderId="2" xfId="0" applyBorder="1" applyAlignment="1" applyProtection="1">
      <alignment horizontal="center"/>
      <protection hidden="1"/>
    </xf>
    <xf numFmtId="0" fontId="0" fillId="0" borderId="3" xfId="0" applyBorder="1" applyProtection="1">
      <protection hidden="1"/>
    </xf>
    <xf numFmtId="5" fontId="0" fillId="0" borderId="3" xfId="0" applyNumberFormat="1" applyBorder="1" applyProtection="1">
      <protection hidden="1"/>
    </xf>
    <xf numFmtId="164" fontId="3" fillId="0" borderId="2" xfId="0" applyNumberFormat="1" applyFont="1" applyBorder="1" applyAlignment="1" applyProtection="1">
      <alignment horizontal="center"/>
      <protection hidden="1"/>
    </xf>
    <xf numFmtId="0" fontId="8" fillId="0" borderId="2" xfId="0" applyFont="1" applyBorder="1" applyProtection="1">
      <protection hidden="1"/>
    </xf>
    <xf numFmtId="10" fontId="3" fillId="0" borderId="2" xfId="0" applyNumberFormat="1" applyFont="1" applyBorder="1" applyProtection="1">
      <protection hidden="1"/>
    </xf>
    <xf numFmtId="6" fontId="13" fillId="0" borderId="2" xfId="0" applyNumberFormat="1" applyFont="1" applyBorder="1" applyAlignment="1" applyProtection="1">
      <alignment horizontal="center" vertical="center"/>
      <protection hidden="1"/>
    </xf>
    <xf numFmtId="0" fontId="6" fillId="0" borderId="2" xfId="0" applyFont="1" applyBorder="1" applyAlignment="1" applyProtection="1">
      <alignment horizontal="center"/>
      <protection hidden="1"/>
    </xf>
    <xf numFmtId="0" fontId="6" fillId="0" borderId="2" xfId="0" applyFont="1" applyBorder="1" applyProtection="1">
      <protection hidden="1"/>
    </xf>
    <xf numFmtId="5" fontId="6" fillId="0" borderId="3" xfId="0" applyNumberFormat="1" applyFont="1" applyBorder="1" applyProtection="1">
      <protection hidden="1"/>
    </xf>
    <xf numFmtId="0" fontId="3" fillId="0" borderId="3" xfId="0" applyFont="1" applyBorder="1" applyProtection="1">
      <protection hidden="1"/>
    </xf>
    <xf numFmtId="164" fontId="3" fillId="0" borderId="4" xfId="0" applyNumberFormat="1" applyFont="1" applyBorder="1" applyAlignment="1" applyProtection="1">
      <alignment horizontal="center"/>
      <protection hidden="1"/>
    </xf>
    <xf numFmtId="10" fontId="3" fillId="0" borderId="4" xfId="0" applyNumberFormat="1" applyFont="1" applyBorder="1" applyProtection="1">
      <protection hidden="1"/>
    </xf>
    <xf numFmtId="5" fontId="3" fillId="0" borderId="4" xfId="0" applyNumberFormat="1" applyFont="1" applyBorder="1" applyProtection="1">
      <protection hidden="1"/>
    </xf>
    <xf numFmtId="5" fontId="9" fillId="0" borderId="4" xfId="0" applyNumberFormat="1" applyFont="1" applyBorder="1" applyProtection="1">
      <protection hidden="1"/>
    </xf>
    <xf numFmtId="0" fontId="0" fillId="0" borderId="4" xfId="0" applyBorder="1" applyProtection="1">
      <protection hidden="1"/>
    </xf>
    <xf numFmtId="0" fontId="5" fillId="0" borderId="1" xfId="0" applyFont="1" applyBorder="1" applyProtection="1">
      <protection hidden="1"/>
    </xf>
    <xf numFmtId="0" fontId="0" fillId="0" borderId="1" xfId="0" applyBorder="1" applyProtection="1">
      <protection hidden="1"/>
    </xf>
    <xf numFmtId="0" fontId="12" fillId="0" borderId="1" xfId="0" applyFont="1" applyBorder="1" applyAlignment="1" applyProtection="1">
      <alignment horizontal="center"/>
      <protection hidden="1"/>
    </xf>
    <xf numFmtId="0" fontId="3" fillId="0" borderId="1" xfId="0" applyFont="1" applyBorder="1" applyProtection="1">
      <protection hidden="1"/>
    </xf>
    <xf numFmtId="0" fontId="4" fillId="0" borderId="1" xfId="0" applyFont="1" applyBorder="1" applyAlignment="1" applyProtection="1">
      <alignment horizontal="right"/>
      <protection hidden="1"/>
    </xf>
    <xf numFmtId="49" fontId="3" fillId="2" borderId="1" xfId="0" applyNumberFormat="1" applyFont="1" applyFill="1" applyBorder="1" applyProtection="1">
      <protection locked="0" hidden="1"/>
    </xf>
    <xf numFmtId="49" fontId="3" fillId="0" borderId="1" xfId="0" applyNumberFormat="1" applyFont="1" applyBorder="1" applyProtection="1">
      <protection hidden="1"/>
    </xf>
    <xf numFmtId="0" fontId="3" fillId="0" borderId="1" xfId="0" applyFont="1" applyBorder="1" applyAlignment="1" applyProtection="1">
      <alignment horizontal="right"/>
      <protection hidden="1"/>
    </xf>
    <xf numFmtId="0" fontId="3" fillId="0" borderId="1" xfId="0" applyFont="1" applyFill="1" applyBorder="1" applyProtection="1">
      <protection hidden="1"/>
    </xf>
    <xf numFmtId="0" fontId="3" fillId="2" borderId="1" xfId="0" applyFont="1" applyFill="1" applyBorder="1" applyProtection="1">
      <protection locked="0" hidden="1"/>
    </xf>
    <xf numFmtId="0" fontId="4" fillId="0" borderId="1" xfId="0" applyFont="1" applyBorder="1" applyProtection="1">
      <protection hidden="1"/>
    </xf>
    <xf numFmtId="0" fontId="4" fillId="0" borderId="1" xfId="0" applyFont="1" applyBorder="1" applyAlignment="1" applyProtection="1">
      <alignment horizontal="center"/>
      <protection hidden="1"/>
    </xf>
    <xf numFmtId="0" fontId="3" fillId="0" borderId="1" xfId="0" applyFont="1" applyBorder="1" applyAlignment="1" applyProtection="1">
      <alignment horizontal="left"/>
      <protection hidden="1"/>
    </xf>
    <xf numFmtId="0" fontId="16" fillId="0" borderId="1" xfId="0" applyFont="1" applyBorder="1" applyAlignment="1" applyProtection="1">
      <alignment horizontal="left"/>
      <protection hidden="1"/>
    </xf>
    <xf numFmtId="0" fontId="17" fillId="0" borderId="1" xfId="0" applyFont="1" applyBorder="1" applyProtection="1">
      <protection hidden="1"/>
    </xf>
    <xf numFmtId="0" fontId="11" fillId="0" borderId="1" xfId="0" applyFont="1" applyBorder="1" applyProtection="1">
      <protection hidden="1"/>
    </xf>
    <xf numFmtId="5" fontId="3" fillId="0" borderId="1" xfId="0" applyNumberFormat="1" applyFont="1" applyBorder="1" applyAlignment="1" applyProtection="1">
      <alignment horizontal="center"/>
      <protection hidden="1"/>
    </xf>
    <xf numFmtId="164" fontId="14" fillId="0" borderId="1" xfId="0" applyNumberFormat="1" applyFont="1" applyBorder="1" applyProtection="1">
      <protection hidden="1"/>
    </xf>
    <xf numFmtId="0" fontId="3" fillId="0" borderId="1" xfId="0" applyFont="1" applyFill="1" applyBorder="1" applyProtection="1">
      <protection locked="0" hidden="1"/>
    </xf>
    <xf numFmtId="164" fontId="3" fillId="0" borderId="1" xfId="0" applyNumberFormat="1" applyFont="1" applyBorder="1" applyProtection="1">
      <protection hidden="1"/>
    </xf>
    <xf numFmtId="0" fontId="7" fillId="0" borderId="1" xfId="0" applyFont="1" applyBorder="1" applyProtection="1">
      <protection hidden="1"/>
    </xf>
    <xf numFmtId="0" fontId="4" fillId="0" borderId="1" xfId="0" applyFont="1" applyBorder="1" applyAlignment="1" applyProtection="1">
      <alignment horizontal="center" vertical="center" wrapText="1"/>
      <protection hidden="1"/>
    </xf>
    <xf numFmtId="0" fontId="3" fillId="0" borderId="1" xfId="0" applyFont="1" applyBorder="1" applyAlignment="1" applyProtection="1">
      <alignment vertical="center"/>
      <protection hidden="1"/>
    </xf>
    <xf numFmtId="0" fontId="14" fillId="0" borderId="1" xfId="0" applyFont="1" applyBorder="1" applyAlignment="1" applyProtection="1">
      <alignment horizontal="center"/>
      <protection hidden="1"/>
    </xf>
    <xf numFmtId="0" fontId="14" fillId="0" borderId="1" xfId="0" applyFont="1" applyBorder="1" applyProtection="1">
      <protection hidden="1"/>
    </xf>
    <xf numFmtId="0" fontId="4" fillId="0" borderId="1" xfId="0" quotePrefix="1" applyFont="1" applyBorder="1" applyAlignment="1" applyProtection="1">
      <alignment horizontal="center" vertical="center"/>
      <protection hidden="1"/>
    </xf>
    <xf numFmtId="164" fontId="3" fillId="0" borderId="1" xfId="0" applyNumberFormat="1" applyFont="1" applyBorder="1" applyAlignment="1" applyProtection="1">
      <alignment horizontal="center"/>
      <protection hidden="1"/>
    </xf>
    <xf numFmtId="5" fontId="18" fillId="0" borderId="1" xfId="0" applyNumberFormat="1" applyFont="1" applyBorder="1" applyAlignment="1" applyProtection="1">
      <alignment horizontal="center"/>
      <protection hidden="1"/>
    </xf>
    <xf numFmtId="5" fontId="0" fillId="0" borderId="1" xfId="0" applyNumberFormat="1" applyBorder="1" applyProtection="1">
      <protection hidden="1"/>
    </xf>
    <xf numFmtId="5" fontId="18" fillId="0" borderId="1" xfId="0" applyNumberFormat="1" applyFont="1" applyBorder="1" applyProtection="1">
      <protection hidden="1"/>
    </xf>
    <xf numFmtId="0" fontId="4" fillId="0" borderId="1" xfId="0" applyFont="1" applyFill="1" applyBorder="1" applyProtection="1">
      <protection hidden="1"/>
    </xf>
    <xf numFmtId="164" fontId="3" fillId="0" borderId="1" xfId="0" applyNumberFormat="1" applyFont="1" applyFill="1" applyBorder="1" applyProtection="1">
      <protection hidden="1"/>
    </xf>
    <xf numFmtId="0" fontId="3" fillId="0" borderId="1" xfId="0" quotePrefix="1" applyFont="1" applyBorder="1" applyAlignment="1" applyProtection="1">
      <alignment horizontal="center"/>
      <protection hidden="1"/>
    </xf>
    <xf numFmtId="0" fontId="3" fillId="0" borderId="1" xfId="0" applyFont="1" applyBorder="1" applyAlignment="1" applyProtection="1">
      <alignment horizontal="center"/>
      <protection hidden="1"/>
    </xf>
    <xf numFmtId="5" fontId="3" fillId="0" borderId="1" xfId="0" applyNumberFormat="1" applyFont="1" applyBorder="1" applyProtection="1">
      <protection hidden="1"/>
    </xf>
    <xf numFmtId="165" fontId="3" fillId="0" borderId="1" xfId="0" applyNumberFormat="1" applyFont="1" applyBorder="1" applyProtection="1">
      <protection hidden="1"/>
    </xf>
    <xf numFmtId="0" fontId="8" fillId="0" borderId="1" xfId="0" applyFont="1" applyBorder="1" applyProtection="1">
      <protection hidden="1"/>
    </xf>
    <xf numFmtId="49" fontId="4" fillId="0" borderId="1" xfId="0" applyNumberFormat="1" applyFont="1" applyBorder="1" applyProtection="1">
      <protection hidden="1"/>
    </xf>
    <xf numFmtId="0" fontId="9" fillId="0" borderId="1" xfId="0" applyFont="1" applyBorder="1" applyProtection="1">
      <protection hidden="1"/>
    </xf>
    <xf numFmtId="0" fontId="9" fillId="0" borderId="1" xfId="0" applyFont="1" applyBorder="1" applyAlignment="1" applyProtection="1">
      <alignment horizontal="center"/>
      <protection hidden="1"/>
    </xf>
    <xf numFmtId="10" fontId="3" fillId="0" borderId="1" xfId="0" applyNumberFormat="1" applyFont="1" applyBorder="1" applyProtection="1">
      <protection hidden="1"/>
    </xf>
    <xf numFmtId="0" fontId="3" fillId="0" borderId="5" xfId="0" applyFont="1" applyBorder="1" applyProtection="1">
      <protection hidden="1"/>
    </xf>
    <xf numFmtId="0" fontId="0" fillId="0" borderId="6" xfId="0" applyBorder="1" applyProtection="1">
      <protection hidden="1"/>
    </xf>
    <xf numFmtId="0" fontId="3" fillId="3" borderId="5" xfId="0" applyFont="1" applyFill="1" applyBorder="1" applyAlignment="1" applyProtection="1">
      <alignment horizontal="left"/>
      <protection hidden="1"/>
    </xf>
    <xf numFmtId="5" fontId="4" fillId="0" borderId="1"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0" fillId="0" borderId="7" xfId="0" applyBorder="1" applyProtection="1">
      <protection hidden="1"/>
    </xf>
    <xf numFmtId="49" fontId="14" fillId="2" borderId="1" xfId="0" applyNumberFormat="1" applyFont="1" applyFill="1" applyBorder="1" applyAlignment="1" applyProtection="1">
      <alignment horizontal="center"/>
      <protection locked="0" hidden="1"/>
    </xf>
    <xf numFmtId="0" fontId="0" fillId="0" borderId="0" xfId="0" applyBorder="1" applyProtection="1">
      <protection hidden="1"/>
    </xf>
    <xf numFmtId="165" fontId="3" fillId="0" borderId="2" xfId="0" applyNumberFormat="1" applyFont="1" applyBorder="1" applyAlignment="1" applyProtection="1">
      <alignment horizontal="right"/>
      <protection hidden="1"/>
    </xf>
    <xf numFmtId="0" fontId="4" fillId="0" borderId="2" xfId="0" applyFont="1" applyBorder="1" applyProtection="1">
      <protection hidden="1"/>
    </xf>
    <xf numFmtId="165" fontId="3" fillId="0" borderId="2" xfId="0" applyNumberFormat="1" applyFont="1" applyBorder="1" applyProtection="1">
      <protection hidden="1"/>
    </xf>
    <xf numFmtId="0" fontId="4" fillId="0" borderId="2" xfId="0" quotePrefix="1" applyFont="1" applyBorder="1" applyProtection="1">
      <protection hidden="1"/>
    </xf>
    <xf numFmtId="0" fontId="4" fillId="0" borderId="2" xfId="0" applyFont="1" applyBorder="1" applyAlignment="1" applyProtection="1">
      <alignment horizontal="center"/>
      <protection hidden="1"/>
    </xf>
    <xf numFmtId="1" fontId="4" fillId="4" borderId="8" xfId="0" applyNumberFormat="1" applyFont="1" applyFill="1" applyBorder="1" applyProtection="1">
      <protection hidden="1"/>
    </xf>
    <xf numFmtId="1" fontId="4" fillId="4" borderId="2" xfId="0" applyNumberFormat="1" applyFont="1" applyFill="1" applyBorder="1" applyProtection="1">
      <protection hidden="1"/>
    </xf>
    <xf numFmtId="1" fontId="4" fillId="4" borderId="2" xfId="0" applyNumberFormat="1" applyFont="1" applyFill="1" applyBorder="1" applyAlignment="1" applyProtection="1">
      <alignment horizontal="center" vertical="center" wrapText="1"/>
      <protection hidden="1"/>
    </xf>
    <xf numFmtId="0" fontId="4" fillId="0" borderId="2" xfId="0" applyFont="1" applyBorder="1" applyAlignment="1" applyProtection="1">
      <alignment horizontal="right" wrapText="1"/>
      <protection hidden="1"/>
    </xf>
    <xf numFmtId="1" fontId="3" fillId="2" borderId="2" xfId="0" applyNumberFormat="1" applyFont="1" applyFill="1" applyBorder="1" applyProtection="1">
      <protection locked="0"/>
    </xf>
    <xf numFmtId="1" fontId="3" fillId="2" borderId="8" xfId="0" applyNumberFormat="1" applyFont="1" applyFill="1" applyBorder="1" applyProtection="1">
      <protection locked="0"/>
    </xf>
    <xf numFmtId="0" fontId="4" fillId="0" borderId="2" xfId="0" quotePrefix="1" applyFont="1" applyBorder="1" applyAlignment="1" applyProtection="1">
      <alignment horizontal="right"/>
      <protection hidden="1"/>
    </xf>
    <xf numFmtId="0" fontId="4" fillId="0" borderId="2" xfId="0" applyFont="1" applyBorder="1" applyAlignment="1" applyProtection="1">
      <alignment horizontal="right"/>
      <protection hidden="1"/>
    </xf>
    <xf numFmtId="0" fontId="4" fillId="0" borderId="9" xfId="0" applyFont="1" applyBorder="1" applyAlignment="1" applyProtection="1">
      <alignment horizontal="center" wrapText="1"/>
      <protection hidden="1"/>
    </xf>
    <xf numFmtId="0" fontId="4" fillId="0" borderId="2" xfId="0" applyFont="1" applyBorder="1" applyAlignment="1" applyProtection="1">
      <alignment horizontal="center" vertical="center" wrapText="1"/>
      <protection hidden="1"/>
    </xf>
    <xf numFmtId="0" fontId="4" fillId="0" borderId="2" xfId="0" applyFont="1" applyBorder="1" applyAlignment="1" applyProtection="1">
      <protection hidden="1"/>
    </xf>
    <xf numFmtId="0" fontId="12" fillId="0" borderId="2" xfId="0" applyFont="1" applyBorder="1" applyAlignment="1" applyProtection="1">
      <alignment horizontal="center"/>
      <protection hidden="1"/>
    </xf>
    <xf numFmtId="1" fontId="3" fillId="2" borderId="1" xfId="0" applyNumberFormat="1" applyFont="1" applyFill="1" applyBorder="1" applyProtection="1">
      <protection locked="0" hidden="1"/>
    </xf>
    <xf numFmtId="0" fontId="4" fillId="0" borderId="7" xfId="0" applyFont="1" applyBorder="1" applyProtection="1">
      <protection hidden="1"/>
    </xf>
    <xf numFmtId="164" fontId="3" fillId="2" borderId="1" xfId="0" applyNumberFormat="1" applyFont="1" applyFill="1" applyBorder="1" applyProtection="1">
      <protection locked="0" hidden="1"/>
    </xf>
    <xf numFmtId="0" fontId="19" fillId="0" borderId="1" xfId="0" applyFont="1" applyBorder="1" applyProtection="1">
      <protection hidden="1"/>
    </xf>
    <xf numFmtId="0" fontId="19" fillId="0" borderId="3" xfId="0" applyFont="1" applyBorder="1" applyProtection="1">
      <protection hidden="1"/>
    </xf>
    <xf numFmtId="0" fontId="19" fillId="0" borderId="2" xfId="0" applyFont="1" applyBorder="1" applyProtection="1">
      <protection hidden="1"/>
    </xf>
    <xf numFmtId="165" fontId="14" fillId="0" borderId="2" xfId="0" applyNumberFormat="1" applyFont="1" applyBorder="1" applyAlignment="1" applyProtection="1">
      <alignment horizontal="right"/>
      <protection hidden="1"/>
    </xf>
    <xf numFmtId="1" fontId="4" fillId="5" borderId="2" xfId="0" applyNumberFormat="1" applyFont="1" applyFill="1" applyBorder="1" applyProtection="1">
      <protection hidden="1"/>
    </xf>
    <xf numFmtId="1" fontId="4" fillId="5" borderId="2" xfId="0" applyNumberFormat="1" applyFont="1" applyFill="1" applyBorder="1" applyAlignment="1" applyProtection="1">
      <alignment horizontal="right"/>
      <protection hidden="1"/>
    </xf>
    <xf numFmtId="1" fontId="4" fillId="5" borderId="9" xfId="0" applyNumberFormat="1" applyFont="1" applyFill="1" applyBorder="1" applyProtection="1">
      <protection hidden="1"/>
    </xf>
    <xf numFmtId="1" fontId="4" fillId="5" borderId="9" xfId="0" applyNumberFormat="1" applyFont="1" applyFill="1" applyBorder="1" applyAlignment="1" applyProtection="1">
      <alignment horizontal="right"/>
      <protection hidden="1"/>
    </xf>
    <xf numFmtId="1" fontId="4" fillId="5" borderId="8" xfId="0" applyNumberFormat="1" applyFont="1" applyFill="1" applyBorder="1" applyAlignment="1" applyProtection="1">
      <alignment horizontal="right"/>
      <protection hidden="1"/>
    </xf>
    <xf numFmtId="1" fontId="4" fillId="6" borderId="2" xfId="0" applyNumberFormat="1" applyFont="1" applyFill="1" applyBorder="1" applyProtection="1">
      <protection hidden="1"/>
    </xf>
    <xf numFmtId="1" fontId="4" fillId="6" borderId="2" xfId="0" applyNumberFormat="1" applyFont="1" applyFill="1" applyBorder="1" applyAlignment="1" applyProtection="1">
      <alignment horizontal="center" vertical="center" wrapText="1"/>
      <protection hidden="1"/>
    </xf>
    <xf numFmtId="0" fontId="6" fillId="0" borderId="1" xfId="0" applyFont="1" applyBorder="1" applyAlignment="1" applyProtection="1">
      <alignment horizontal="center"/>
      <protection hidden="1"/>
    </xf>
    <xf numFmtId="0" fontId="4" fillId="0" borderId="5" xfId="0" applyFont="1" applyBorder="1" applyProtection="1">
      <protection hidden="1"/>
    </xf>
    <xf numFmtId="1" fontId="11" fillId="0" borderId="2" xfId="4" applyNumberFormat="1" applyBorder="1" applyProtection="1">
      <protection hidden="1"/>
    </xf>
    <xf numFmtId="5" fontId="3" fillId="0" borderId="2" xfId="2" applyNumberFormat="1" applyFont="1" applyBorder="1" applyProtection="1">
      <protection hidden="1"/>
    </xf>
    <xf numFmtId="5" fontId="3" fillId="0" borderId="1" xfId="3" applyNumberFormat="1" applyFont="1" applyBorder="1" applyProtection="1">
      <protection hidden="1"/>
    </xf>
    <xf numFmtId="0" fontId="4" fillId="0" borderId="1" xfId="0" applyFont="1" applyBorder="1" applyAlignment="1" applyProtection="1">
      <alignment horizontal="left"/>
      <protection hidden="1"/>
    </xf>
    <xf numFmtId="164" fontId="4" fillId="0" borderId="10" xfId="0" applyNumberFormat="1" applyFont="1" applyBorder="1" applyAlignment="1" applyProtection="1">
      <alignment horizontal="left"/>
      <protection hidden="1"/>
    </xf>
    <xf numFmtId="164" fontId="4" fillId="0" borderId="6" xfId="0" applyNumberFormat="1" applyFont="1" applyBorder="1" applyAlignment="1" applyProtection="1">
      <alignment horizontal="left"/>
      <protection hidden="1"/>
    </xf>
    <xf numFmtId="0" fontId="4" fillId="0" borderId="2" xfId="0" quotePrefix="1" applyFont="1" applyBorder="1" applyAlignment="1" applyProtection="1">
      <alignment horizontal="center"/>
      <protection hidden="1"/>
    </xf>
    <xf numFmtId="0" fontId="4" fillId="0" borderId="0" xfId="0" applyFont="1"/>
    <xf numFmtId="0" fontId="3" fillId="0" borderId="11" xfId="0" applyFont="1" applyBorder="1" applyAlignment="1">
      <alignment horizontal="left" indent="2"/>
    </xf>
    <xf numFmtId="0" fontId="4" fillId="0" borderId="12" xfId="0" applyFont="1" applyBorder="1"/>
    <xf numFmtId="165" fontId="4" fillId="0" borderId="2" xfId="0" applyNumberFormat="1" applyFont="1" applyBorder="1" applyAlignment="1" applyProtection="1">
      <alignment horizontal="right"/>
      <protection hidden="1"/>
    </xf>
    <xf numFmtId="0" fontId="17" fillId="0" borderId="6" xfId="0" applyFont="1" applyBorder="1" applyAlignment="1" applyProtection="1">
      <protection hidden="1"/>
    </xf>
    <xf numFmtId="1" fontId="4" fillId="3" borderId="2" xfId="0" applyNumberFormat="1" applyFont="1" applyFill="1" applyBorder="1" applyAlignment="1" applyProtection="1">
      <alignment horizontal="right"/>
      <protection hidden="1"/>
    </xf>
    <xf numFmtId="0" fontId="4" fillId="0" borderId="3" xfId="0" applyFont="1" applyBorder="1" applyAlignment="1" applyProtection="1">
      <protection hidden="1"/>
    </xf>
    <xf numFmtId="0" fontId="12" fillId="0" borderId="3" xfId="0" applyFont="1" applyBorder="1" applyAlignment="1" applyProtection="1">
      <protection hidden="1"/>
    </xf>
    <xf numFmtId="0" fontId="16" fillId="0" borderId="6" xfId="0" applyFont="1" applyBorder="1" applyAlignment="1" applyProtection="1">
      <protection hidden="1"/>
    </xf>
    <xf numFmtId="6" fontId="3" fillId="0" borderId="0" xfId="0" applyNumberFormat="1" applyFont="1" applyAlignment="1">
      <alignment horizontal="center" vertical="center"/>
    </xf>
    <xf numFmtId="165" fontId="22" fillId="0" borderId="0" xfId="0" applyNumberFormat="1" applyFont="1" applyAlignment="1">
      <alignment horizontal="center"/>
    </xf>
    <xf numFmtId="0" fontId="1" fillId="0" borderId="2" xfId="0" applyFont="1" applyBorder="1" applyProtection="1">
      <protection hidden="1"/>
    </xf>
    <xf numFmtId="0" fontId="23" fillId="0" borderId="0" xfId="0" applyFont="1" applyAlignment="1">
      <alignment horizontal="left"/>
    </xf>
    <xf numFmtId="0" fontId="1" fillId="0" borderId="0" xfId="0" applyFont="1"/>
    <xf numFmtId="0" fontId="23" fillId="0" borderId="0" xfId="0" applyFont="1" applyAlignment="1"/>
    <xf numFmtId="0" fontId="24" fillId="0" borderId="0" xfId="0" applyFont="1"/>
    <xf numFmtId="0" fontId="24" fillId="0" borderId="0" xfId="0" applyFont="1" applyAlignment="1">
      <alignment horizontal="center"/>
    </xf>
    <xf numFmtId="0" fontId="1" fillId="0" borderId="0" xfId="0" applyFont="1" applyAlignment="1">
      <alignment horizontal="center"/>
    </xf>
    <xf numFmtId="0" fontId="23" fillId="0" borderId="0" xfId="0" applyFont="1"/>
    <xf numFmtId="0" fontId="1" fillId="0" borderId="11" xfId="0" applyFont="1" applyBorder="1" applyAlignment="1">
      <alignment horizontal="left" indent="2"/>
    </xf>
    <xf numFmtId="0" fontId="1" fillId="0" borderId="11" xfId="0" applyFont="1" applyBorder="1"/>
    <xf numFmtId="165" fontId="1" fillId="0" borderId="11" xfId="0" applyNumberFormat="1" applyFont="1" applyBorder="1" applyAlignment="1">
      <alignment horizontal="center"/>
    </xf>
    <xf numFmtId="165" fontId="1" fillId="2" borderId="11" xfId="0" applyNumberFormat="1" applyFont="1" applyFill="1" applyBorder="1" applyAlignment="1">
      <alignment horizontal="center"/>
    </xf>
    <xf numFmtId="165" fontId="1" fillId="7" borderId="11" xfId="0" applyNumberFormat="1" applyFont="1" applyFill="1" applyBorder="1" applyAlignment="1">
      <alignment horizontal="center"/>
    </xf>
    <xf numFmtId="165" fontId="1" fillId="0" borderId="11" xfId="0" applyNumberFormat="1" applyFont="1" applyFill="1" applyBorder="1" applyAlignment="1">
      <alignment horizontal="center"/>
    </xf>
    <xf numFmtId="165" fontId="1" fillId="0" borderId="0" xfId="0" applyNumberFormat="1" applyFont="1" applyAlignment="1">
      <alignment horizontal="center"/>
    </xf>
    <xf numFmtId="165" fontId="1" fillId="2" borderId="0" xfId="0" applyNumberFormat="1" applyFont="1" applyFill="1" applyAlignment="1">
      <alignment horizontal="center"/>
    </xf>
    <xf numFmtId="165" fontId="1" fillId="7" borderId="0" xfId="0" applyNumberFormat="1" applyFont="1" applyFill="1" applyAlignment="1">
      <alignment horizontal="center"/>
    </xf>
    <xf numFmtId="165" fontId="1" fillId="0" borderId="0" xfId="0" applyNumberFormat="1" applyFont="1" applyFill="1" applyAlignment="1">
      <alignment horizontal="center"/>
    </xf>
    <xf numFmtId="0" fontId="23" fillId="0" borderId="12" xfId="0" applyFont="1" applyBorder="1"/>
    <xf numFmtId="165" fontId="1" fillId="0" borderId="12" xfId="0" applyNumberFormat="1" applyFont="1" applyBorder="1" applyAlignment="1">
      <alignment horizontal="center"/>
    </xf>
    <xf numFmtId="165" fontId="1" fillId="2" borderId="12" xfId="0" applyNumberFormat="1" applyFont="1" applyFill="1" applyBorder="1" applyAlignment="1">
      <alignment horizontal="center"/>
    </xf>
    <xf numFmtId="165" fontId="1" fillId="7" borderId="12" xfId="0" applyNumberFormat="1" applyFont="1" applyFill="1" applyBorder="1" applyAlignment="1">
      <alignment horizontal="center"/>
    </xf>
    <xf numFmtId="165" fontId="1" fillId="0" borderId="12" xfId="0" applyNumberFormat="1" applyFont="1" applyFill="1" applyBorder="1" applyAlignment="1">
      <alignment horizontal="center"/>
    </xf>
    <xf numFmtId="0" fontId="3" fillId="0" borderId="1" xfId="0" applyFont="1" applyBorder="1" applyAlignment="1" applyProtection="1">
      <alignment horizontal="center" vertical="center"/>
      <protection hidden="1"/>
    </xf>
    <xf numFmtId="0" fontId="4" fillId="0" borderId="2" xfId="0" applyFont="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3" fillId="0" borderId="12" xfId="0" applyFont="1" applyBorder="1" applyAlignment="1">
      <alignment horizontal="left" indent="2"/>
    </xf>
    <xf numFmtId="0" fontId="1" fillId="0" borderId="12" xfId="0" applyFont="1" applyBorder="1" applyAlignment="1">
      <alignment horizontal="left" indent="2"/>
    </xf>
    <xf numFmtId="49" fontId="4" fillId="0" borderId="1" xfId="0" applyNumberFormat="1" applyFont="1" applyBorder="1" applyAlignment="1" applyProtection="1">
      <alignment horizontal="left"/>
      <protection hidden="1"/>
    </xf>
    <xf numFmtId="49" fontId="3" fillId="0" borderId="11" xfId="0" applyNumberFormat="1" applyFont="1" applyBorder="1"/>
    <xf numFmtId="49" fontId="4" fillId="0" borderId="0" xfId="0" applyNumberFormat="1" applyFont="1"/>
    <xf numFmtId="49" fontId="3" fillId="0" borderId="12" xfId="0" applyNumberFormat="1" applyFont="1" applyBorder="1"/>
    <xf numFmtId="49" fontId="4" fillId="0" borderId="12" xfId="0" applyNumberFormat="1" applyFont="1" applyBorder="1"/>
    <xf numFmtId="5" fontId="3" fillId="0" borderId="2" xfId="2" applyNumberFormat="1" applyFont="1" applyFill="1" applyBorder="1" applyProtection="1">
      <protection hidden="1"/>
    </xf>
    <xf numFmtId="0" fontId="23" fillId="0" borderId="17" xfId="0" applyFont="1" applyBorder="1" applyAlignment="1"/>
    <xf numFmtId="0" fontId="23" fillId="0" borderId="12" xfId="0" applyFont="1" applyFill="1" applyBorder="1"/>
    <xf numFmtId="165" fontId="1" fillId="8" borderId="12" xfId="0" applyNumberFormat="1" applyFont="1" applyFill="1" applyBorder="1" applyAlignment="1">
      <alignment horizontal="center"/>
    </xf>
    <xf numFmtId="0" fontId="8" fillId="0" borderId="2" xfId="4" applyFont="1" applyBorder="1" applyProtection="1">
      <protection hidden="1"/>
    </xf>
    <xf numFmtId="0" fontId="9" fillId="0" borderId="20" xfId="0" applyFont="1" applyBorder="1" applyAlignment="1" applyProtection="1">
      <protection hidden="1"/>
    </xf>
    <xf numFmtId="0" fontId="5" fillId="0" borderId="10" xfId="0" applyFont="1" applyBorder="1" applyAlignment="1" applyProtection="1">
      <protection hidden="1"/>
    </xf>
    <xf numFmtId="0" fontId="5" fillId="0" borderId="13" xfId="0" applyFont="1" applyBorder="1" applyAlignment="1" applyProtection="1">
      <protection hidden="1"/>
    </xf>
    <xf numFmtId="0" fontId="5" fillId="0" borderId="6" xfId="0" applyFont="1" applyBorder="1" applyAlignment="1" applyProtection="1">
      <protection hidden="1"/>
    </xf>
    <xf numFmtId="0" fontId="15" fillId="0" borderId="10"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6" xfId="0" applyFont="1" applyBorder="1" applyAlignment="1" applyProtection="1">
      <alignment horizontal="center"/>
      <protection hidden="1"/>
    </xf>
    <xf numFmtId="0" fontId="12" fillId="0" borderId="10" xfId="0" quotePrefix="1" applyFont="1" applyBorder="1" applyAlignment="1" applyProtection="1">
      <alignment horizontal="center"/>
      <protection hidden="1"/>
    </xf>
    <xf numFmtId="0" fontId="12" fillId="0" borderId="13" xfId="0" quotePrefix="1" applyFont="1" applyBorder="1" applyAlignment="1" applyProtection="1">
      <alignment horizontal="center"/>
      <protection hidden="1"/>
    </xf>
    <xf numFmtId="0" fontId="12" fillId="0" borderId="6" xfId="0" quotePrefix="1" applyFont="1" applyBorder="1" applyAlignment="1" applyProtection="1">
      <alignment horizontal="center"/>
      <protection hidden="1"/>
    </xf>
    <xf numFmtId="0" fontId="12" fillId="0" borderId="10"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23" fillId="0" borderId="16" xfId="0" applyFont="1" applyBorder="1" applyAlignment="1">
      <alignment horizontal="center"/>
    </xf>
    <xf numFmtId="0" fontId="23" fillId="0" borderId="17" xfId="0" applyFont="1" applyBorder="1" applyAlignment="1">
      <alignment horizontal="center"/>
    </xf>
    <xf numFmtId="0" fontId="4" fillId="0" borderId="1" xfId="0" applyFont="1" applyBorder="1" applyAlignment="1" applyProtection="1">
      <alignment horizontal="right" vertical="center"/>
      <protection hidden="1"/>
    </xf>
    <xf numFmtId="0" fontId="4" fillId="0" borderId="1" xfId="0" applyFont="1" applyBorder="1" applyAlignment="1" applyProtection="1">
      <alignment horizontal="right"/>
      <protection hidden="1"/>
    </xf>
    <xf numFmtId="0" fontId="4" fillId="0" borderId="1" xfId="0" applyFont="1" applyFill="1" applyBorder="1" applyAlignment="1" applyProtection="1">
      <alignment horizontal="right"/>
      <protection hidden="1"/>
    </xf>
    <xf numFmtId="0" fontId="4" fillId="3" borderId="1" xfId="1" applyNumberFormat="1" applyFont="1" applyFill="1" applyBorder="1" applyAlignment="1" applyProtection="1">
      <alignment horizontal="center"/>
      <protection hidden="1"/>
    </xf>
    <xf numFmtId="49" fontId="3" fillId="2" borderId="1" xfId="0" applyNumberFormat="1" applyFont="1" applyFill="1" applyBorder="1" applyAlignment="1" applyProtection="1">
      <alignment horizontal="center"/>
      <protection locked="0" hidden="1"/>
    </xf>
    <xf numFmtId="0" fontId="3" fillId="2" borderId="1" xfId="0" applyFont="1" applyFill="1" applyBorder="1" applyAlignment="1" applyProtection="1">
      <alignment horizontal="left"/>
      <protection locked="0" hidden="1"/>
    </xf>
    <xf numFmtId="0" fontId="4" fillId="0" borderId="10" xfId="4" applyFont="1" applyBorder="1" applyAlignment="1" applyProtection="1">
      <alignment horizontal="right"/>
      <protection hidden="1"/>
    </xf>
    <xf numFmtId="0" fontId="4" fillId="0" borderId="6" xfId="4" applyFont="1" applyBorder="1" applyAlignment="1" applyProtection="1">
      <alignment horizontal="right"/>
      <protection hidden="1"/>
    </xf>
    <xf numFmtId="0" fontId="9" fillId="0" borderId="22" xfId="0" applyFont="1" applyBorder="1" applyAlignment="1" applyProtection="1">
      <alignment horizontal="center"/>
      <protection hidden="1"/>
    </xf>
    <xf numFmtId="0" fontId="9" fillId="0" borderId="21" xfId="0" applyFont="1" applyBorder="1" applyAlignment="1" applyProtection="1">
      <alignment horizontal="center"/>
      <protection hidden="1"/>
    </xf>
    <xf numFmtId="0" fontId="9" fillId="0" borderId="23" xfId="0" applyFont="1" applyBorder="1" applyAlignment="1" applyProtection="1">
      <alignment horizontal="center"/>
      <protection hidden="1"/>
    </xf>
    <xf numFmtId="1" fontId="8" fillId="2" borderId="24" xfId="4" applyNumberFormat="1" applyFont="1" applyFill="1" applyBorder="1" applyAlignment="1" applyProtection="1">
      <alignment horizontal="center"/>
      <protection locked="0" hidden="1"/>
    </xf>
    <xf numFmtId="1" fontId="8" fillId="2" borderId="25" xfId="4" applyNumberFormat="1" applyFont="1" applyFill="1" applyBorder="1" applyAlignment="1" applyProtection="1">
      <alignment horizontal="center"/>
      <protection locked="0" hidden="1"/>
    </xf>
    <xf numFmtId="0" fontId="0" fillId="0" borderId="10" xfId="0" applyNumberFormat="1" applyBorder="1" applyAlignment="1" applyProtection="1">
      <alignment horizontal="center" vertical="center" wrapText="1"/>
      <protection hidden="1"/>
    </xf>
    <xf numFmtId="0" fontId="0" fillId="0" borderId="13" xfId="0" applyNumberFormat="1" applyBorder="1" applyAlignment="1" applyProtection="1">
      <alignment horizontal="center" vertical="center" wrapText="1"/>
      <protection hidden="1"/>
    </xf>
    <xf numFmtId="0" fontId="0" fillId="0" borderId="6" xfId="0" applyNumberForma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49" fontId="3" fillId="0" borderId="1" xfId="0" applyNumberFormat="1" applyFont="1" applyBorder="1" applyAlignment="1" applyProtection="1">
      <alignment horizontal="left"/>
      <protection hidden="1"/>
    </xf>
    <xf numFmtId="0" fontId="16" fillId="0" borderId="1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4" fillId="0" borderId="10" xfId="0" quotePrefix="1" applyFont="1" applyBorder="1" applyAlignment="1" applyProtection="1">
      <alignment horizontal="center"/>
      <protection hidden="1"/>
    </xf>
    <xf numFmtId="0" fontId="4" fillId="0" borderId="13" xfId="0" quotePrefix="1" applyFont="1" applyBorder="1" applyAlignment="1" applyProtection="1">
      <alignment horizontal="center"/>
      <protection hidden="1"/>
    </xf>
    <xf numFmtId="0" fontId="4" fillId="0" borderId="6" xfId="0" quotePrefix="1" applyFont="1" applyBorder="1" applyAlignment="1" applyProtection="1">
      <alignment horizontal="center"/>
      <protection hidden="1"/>
    </xf>
    <xf numFmtId="0" fontId="3" fillId="0" borderId="1" xfId="0" applyFont="1" applyBorder="1" applyAlignment="1" applyProtection="1">
      <alignment horizontal="left"/>
      <protection hidden="1"/>
    </xf>
    <xf numFmtId="49" fontId="3" fillId="0" borderId="8" xfId="0" applyNumberFormat="1" applyFont="1" applyBorder="1" applyAlignment="1" applyProtection="1">
      <alignment horizontal="justify" vertical="center" wrapText="1"/>
      <protection hidden="1"/>
    </xf>
    <xf numFmtId="49" fontId="3" fillId="0" borderId="11" xfId="0" applyNumberFormat="1" applyFont="1" applyBorder="1" applyAlignment="1" applyProtection="1">
      <alignment horizontal="justify" vertical="center" wrapText="1"/>
      <protection hidden="1"/>
    </xf>
    <xf numFmtId="49" fontId="3" fillId="0" borderId="3" xfId="0" applyNumberFormat="1" applyFont="1" applyBorder="1" applyAlignment="1" applyProtection="1">
      <alignment horizontal="justify" vertical="center" wrapText="1"/>
      <protection hidden="1"/>
    </xf>
    <xf numFmtId="0" fontId="4" fillId="0" borderId="10"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16" fillId="0" borderId="10" xfId="0" applyFont="1" applyBorder="1" applyAlignment="1" applyProtection="1">
      <alignment horizontal="right"/>
      <protection hidden="1"/>
    </xf>
    <xf numFmtId="0" fontId="16" fillId="0" borderId="13" xfId="0" applyFont="1" applyBorder="1" applyAlignment="1" applyProtection="1">
      <alignment horizontal="right"/>
      <protection hidden="1"/>
    </xf>
    <xf numFmtId="0" fontId="16" fillId="0" borderId="6" xfId="0" applyFont="1" applyBorder="1" applyAlignment="1" applyProtection="1">
      <alignment horizontal="right"/>
      <protection hidden="1"/>
    </xf>
    <xf numFmtId="49" fontId="8" fillId="0" borderId="14" xfId="0" applyNumberFormat="1" applyFont="1" applyBorder="1" applyAlignment="1" applyProtection="1">
      <alignment horizontal="left" vertical="center" wrapText="1"/>
      <protection hidden="1"/>
    </xf>
    <xf numFmtId="49" fontId="8" fillId="0" borderId="0" xfId="0" applyNumberFormat="1" applyFont="1" applyBorder="1" applyAlignment="1" applyProtection="1">
      <alignment horizontal="left" vertical="center" wrapText="1"/>
      <protection hidden="1"/>
    </xf>
    <xf numFmtId="49" fontId="8" fillId="0" borderId="15" xfId="0" applyNumberFormat="1" applyFont="1" applyBorder="1" applyAlignment="1" applyProtection="1">
      <alignment horizontal="left" vertical="center" wrapText="1"/>
      <protection hidden="1"/>
    </xf>
    <xf numFmtId="0" fontId="17" fillId="0" borderId="18"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7" fillId="0" borderId="19" xfId="0" applyFont="1" applyBorder="1" applyAlignment="1" applyProtection="1">
      <alignment horizontal="center"/>
      <protection hidden="1"/>
    </xf>
    <xf numFmtId="49" fontId="23" fillId="0" borderId="17" xfId="0" applyNumberFormat="1" applyFont="1" applyBorder="1" applyAlignment="1">
      <alignment horizontal="center"/>
    </xf>
    <xf numFmtId="0" fontId="17" fillId="0" borderId="6" xfId="0" applyFont="1" applyBorder="1" applyAlignment="1" applyProtection="1">
      <alignment horizontal="center"/>
      <protection hidden="1"/>
    </xf>
    <xf numFmtId="0" fontId="4" fillId="0" borderId="10" xfId="0" applyFont="1" applyBorder="1" applyAlignment="1" applyProtection="1">
      <alignment horizontal="right"/>
      <protection hidden="1"/>
    </xf>
    <xf numFmtId="0" fontId="23" fillId="0" borderId="17" xfId="0" quotePrefix="1" applyFont="1" applyBorder="1" applyAlignment="1">
      <alignment horizontal="center"/>
    </xf>
    <xf numFmtId="0" fontId="21" fillId="0" borderId="1" xfId="0" applyFont="1" applyFill="1" applyBorder="1" applyAlignment="1" applyProtection="1">
      <alignment horizontal="right"/>
      <protection hidden="1"/>
    </xf>
    <xf numFmtId="0" fontId="21" fillId="0" borderId="10" xfId="0" applyFont="1" applyFill="1" applyBorder="1" applyAlignment="1" applyProtection="1">
      <alignment horizontal="right"/>
      <protection hidden="1"/>
    </xf>
    <xf numFmtId="0" fontId="4" fillId="0" borderId="10" xfId="0" applyFont="1" applyFill="1" applyBorder="1" applyAlignment="1" applyProtection="1">
      <alignment horizontal="right"/>
      <protection hidden="1"/>
    </xf>
    <xf numFmtId="0" fontId="4" fillId="0" borderId="6" xfId="0" applyFont="1" applyFill="1" applyBorder="1" applyAlignment="1" applyProtection="1">
      <alignment horizontal="right"/>
      <protection hidden="1"/>
    </xf>
    <xf numFmtId="0" fontId="4" fillId="0" borderId="2"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6" fillId="0" borderId="18"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8" xfId="0" applyFont="1" applyBorder="1" applyAlignment="1" applyProtection="1">
      <alignment horizontal="center" wrapText="1"/>
      <protection hidden="1"/>
    </xf>
    <xf numFmtId="0" fontId="16" fillId="0" borderId="11" xfId="0" applyFont="1" applyBorder="1" applyAlignment="1" applyProtection="1">
      <alignment horizontal="center" wrapText="1"/>
      <protection hidden="1"/>
    </xf>
    <xf numFmtId="0" fontId="16" fillId="0" borderId="3" xfId="0" applyFont="1" applyBorder="1" applyAlignment="1" applyProtection="1">
      <alignment horizontal="center" wrapText="1"/>
      <protection hidden="1"/>
    </xf>
    <xf numFmtId="0" fontId="3" fillId="0" borderId="9" xfId="0" applyFont="1" applyBorder="1" applyAlignment="1" applyProtection="1">
      <alignment horizontal="center"/>
      <protection hidden="1"/>
    </xf>
    <xf numFmtId="0" fontId="3" fillId="0" borderId="1" xfId="0" applyFont="1" applyBorder="1" applyAlignment="1" applyProtection="1">
      <alignment horizontal="right"/>
      <protection hidden="1"/>
    </xf>
    <xf numFmtId="0" fontId="14" fillId="0" borderId="1" xfId="0" applyFont="1" applyBorder="1" applyAlignment="1" applyProtection="1">
      <alignment horizontal="left"/>
      <protection hidden="1"/>
    </xf>
    <xf numFmtId="0" fontId="10" fillId="0" borderId="1" xfId="0" applyFont="1" applyBorder="1" applyAlignment="1" applyProtection="1">
      <alignment horizontal="left"/>
      <protection hidden="1"/>
    </xf>
    <xf numFmtId="10" fontId="4" fillId="0" borderId="1" xfId="0" applyNumberFormat="1" applyFont="1" applyBorder="1" applyAlignment="1" applyProtection="1">
      <alignment horizontal="left" vertical="center"/>
      <protection hidden="1"/>
    </xf>
    <xf numFmtId="0" fontId="4" fillId="0" borderId="8" xfId="0" quotePrefix="1" applyFont="1" applyBorder="1" applyAlignment="1" applyProtection="1">
      <alignment horizontal="center"/>
      <protection hidden="1"/>
    </xf>
    <xf numFmtId="0" fontId="4" fillId="0" borderId="11" xfId="0" quotePrefix="1" applyFont="1" applyBorder="1" applyAlignment="1" applyProtection="1">
      <alignment horizontal="center"/>
      <protection hidden="1"/>
    </xf>
    <xf numFmtId="0" fontId="12" fillId="0" borderId="8" xfId="0" applyFont="1" applyBorder="1" applyAlignment="1" applyProtection="1">
      <alignment horizontal="center"/>
      <protection hidden="1"/>
    </xf>
    <xf numFmtId="0" fontId="12" fillId="0" borderId="11" xfId="0" applyFont="1" applyBorder="1" applyAlignment="1" applyProtection="1">
      <alignment horizontal="center"/>
      <protection hidden="1"/>
    </xf>
    <xf numFmtId="49" fontId="3" fillId="2" borderId="1" xfId="0" applyNumberFormat="1" applyFont="1" applyFill="1" applyBorder="1" applyAlignment="1" applyProtection="1">
      <alignment horizontal="left"/>
      <protection locked="0" hidden="1"/>
    </xf>
    <xf numFmtId="1" fontId="3" fillId="2" borderId="1" xfId="0" applyNumberFormat="1" applyFont="1" applyFill="1" applyBorder="1" applyAlignment="1" applyProtection="1">
      <alignment horizontal="center"/>
      <protection locked="0" hidden="1"/>
    </xf>
    <xf numFmtId="0" fontId="4" fillId="0" borderId="1"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2" fillId="0" borderId="2" xfId="0" applyFont="1" applyBorder="1" applyAlignment="1" applyProtection="1">
      <alignment horizontal="center"/>
      <protection hidden="1"/>
    </xf>
  </cellXfs>
  <cellStyles count="5">
    <cellStyle name="Currency" xfId="1" builtinId="4"/>
    <cellStyle name="Normal" xfId="0" builtinId="0"/>
    <cellStyle name="Normal_agerestrictrent06" xfId="2"/>
    <cellStyle name="Normal_generalrent06" xfId="3"/>
    <cellStyle name="Normal_lihtcrent0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BU346"/>
  <sheetViews>
    <sheetView showRowColHeaders="0" tabSelected="1" defaultGridColor="0" colorId="22" zoomScale="83" zoomScaleNormal="83" workbookViewId="0">
      <selection activeCell="C9" sqref="C9:D9"/>
    </sheetView>
  </sheetViews>
  <sheetFormatPr defaultColWidth="9.6328125" defaultRowHeight="18"/>
  <cols>
    <col min="1" max="1" width="14.54296875" style="1" customWidth="1"/>
    <col min="2" max="2" width="13.54296875" style="1" customWidth="1"/>
    <col min="3" max="3" width="13" style="1" customWidth="1"/>
    <col min="4" max="4" width="13.08984375" style="1" customWidth="1"/>
    <col min="5" max="6" width="13.54296875" style="1" customWidth="1"/>
    <col min="7" max="7" width="11.54296875" style="1" customWidth="1"/>
    <col min="8" max="8" width="10.7265625" style="1" customWidth="1"/>
    <col min="9" max="10" width="11.54296875" style="1" customWidth="1"/>
    <col min="11" max="11" width="11.7265625" style="1" hidden="1" customWidth="1"/>
    <col min="12" max="12" width="5.6328125" style="1" hidden="1" customWidth="1"/>
    <col min="13" max="13" width="21.26953125" style="1" hidden="1" customWidth="1"/>
    <col min="14" max="14" width="9.6328125" style="1" hidden="1" customWidth="1"/>
    <col min="15" max="15" width="11.1796875" style="1" hidden="1" customWidth="1"/>
    <col min="16" max="20" width="12.54296875" style="1" hidden="1" customWidth="1"/>
    <col min="21" max="60" width="9.6328125" style="1" hidden="1" customWidth="1"/>
    <col min="61" max="71" width="0" style="1" hidden="1" customWidth="1"/>
    <col min="72" max="16384" width="9.6328125" style="1"/>
  </cols>
  <sheetData>
    <row r="1" spans="1:29" ht="23.25">
      <c r="A1" s="164" t="s">
        <v>148</v>
      </c>
      <c r="B1" s="165"/>
      <c r="C1" s="165"/>
      <c r="D1" s="165"/>
      <c r="E1" s="165"/>
      <c r="F1" s="165"/>
      <c r="G1" s="165"/>
      <c r="H1" s="165"/>
      <c r="I1" s="165"/>
      <c r="J1" s="166"/>
      <c r="K1" s="22"/>
      <c r="L1" s="6"/>
    </row>
    <row r="2" spans="1:29" ht="23.25">
      <c r="A2" s="164" t="s">
        <v>84</v>
      </c>
      <c r="B2" s="165"/>
      <c r="C2" s="165"/>
      <c r="D2" s="165"/>
      <c r="E2" s="165"/>
      <c r="F2" s="165"/>
      <c r="G2" s="165"/>
      <c r="H2" s="165"/>
      <c r="I2" s="165"/>
      <c r="J2" s="166"/>
      <c r="K2" s="22"/>
      <c r="L2" s="6"/>
    </row>
    <row r="3" spans="1:29">
      <c r="A3" s="161"/>
      <c r="B3" s="162"/>
      <c r="C3" s="162"/>
      <c r="D3" s="162"/>
      <c r="E3" s="162"/>
      <c r="F3" s="162"/>
      <c r="G3" s="162"/>
      <c r="H3" s="162"/>
      <c r="I3" s="163"/>
      <c r="J3" s="22"/>
      <c r="K3" s="22"/>
      <c r="L3" s="6"/>
    </row>
    <row r="4" spans="1:29" ht="20.25">
      <c r="A4" s="167" t="s">
        <v>159</v>
      </c>
      <c r="B4" s="168"/>
      <c r="C4" s="168"/>
      <c r="D4" s="168"/>
      <c r="E4" s="168"/>
      <c r="F4" s="168"/>
      <c r="G4" s="168"/>
      <c r="H4" s="168"/>
      <c r="I4" s="168"/>
      <c r="J4" s="169"/>
      <c r="K4" s="22"/>
      <c r="L4" s="6"/>
    </row>
    <row r="5" spans="1:29" ht="20.25">
      <c r="A5" s="170" t="s">
        <v>42</v>
      </c>
      <c r="B5" s="171"/>
      <c r="C5" s="171"/>
      <c r="D5" s="171"/>
      <c r="E5" s="171"/>
      <c r="F5" s="171"/>
      <c r="G5" s="171"/>
      <c r="H5" s="171"/>
      <c r="I5" s="171"/>
      <c r="J5" s="172"/>
      <c r="K5" s="22"/>
      <c r="L5" s="6"/>
    </row>
    <row r="6" spans="1:29" ht="20.25">
      <c r="A6" s="170" t="s">
        <v>145</v>
      </c>
      <c r="B6" s="171"/>
      <c r="C6" s="171"/>
      <c r="D6" s="171"/>
      <c r="E6" s="171"/>
      <c r="F6" s="171"/>
      <c r="G6" s="171"/>
      <c r="H6" s="171"/>
      <c r="I6" s="171"/>
      <c r="J6" s="172"/>
      <c r="K6" s="22"/>
      <c r="L6" s="6"/>
    </row>
    <row r="7" spans="1:29">
      <c r="A7" s="173" t="s">
        <v>160</v>
      </c>
      <c r="B7" s="174"/>
      <c r="C7" s="174"/>
      <c r="D7" s="174"/>
      <c r="E7" s="174"/>
      <c r="F7" s="174"/>
      <c r="G7" s="174"/>
      <c r="H7" s="174"/>
      <c r="I7" s="174"/>
      <c r="J7" s="175"/>
      <c r="K7" s="22"/>
      <c r="L7" s="6"/>
      <c r="AB7" s="11"/>
      <c r="AC7" s="11"/>
    </row>
    <row r="8" spans="1:29">
      <c r="A8" s="24"/>
      <c r="B8" s="24"/>
      <c r="C8" s="24"/>
      <c r="D8" s="24"/>
      <c r="E8" s="22"/>
      <c r="F8" s="22"/>
      <c r="G8" s="22"/>
      <c r="H8" s="24"/>
      <c r="I8" s="24"/>
      <c r="J8" s="22"/>
      <c r="K8" s="22"/>
      <c r="L8" s="6"/>
    </row>
    <row r="9" spans="1:29">
      <c r="A9" s="24"/>
      <c r="B9" s="25" t="s">
        <v>1</v>
      </c>
      <c r="C9" s="182"/>
      <c r="D9" s="182"/>
      <c r="E9" s="179" t="s">
        <v>0</v>
      </c>
      <c r="F9" s="179"/>
      <c r="G9" s="26"/>
      <c r="H9" s="24"/>
      <c r="I9" s="24"/>
      <c r="J9" s="22"/>
      <c r="K9" s="22"/>
      <c r="L9" s="6"/>
    </row>
    <row r="10" spans="1:29">
      <c r="A10" s="24" t="s">
        <v>2</v>
      </c>
      <c r="B10" s="24"/>
      <c r="C10" s="27"/>
      <c r="D10" s="27"/>
      <c r="E10" s="28"/>
      <c r="F10" s="28"/>
      <c r="G10" s="24"/>
      <c r="H10" s="24"/>
      <c r="I10" s="24"/>
      <c r="J10" s="22"/>
      <c r="K10" s="22"/>
      <c r="L10" s="6"/>
    </row>
    <row r="11" spans="1:29">
      <c r="A11" s="179" t="s">
        <v>3</v>
      </c>
      <c r="B11" s="179"/>
      <c r="C11" s="182"/>
      <c r="D11" s="182"/>
      <c r="E11" s="179" t="s">
        <v>4</v>
      </c>
      <c r="F11" s="179"/>
      <c r="G11" s="183"/>
      <c r="H11" s="183"/>
      <c r="I11" s="183"/>
      <c r="J11" s="22"/>
      <c r="K11" s="22"/>
      <c r="L11" s="6"/>
    </row>
    <row r="12" spans="1:29">
      <c r="A12" s="24"/>
      <c r="B12" s="24"/>
      <c r="C12" s="27"/>
      <c r="D12" s="27"/>
      <c r="E12" s="28"/>
      <c r="F12" s="28"/>
      <c r="G12" s="24"/>
      <c r="H12" s="24"/>
      <c r="I12" s="29"/>
      <c r="J12" s="22"/>
      <c r="K12" s="22"/>
      <c r="L12" s="6"/>
    </row>
    <row r="13" spans="1:29">
      <c r="A13" s="179" t="s">
        <v>24</v>
      </c>
      <c r="B13" s="179"/>
      <c r="C13" s="181" t="str">
        <f>C163</f>
        <v>2014 COAH Regional Limits</v>
      </c>
      <c r="D13" s="181"/>
      <c r="E13" s="181"/>
      <c r="F13" s="28"/>
      <c r="G13" s="24"/>
      <c r="H13" s="24"/>
      <c r="I13" s="29"/>
      <c r="J13" s="22"/>
      <c r="K13" s="22"/>
      <c r="L13" s="6"/>
    </row>
    <row r="14" spans="1:29">
      <c r="A14" s="24"/>
      <c r="B14" s="24"/>
      <c r="C14" s="24"/>
      <c r="D14" s="24"/>
      <c r="E14" s="28"/>
      <c r="F14" s="28"/>
      <c r="G14" s="24"/>
      <c r="H14" s="24"/>
      <c r="I14" s="29"/>
      <c r="J14" s="22"/>
      <c r="K14" s="22"/>
      <c r="L14" s="6"/>
    </row>
    <row r="15" spans="1:29">
      <c r="A15" s="179" t="s">
        <v>176</v>
      </c>
      <c r="B15" s="179"/>
      <c r="C15" s="248"/>
      <c r="D15" s="248"/>
      <c r="E15" s="179" t="s">
        <v>5</v>
      </c>
      <c r="F15" s="179"/>
      <c r="G15" s="247"/>
      <c r="H15" s="247"/>
      <c r="I15" s="247"/>
      <c r="J15" s="22"/>
      <c r="K15" s="22"/>
      <c r="L15" s="6"/>
    </row>
    <row r="16" spans="1:29">
      <c r="A16" s="24"/>
      <c r="B16" s="24"/>
      <c r="C16" s="240" t="str">
        <f>IF(C15,LOOKUP(C15,M173:M176,A153:A158),"")</f>
        <v/>
      </c>
      <c r="D16" s="240"/>
      <c r="E16" s="240"/>
      <c r="F16" s="240"/>
      <c r="G16" s="22"/>
      <c r="H16" s="22"/>
      <c r="I16" s="22"/>
      <c r="J16" s="22"/>
      <c r="K16" s="22"/>
      <c r="L16" s="6"/>
    </row>
    <row r="17" spans="1:12">
      <c r="A17" s="24"/>
      <c r="B17" s="24"/>
      <c r="C17" s="241" t="str">
        <f>IF(C15="", "ERROR - - Enter COAH Region (1 through 6)"," ")</f>
        <v>ERROR - - Enter COAH Region (1 through 6)</v>
      </c>
      <c r="D17" s="241"/>
      <c r="E17" s="241"/>
      <c r="F17" s="24"/>
      <c r="G17" s="22"/>
      <c r="H17" s="22"/>
      <c r="I17" s="22"/>
      <c r="J17" s="22"/>
      <c r="K17" s="22"/>
      <c r="L17" s="6"/>
    </row>
    <row r="18" spans="1:12">
      <c r="A18" s="22"/>
      <c r="B18" s="22"/>
      <c r="C18" s="22"/>
      <c r="D18" s="22"/>
      <c r="E18" s="22"/>
      <c r="F18" s="22"/>
      <c r="G18" s="22"/>
      <c r="H18" s="22"/>
      <c r="I18" s="22"/>
      <c r="J18" s="22"/>
      <c r="K18" s="22"/>
      <c r="L18" s="6"/>
    </row>
    <row r="19" spans="1:12" ht="20.25">
      <c r="A19" s="250" t="s">
        <v>35</v>
      </c>
      <c r="B19" s="250"/>
      <c r="C19" s="250"/>
      <c r="D19" s="250"/>
      <c r="E19" s="250"/>
      <c r="F19" s="250"/>
      <c r="G19" s="22"/>
      <c r="H19" s="22"/>
      <c r="I19" s="22"/>
      <c r="J19" s="22"/>
      <c r="K19" s="22"/>
      <c r="L19" s="6"/>
    </row>
    <row r="20" spans="1:12">
      <c r="A20" s="24"/>
      <c r="B20" s="24"/>
      <c r="C20" s="21"/>
      <c r="D20" s="22"/>
      <c r="E20" s="22"/>
      <c r="F20" s="22"/>
      <c r="G20" s="22"/>
      <c r="H20" s="22"/>
      <c r="I20" s="22"/>
      <c r="J20" s="22"/>
      <c r="K20" s="22"/>
      <c r="L20" s="6"/>
    </row>
    <row r="21" spans="1:12">
      <c r="A21" s="179" t="s">
        <v>6</v>
      </c>
      <c r="B21" s="179"/>
      <c r="C21" s="87"/>
      <c r="D21" s="22"/>
      <c r="E21" s="178" t="s">
        <v>122</v>
      </c>
      <c r="F21" s="242" t="str">
        <f>IF(C21=0,"",IF(C22=0,"",C22/C21))</f>
        <v/>
      </c>
      <c r="G21" s="22"/>
      <c r="H21" s="22"/>
      <c r="I21" s="22"/>
      <c r="J21" s="22"/>
      <c r="K21" s="22"/>
      <c r="L21" s="6"/>
    </row>
    <row r="22" spans="1:12">
      <c r="A22" s="179" t="s">
        <v>63</v>
      </c>
      <c r="B22" s="179"/>
      <c r="C22" s="87"/>
      <c r="D22" s="22"/>
      <c r="E22" s="178"/>
      <c r="F22" s="242"/>
      <c r="G22" s="22"/>
      <c r="H22" s="22"/>
      <c r="I22" s="22"/>
      <c r="J22" s="22"/>
      <c r="K22" s="22"/>
      <c r="L22" s="6"/>
    </row>
    <row r="23" spans="1:12">
      <c r="A23" s="31"/>
      <c r="B23" s="31"/>
      <c r="C23" s="22"/>
      <c r="D23" s="22"/>
      <c r="E23" s="22"/>
      <c r="F23" s="22"/>
      <c r="G23" s="22"/>
      <c r="H23" s="22"/>
      <c r="I23" s="22"/>
      <c r="J23" s="22"/>
      <c r="K23" s="22"/>
      <c r="L23" s="6"/>
    </row>
    <row r="24" spans="1:12">
      <c r="A24" s="184" t="s">
        <v>175</v>
      </c>
      <c r="B24" s="185"/>
      <c r="C24" s="189" t="s">
        <v>171</v>
      </c>
      <c r="D24" s="190"/>
      <c r="E24" s="186" t="s">
        <v>121</v>
      </c>
      <c r="F24" s="187"/>
      <c r="G24" s="188"/>
      <c r="H24" s="22"/>
      <c r="I24" s="22"/>
      <c r="J24" s="22"/>
      <c r="K24" s="22"/>
      <c r="L24" s="6"/>
    </row>
    <row r="25" spans="1:12">
      <c r="A25" s="22"/>
      <c r="E25" s="160"/>
      <c r="F25" s="22"/>
      <c r="G25" s="22"/>
      <c r="H25" s="22"/>
      <c r="I25" s="22"/>
      <c r="J25" s="22"/>
      <c r="K25" s="22"/>
      <c r="L25" s="6"/>
    </row>
    <row r="26" spans="1:12">
      <c r="A26" s="31"/>
      <c r="B26" s="31"/>
      <c r="C26" s="31" t="s">
        <v>65</v>
      </c>
      <c r="D26" s="32" t="s">
        <v>64</v>
      </c>
      <c r="E26" s="101"/>
      <c r="F26" s="22"/>
      <c r="G26" s="22"/>
      <c r="H26" s="22"/>
      <c r="I26" s="22"/>
      <c r="J26" s="22"/>
      <c r="K26" s="22"/>
      <c r="L26" s="6"/>
    </row>
    <row r="27" spans="1:12">
      <c r="A27" s="180" t="s">
        <v>7</v>
      </c>
      <c r="B27" s="180"/>
      <c r="C27" s="87"/>
      <c r="D27" s="31">
        <f>ROUNDUP(0.5*C22,0)</f>
        <v>0</v>
      </c>
      <c r="E27" s="206" t="s">
        <v>85</v>
      </c>
      <c r="F27" s="206"/>
      <c r="G27" s="22"/>
      <c r="H27" s="22"/>
      <c r="I27" s="22"/>
      <c r="J27" s="22"/>
      <c r="K27" s="22"/>
      <c r="L27" s="6"/>
    </row>
    <row r="28" spans="1:12">
      <c r="A28" s="180" t="s">
        <v>8</v>
      </c>
      <c r="B28" s="180"/>
      <c r="C28" s="87"/>
      <c r="D28" s="31">
        <f>ROUNDDOWN(0.5*C22,0)</f>
        <v>0</v>
      </c>
      <c r="E28" s="206" t="s">
        <v>86</v>
      </c>
      <c r="F28" s="206"/>
      <c r="G28" s="22"/>
      <c r="H28" s="22"/>
      <c r="I28" s="22"/>
      <c r="J28" s="22"/>
      <c r="K28" s="22"/>
      <c r="L28" s="6"/>
    </row>
    <row r="29" spans="1:12">
      <c r="A29" s="31"/>
      <c r="B29" s="31"/>
      <c r="C29" s="62" t="s">
        <v>2</v>
      </c>
      <c r="D29" s="102"/>
      <c r="E29" s="62"/>
      <c r="F29" s="64"/>
      <c r="G29" s="22"/>
      <c r="H29" s="63"/>
      <c r="I29" s="22"/>
      <c r="J29" s="22"/>
      <c r="K29" s="22"/>
      <c r="L29" s="6"/>
    </row>
    <row r="30" spans="1:12">
      <c r="A30" s="179" t="s">
        <v>82</v>
      </c>
      <c r="B30" s="224"/>
      <c r="C30" s="87"/>
      <c r="D30" s="63"/>
      <c r="E30" s="63"/>
      <c r="F30" s="63"/>
      <c r="G30" s="63"/>
      <c r="H30" s="63"/>
      <c r="I30" s="22"/>
      <c r="J30" s="22"/>
      <c r="K30" s="22"/>
      <c r="L30" s="6"/>
    </row>
    <row r="31" spans="1:12">
      <c r="A31" s="226" t="s">
        <v>9</v>
      </c>
      <c r="B31" s="227"/>
      <c r="C31" s="87"/>
      <c r="D31" s="115" t="str">
        <f>IF(C30&lt;&gt;0,C22-C30-D32,"")</f>
        <v/>
      </c>
      <c r="E31" s="63" t="str">
        <f>IF(C30&lt;&gt;0,"MAXIMUM","")</f>
        <v/>
      </c>
      <c r="F31" s="63"/>
      <c r="G31" s="63"/>
      <c r="H31" s="22"/>
      <c r="I31" s="22"/>
      <c r="J31" s="22"/>
      <c r="K31" s="22"/>
      <c r="L31" s="6"/>
    </row>
    <row r="32" spans="1:12">
      <c r="A32" s="226" t="s">
        <v>10</v>
      </c>
      <c r="B32" s="227"/>
      <c r="C32" s="87"/>
      <c r="D32" s="71" t="str">
        <f>IF(C30&lt;&gt;0,C30,"")</f>
        <v/>
      </c>
      <c r="E32" s="63" t="str">
        <f>IF(C30&lt;&gt;0,"MINIMUM","")</f>
        <v/>
      </c>
      <c r="F32" s="63"/>
      <c r="G32" s="63"/>
      <c r="H32" s="22"/>
      <c r="I32" s="22"/>
      <c r="J32" s="22"/>
      <c r="K32" s="22"/>
      <c r="L32" s="6"/>
    </row>
    <row r="33" spans="1:22">
      <c r="A33" s="228"/>
      <c r="B33" s="229"/>
      <c r="C33" s="63"/>
      <c r="D33" s="63"/>
      <c r="E33" s="63"/>
      <c r="F33" s="63"/>
      <c r="G33" s="22"/>
      <c r="H33" s="22"/>
      <c r="I33" s="22"/>
      <c r="J33" s="22"/>
      <c r="K33" s="6"/>
    </row>
    <row r="34" spans="1:22">
      <c r="A34" s="228"/>
      <c r="B34" s="229"/>
      <c r="C34" s="63"/>
      <c r="D34" s="63"/>
      <c r="E34" s="63"/>
      <c r="F34" s="63"/>
      <c r="G34" s="22"/>
      <c r="H34" s="22"/>
      <c r="I34" s="22"/>
      <c r="J34" s="22"/>
      <c r="K34" s="6"/>
    </row>
    <row r="35" spans="1:22">
      <c r="A35" s="24"/>
      <c r="B35" s="25" t="s">
        <v>20</v>
      </c>
      <c r="C35" s="88">
        <f>SUM(C30:C32)</f>
        <v>0</v>
      </c>
      <c r="D35" s="31">
        <f>C22</f>
        <v>0</v>
      </c>
      <c r="E35" s="31"/>
      <c r="F35" s="67"/>
      <c r="G35" s="22"/>
      <c r="H35" s="22"/>
      <c r="I35" s="22"/>
      <c r="J35" s="22"/>
      <c r="K35" s="22"/>
      <c r="L35" s="6"/>
    </row>
    <row r="36" spans="1:22" ht="20.25">
      <c r="A36" s="213" t="str">
        <f>IF(C27+C28&lt;&gt;C22,"STOP !   L/M SPLIT DOESN'T ADD UP TO",IF(SUM(C30:C32)&lt;&gt;C27+C28,"STOP!  BEDROOMS DON'T ADD UP TO",""))</f>
        <v/>
      </c>
      <c r="B36" s="214"/>
      <c r="C36" s="214"/>
      <c r="D36" s="215"/>
      <c r="E36" s="34" t="str">
        <f>IF(SUM(C30:C32)&lt;&gt;C27+C28,C22,"")</f>
        <v/>
      </c>
      <c r="F36" s="22"/>
      <c r="G36" s="22"/>
      <c r="H36" s="22"/>
      <c r="I36" s="22"/>
      <c r="J36" s="22"/>
      <c r="K36" s="22"/>
      <c r="L36" s="6"/>
    </row>
    <row r="37" spans="1:22" s="92" customFormat="1" ht="44.25" customHeight="1">
      <c r="A37" s="200" t="str">
        <f>IF(SUM(B84:B88)&gt;C27,"PROPOSED DISTRIBUTION OF UNIT TYPES WILL NOT COMPLY WITH RULES.  REALLOCATE THE NUMBER OF UNITS BY UNIT BEDROOM SIZE.","")</f>
        <v/>
      </c>
      <c r="B37" s="201"/>
      <c r="C37" s="201"/>
      <c r="D37" s="201"/>
      <c r="E37" s="201"/>
      <c r="F37" s="201"/>
      <c r="G37" s="201"/>
      <c r="H37" s="202"/>
      <c r="I37" s="90"/>
      <c r="J37" s="90"/>
      <c r="K37" s="90"/>
      <c r="L37" s="91"/>
    </row>
    <row r="38" spans="1:22" ht="20.25">
      <c r="B38" s="219" t="s">
        <v>76</v>
      </c>
      <c r="C38" s="220"/>
      <c r="D38" s="220"/>
      <c r="E38" s="221"/>
      <c r="G38" s="114"/>
      <c r="H38" s="35"/>
      <c r="I38" s="22"/>
      <c r="J38" s="22"/>
      <c r="K38" s="22"/>
      <c r="L38" s="6"/>
    </row>
    <row r="39" spans="1:22">
      <c r="B39" s="36"/>
      <c r="C39" s="22"/>
      <c r="D39" s="22"/>
      <c r="E39" s="22"/>
      <c r="G39" s="22"/>
      <c r="H39" s="22"/>
      <c r="I39" s="22"/>
      <c r="J39" s="22"/>
      <c r="K39" s="22"/>
      <c r="L39" s="6"/>
    </row>
    <row r="40" spans="1:22" ht="36">
      <c r="B40" s="65" t="s">
        <v>75</v>
      </c>
      <c r="C40" s="65" t="s">
        <v>36</v>
      </c>
      <c r="D40" s="66" t="s">
        <v>87</v>
      </c>
      <c r="E40" s="65" t="s">
        <v>88</v>
      </c>
      <c r="G40" s="22"/>
      <c r="H40" s="22"/>
      <c r="I40" s="22"/>
      <c r="J40" s="22"/>
      <c r="K40" s="22"/>
      <c r="L40" s="6"/>
    </row>
    <row r="41" spans="1:22">
      <c r="B41" s="37" t="s">
        <v>123</v>
      </c>
      <c r="C41" s="30"/>
      <c r="D41" s="29"/>
      <c r="E41" s="89"/>
      <c r="G41" s="22"/>
      <c r="H41" s="22"/>
      <c r="I41" s="22"/>
      <c r="J41" s="22"/>
      <c r="K41" s="38">
        <f>(C41)*(E41)</f>
        <v>0</v>
      </c>
      <c r="L41" s="6"/>
    </row>
    <row r="42" spans="1:22">
      <c r="B42" s="37" t="s">
        <v>124</v>
      </c>
      <c r="C42" s="30"/>
      <c r="D42" s="22"/>
      <c r="E42" s="89"/>
      <c r="G42" s="22"/>
      <c r="H42" s="22"/>
      <c r="I42" s="22"/>
      <c r="J42" s="22"/>
      <c r="K42" s="38">
        <f>(C42)*(E42)</f>
        <v>0</v>
      </c>
      <c r="L42" s="6"/>
    </row>
    <row r="43" spans="1:22">
      <c r="B43" s="37"/>
      <c r="C43" s="39"/>
      <c r="D43" s="22"/>
      <c r="E43" s="22"/>
      <c r="F43" s="216" t="s">
        <v>146</v>
      </c>
      <c r="G43" s="217"/>
      <c r="H43" s="218"/>
      <c r="I43" s="22"/>
      <c r="J43" s="22"/>
      <c r="K43" s="38"/>
      <c r="L43" s="6"/>
    </row>
    <row r="44" spans="1:22" ht="18" customHeight="1">
      <c r="B44" s="37" t="s">
        <v>125</v>
      </c>
      <c r="C44" s="30"/>
      <c r="D44" s="22"/>
      <c r="E44" s="89"/>
      <c r="F44" s="216"/>
      <c r="G44" s="217"/>
      <c r="H44" s="218"/>
      <c r="I44" s="22"/>
      <c r="J44" s="22"/>
      <c r="K44" s="38">
        <f>(C44)*(E44)</f>
        <v>0</v>
      </c>
      <c r="L44" s="6"/>
    </row>
    <row r="45" spans="1:22">
      <c r="B45" s="37" t="s">
        <v>126</v>
      </c>
      <c r="C45" s="30"/>
      <c r="D45" s="22"/>
      <c r="E45" s="89"/>
      <c r="F45" s="216"/>
      <c r="G45" s="217"/>
      <c r="H45" s="218"/>
      <c r="I45" s="22"/>
      <c r="J45" s="22"/>
      <c r="K45" s="38">
        <f>(C45)*(E45)</f>
        <v>0</v>
      </c>
      <c r="L45" s="6"/>
    </row>
    <row r="46" spans="1:22">
      <c r="B46" s="37" t="s">
        <v>127</v>
      </c>
      <c r="C46" s="30"/>
      <c r="D46" s="22"/>
      <c r="E46" s="89"/>
      <c r="F46" s="216"/>
      <c r="G46" s="217"/>
      <c r="H46" s="218"/>
      <c r="I46" s="22"/>
      <c r="J46" s="22"/>
      <c r="K46" s="38">
        <f>(C46)*(E46)</f>
        <v>0</v>
      </c>
      <c r="L46" s="6"/>
      <c r="V46" s="4"/>
    </row>
    <row r="47" spans="1:22">
      <c r="B47" s="24"/>
      <c r="C47" s="24"/>
      <c r="D47" s="24"/>
      <c r="E47" s="40"/>
      <c r="F47" s="216"/>
      <c r="G47" s="217"/>
      <c r="H47" s="218"/>
      <c r="I47" s="22"/>
      <c r="J47" s="22"/>
      <c r="K47" s="22"/>
      <c r="L47" s="6"/>
      <c r="V47" s="4"/>
    </row>
    <row r="48" spans="1:22">
      <c r="B48" s="24"/>
      <c r="C48" s="24"/>
      <c r="D48" s="24"/>
      <c r="E48" s="40"/>
      <c r="G48" s="22"/>
      <c r="H48" s="32"/>
      <c r="I48" s="22"/>
      <c r="J48" s="22"/>
      <c r="K48" s="22"/>
      <c r="L48" s="6"/>
      <c r="R48" s="12"/>
    </row>
    <row r="49" spans="1:37">
      <c r="B49" s="32" t="s">
        <v>20</v>
      </c>
      <c r="C49" s="25">
        <f>IF(SUM(C41:C46)=C22,SUM(C41:C46),"ERROR")</f>
        <v>0</v>
      </c>
      <c r="D49" s="25" t="str">
        <f>IF(C49="error","# of units","AVG  =")</f>
        <v># of units</v>
      </c>
      <c r="E49" s="107" t="str">
        <f>IF(C49="error","does not equal "&amp;FIXED(D35,0),(SUM(K41:K46)/C49))</f>
        <v>does not equal 0</v>
      </c>
      <c r="G49" s="108"/>
      <c r="H49" s="40"/>
      <c r="I49" s="22"/>
      <c r="J49" s="22"/>
      <c r="K49" s="22"/>
      <c r="L49" s="6"/>
      <c r="R49" s="13"/>
    </row>
    <row r="50" spans="1:37" ht="20.25">
      <c r="C50" s="233" t="str">
        <f>IF(E49&gt;0.52,"ERROR - AFFORDABILITY AVERAGE MAY NOT EXCEED 52%.","")</f>
        <v/>
      </c>
      <c r="D50" s="234"/>
      <c r="E50" s="234"/>
      <c r="F50" s="234"/>
      <c r="G50" s="234"/>
      <c r="H50" s="118"/>
      <c r="I50" s="22"/>
      <c r="J50" s="22"/>
      <c r="K50" s="22"/>
      <c r="L50" s="6"/>
      <c r="R50" s="13"/>
    </row>
    <row r="51" spans="1:37">
      <c r="A51" s="22"/>
      <c r="B51" s="22"/>
      <c r="C51" s="22"/>
      <c r="D51" s="22"/>
      <c r="E51" s="22"/>
      <c r="F51" s="22"/>
      <c r="G51" s="22"/>
      <c r="H51" s="22"/>
      <c r="I51" s="22"/>
      <c r="J51" s="22"/>
      <c r="K51" s="22"/>
      <c r="L51" s="6"/>
      <c r="R51" s="13"/>
    </row>
    <row r="52" spans="1:37" ht="20.25">
      <c r="B52" s="219" t="s">
        <v>43</v>
      </c>
      <c r="C52" s="220"/>
      <c r="D52" s="220"/>
      <c r="E52" s="220"/>
      <c r="F52" s="221"/>
      <c r="H52" s="114"/>
      <c r="I52" s="22"/>
      <c r="J52" s="22"/>
      <c r="K52" s="22"/>
      <c r="L52" s="6"/>
    </row>
    <row r="53" spans="1:37">
      <c r="B53" s="24"/>
      <c r="C53" s="41"/>
      <c r="D53" s="31"/>
      <c r="E53" s="31"/>
      <c r="F53" s="24"/>
      <c r="H53" s="24"/>
      <c r="I53" s="22"/>
      <c r="J53" s="22"/>
      <c r="K53" s="22"/>
      <c r="L53" s="6"/>
      <c r="M53" s="71" t="s">
        <v>45</v>
      </c>
      <c r="N53" s="71"/>
      <c r="O53" s="74" t="s">
        <v>52</v>
      </c>
      <c r="P53" s="109" t="s">
        <v>51</v>
      </c>
      <c r="Q53" s="109" t="s">
        <v>53</v>
      </c>
      <c r="R53" s="109" t="s">
        <v>48</v>
      </c>
      <c r="S53" s="109" t="s">
        <v>49</v>
      </c>
      <c r="T53" s="109" t="s">
        <v>50</v>
      </c>
      <c r="U53" s="4"/>
      <c r="V53" s="4"/>
      <c r="W53" s="4"/>
      <c r="X53" s="4"/>
      <c r="Y53" s="4"/>
      <c r="Z53" s="4"/>
      <c r="AA53" s="4"/>
      <c r="AB53" s="4"/>
      <c r="AC53" s="4"/>
      <c r="AD53" s="4"/>
      <c r="AE53" s="4"/>
      <c r="AF53" s="4"/>
      <c r="AG53" s="4"/>
      <c r="AH53" s="4"/>
      <c r="AI53" s="4"/>
      <c r="AJ53" s="4"/>
      <c r="AK53" s="4"/>
    </row>
    <row r="54" spans="1:37" ht="36">
      <c r="B54" s="42" t="s">
        <v>80</v>
      </c>
      <c r="C54" s="42" t="s">
        <v>66</v>
      </c>
      <c r="D54" s="42" t="s">
        <v>47</v>
      </c>
      <c r="E54" s="43"/>
      <c r="F54" s="24"/>
      <c r="H54" s="24"/>
      <c r="I54" s="22"/>
      <c r="J54" s="22"/>
      <c r="K54" s="22" t="s">
        <v>67</v>
      </c>
      <c r="L54" s="15" t="s">
        <v>61</v>
      </c>
      <c r="M54" s="110" t="s">
        <v>99</v>
      </c>
      <c r="N54" s="110"/>
      <c r="O54" s="4"/>
      <c r="P54" s="4"/>
      <c r="Q54" s="4"/>
      <c r="R54" s="4"/>
      <c r="S54" s="4"/>
      <c r="T54" s="4"/>
      <c r="U54" s="4"/>
      <c r="V54" s="4"/>
      <c r="W54" s="4"/>
      <c r="X54" s="4"/>
      <c r="Y54" s="4"/>
      <c r="Z54" s="4"/>
      <c r="AA54" s="4"/>
      <c r="AB54" s="4"/>
      <c r="AC54" s="4"/>
      <c r="AD54" s="4"/>
      <c r="AE54" s="4"/>
      <c r="AF54" s="4"/>
      <c r="AG54" s="4"/>
      <c r="AH54" s="4"/>
      <c r="AI54" s="4"/>
      <c r="AJ54" s="4"/>
      <c r="AK54" s="4"/>
    </row>
    <row r="55" spans="1:37">
      <c r="B55" s="24" t="s">
        <v>56</v>
      </c>
      <c r="C55" s="68"/>
      <c r="D55" s="68"/>
      <c r="E55" s="150" t="s">
        <v>153</v>
      </c>
      <c r="F55" s="106"/>
      <c r="H55" s="106"/>
      <c r="I55" s="22"/>
      <c r="J55" s="22"/>
      <c r="K55" s="22" t="s">
        <v>68</v>
      </c>
      <c r="L55" s="15" t="s">
        <v>69</v>
      </c>
      <c r="M55" s="111" t="s">
        <v>100</v>
      </c>
      <c r="N55" s="151" t="s">
        <v>62</v>
      </c>
      <c r="O55" s="4">
        <f t="shared" ref="O55:T55" si="0">IF($N$109=$M$111,O88,IF($N$109=$M$112,V88,IF($N$109=$M$113,AC88,IF($N$109=$M$114,AJ88, IF($N$109=$M$115,AQ88,IF($N$109=$M$116,AX88,0))))))</f>
        <v>0</v>
      </c>
      <c r="P55" s="4">
        <f t="shared" si="0"/>
        <v>0</v>
      </c>
      <c r="Q55" s="4">
        <f t="shared" si="0"/>
        <v>0</v>
      </c>
      <c r="R55" s="4">
        <f t="shared" si="0"/>
        <v>0</v>
      </c>
      <c r="S55" s="4">
        <f t="shared" si="0"/>
        <v>0</v>
      </c>
      <c r="T55" s="4">
        <f t="shared" si="0"/>
        <v>0</v>
      </c>
      <c r="U55" s="4"/>
      <c r="V55" s="4"/>
      <c r="W55" s="4"/>
      <c r="X55" s="4"/>
      <c r="Y55" s="4"/>
      <c r="Z55" s="4"/>
      <c r="AA55" s="4"/>
      <c r="AB55" s="4"/>
      <c r="AC55" s="4"/>
      <c r="AD55" s="4"/>
      <c r="AE55" s="4"/>
      <c r="AF55" s="4"/>
      <c r="AG55" s="4"/>
      <c r="AH55" s="4"/>
      <c r="AI55" s="4"/>
      <c r="AJ55" s="4"/>
      <c r="AK55" s="4"/>
    </row>
    <row r="56" spans="1:37">
      <c r="B56" s="24" t="s">
        <v>54</v>
      </c>
      <c r="C56" s="68"/>
      <c r="D56" s="68"/>
      <c r="E56" s="150" t="s">
        <v>154</v>
      </c>
      <c r="F56" s="106"/>
      <c r="H56" s="106"/>
      <c r="I56" s="22"/>
      <c r="J56" s="22"/>
      <c r="K56" s="22" t="s">
        <v>58</v>
      </c>
      <c r="L56" s="15" t="s">
        <v>62</v>
      </c>
      <c r="M56" s="111" t="s">
        <v>141</v>
      </c>
      <c r="N56" s="151" t="s">
        <v>61</v>
      </c>
      <c r="O56" s="4">
        <f t="shared" ref="O56:T56" si="1">IF($N$109=$M$111,O87,IF($N$109=$M$112,V87,IF($N$109=$M$113,AC87,IF($N$109=$M$114,AJ87, IF($N$109=$M$115,AQ87,IF($N$109=$M$116,AX87,0))))))</f>
        <v>0</v>
      </c>
      <c r="P56" s="4">
        <f t="shared" si="1"/>
        <v>0</v>
      </c>
      <c r="Q56" s="4">
        <f t="shared" si="1"/>
        <v>0</v>
      </c>
      <c r="R56" s="4">
        <f t="shared" si="1"/>
        <v>0</v>
      </c>
      <c r="S56" s="4">
        <f t="shared" si="1"/>
        <v>0</v>
      </c>
      <c r="T56" s="4">
        <f t="shared" si="1"/>
        <v>0</v>
      </c>
      <c r="U56" s="4"/>
      <c r="V56" s="4"/>
      <c r="W56" s="4"/>
      <c r="X56" s="4"/>
      <c r="Y56" s="4"/>
      <c r="Z56" s="4"/>
      <c r="AA56" s="4"/>
      <c r="AB56" s="4"/>
      <c r="AC56" s="4"/>
      <c r="AD56" s="4"/>
      <c r="AE56" s="4"/>
      <c r="AF56" s="4"/>
      <c r="AG56" s="4"/>
      <c r="AH56" s="4"/>
      <c r="AI56" s="4"/>
      <c r="AJ56" s="4"/>
      <c r="AK56" s="4"/>
    </row>
    <row r="57" spans="1:37">
      <c r="B57" s="24" t="s">
        <v>46</v>
      </c>
      <c r="C57" s="68"/>
      <c r="D57" s="44"/>
      <c r="E57" s="27"/>
      <c r="F57" s="24"/>
      <c r="H57" s="24"/>
      <c r="I57" s="22"/>
      <c r="J57" s="22"/>
      <c r="K57" s="22" t="s">
        <v>59</v>
      </c>
      <c r="L57" s="4" t="s">
        <v>70</v>
      </c>
      <c r="M57" s="111" t="s">
        <v>142</v>
      </c>
      <c r="N57" s="151" t="s">
        <v>151</v>
      </c>
      <c r="O57" s="4">
        <f t="shared" ref="O57:T58" si="2">IF($N$109=$M$111,O89,IF($N$109=$M$112,V89,IF($N$109=$M$113,AC89,IF($N$109=$M$114,AJ89, IF($N$109=$M$115,AQ89,IF($N$109=$M$116,AX89,0))))))</f>
        <v>0</v>
      </c>
      <c r="P57" s="4">
        <f t="shared" si="2"/>
        <v>0</v>
      </c>
      <c r="Q57" s="4">
        <f t="shared" si="2"/>
        <v>0</v>
      </c>
      <c r="R57" s="4">
        <f t="shared" si="2"/>
        <v>0</v>
      </c>
      <c r="S57" s="4">
        <f t="shared" si="2"/>
        <v>0</v>
      </c>
      <c r="T57" s="4">
        <f t="shared" si="2"/>
        <v>0</v>
      </c>
      <c r="U57" s="4"/>
      <c r="V57" s="4"/>
      <c r="W57" s="4"/>
      <c r="X57" s="4"/>
      <c r="Y57" s="4"/>
      <c r="Z57" s="4"/>
      <c r="AA57" s="4"/>
      <c r="AB57" s="4"/>
      <c r="AC57" s="4"/>
      <c r="AD57" s="4"/>
      <c r="AE57" s="4"/>
      <c r="AF57" s="4"/>
      <c r="AG57" s="4"/>
      <c r="AH57" s="4"/>
      <c r="AI57" s="4"/>
      <c r="AJ57" s="4"/>
      <c r="AK57" s="4"/>
    </row>
    <row r="58" spans="1:37">
      <c r="B58" s="4" t="s">
        <v>149</v>
      </c>
      <c r="C58" s="68"/>
      <c r="H58" s="106"/>
      <c r="I58" s="22"/>
      <c r="J58" s="22"/>
      <c r="K58" s="22"/>
      <c r="L58" s="15" t="s">
        <v>151</v>
      </c>
      <c r="M58" s="111" t="s">
        <v>101</v>
      </c>
      <c r="N58" s="151" t="s">
        <v>72</v>
      </c>
      <c r="O58" s="4">
        <f t="shared" si="2"/>
        <v>0</v>
      </c>
      <c r="P58" s="4">
        <f t="shared" si="2"/>
        <v>0</v>
      </c>
      <c r="Q58" s="4">
        <f t="shared" si="2"/>
        <v>0</v>
      </c>
      <c r="R58" s="4">
        <f t="shared" si="2"/>
        <v>0</v>
      </c>
      <c r="S58" s="4">
        <f t="shared" si="2"/>
        <v>0</v>
      </c>
      <c r="T58" s="4">
        <f t="shared" si="2"/>
        <v>0</v>
      </c>
      <c r="U58" s="4"/>
      <c r="V58" s="4"/>
      <c r="W58" s="4"/>
      <c r="X58" s="4"/>
      <c r="Y58" s="4"/>
      <c r="Z58" s="4"/>
      <c r="AA58" s="4"/>
      <c r="AB58" s="4"/>
      <c r="AC58" s="4"/>
      <c r="AD58" s="4"/>
      <c r="AE58" s="4"/>
      <c r="AF58" s="4"/>
      <c r="AG58" s="4"/>
      <c r="AH58" s="4"/>
      <c r="AI58" s="4"/>
      <c r="AJ58" s="4"/>
      <c r="AK58" s="4"/>
    </row>
    <row r="59" spans="1:37">
      <c r="B59" s="24" t="s">
        <v>60</v>
      </c>
      <c r="C59" s="68"/>
      <c r="D59" s="68"/>
      <c r="E59" s="150" t="s">
        <v>153</v>
      </c>
      <c r="F59" s="106"/>
      <c r="H59" s="22"/>
      <c r="I59" s="22"/>
      <c r="J59" s="22"/>
      <c r="K59" s="22"/>
      <c r="L59" s="4" t="s">
        <v>152</v>
      </c>
      <c r="M59" s="110" t="s">
        <v>102</v>
      </c>
      <c r="N59" s="152"/>
      <c r="O59" s="4"/>
      <c r="P59" s="4"/>
      <c r="Q59" s="4"/>
      <c r="R59" s="4"/>
      <c r="S59" s="4"/>
      <c r="T59" s="4"/>
      <c r="U59" s="4"/>
      <c r="V59" s="4"/>
      <c r="W59" s="4"/>
      <c r="X59" s="4"/>
      <c r="Y59" s="4"/>
      <c r="Z59" s="4"/>
      <c r="AA59" s="4"/>
      <c r="AB59" s="4"/>
      <c r="AC59" s="4"/>
      <c r="AD59" s="4"/>
      <c r="AE59" s="4"/>
      <c r="AF59" s="4"/>
      <c r="AG59" s="4"/>
      <c r="AH59" s="4"/>
      <c r="AI59" s="4"/>
      <c r="AJ59" s="4"/>
      <c r="AK59" s="4"/>
    </row>
    <row r="60" spans="1:37">
      <c r="B60" s="24" t="s">
        <v>44</v>
      </c>
      <c r="C60" s="68"/>
      <c r="D60" s="45"/>
      <c r="E60" s="24"/>
      <c r="F60" s="22"/>
      <c r="H60" s="22"/>
      <c r="I60" s="22"/>
      <c r="J60" s="22"/>
      <c r="K60" s="24"/>
      <c r="L60" s="4" t="s">
        <v>72</v>
      </c>
      <c r="M60" s="111" t="s">
        <v>100</v>
      </c>
      <c r="N60" s="151" t="s">
        <v>62</v>
      </c>
      <c r="O60" s="4">
        <f t="shared" ref="O60:T60" si="3">IF($N$109=$M$111,O93,IF($N$109=$M$112,V93,IF($N$109=$M$113,AC93,IF($N$109=$M$114,AJ93, IF($N$109=$M$115,AQ93,IF($N$109=$M$116,AX93,0))))))</f>
        <v>0</v>
      </c>
      <c r="P60" s="4">
        <f t="shared" si="3"/>
        <v>0</v>
      </c>
      <c r="Q60" s="4">
        <f t="shared" si="3"/>
        <v>0</v>
      </c>
      <c r="R60" s="4">
        <f t="shared" si="3"/>
        <v>0</v>
      </c>
      <c r="S60" s="4">
        <f t="shared" si="3"/>
        <v>0</v>
      </c>
      <c r="T60" s="4">
        <f t="shared" si="3"/>
        <v>0</v>
      </c>
      <c r="U60" s="4"/>
      <c r="V60" s="4"/>
      <c r="W60" s="4"/>
      <c r="X60" s="4"/>
      <c r="Y60" s="4"/>
      <c r="Z60" s="4"/>
      <c r="AA60" s="4"/>
      <c r="AB60" s="4"/>
      <c r="AC60" s="4"/>
      <c r="AD60" s="4"/>
      <c r="AE60" s="4"/>
      <c r="AF60" s="4"/>
      <c r="AG60" s="4"/>
      <c r="AH60" s="4"/>
      <c r="AI60" s="4"/>
      <c r="AJ60" s="4"/>
      <c r="AK60" s="4"/>
    </row>
    <row r="61" spans="1:37">
      <c r="B61" s="24" t="s">
        <v>55</v>
      </c>
      <c r="C61" s="68"/>
      <c r="D61" s="24"/>
      <c r="E61" s="24"/>
      <c r="F61" s="22"/>
      <c r="H61" s="22"/>
      <c r="I61" s="22"/>
      <c r="J61" s="22"/>
      <c r="K61" s="22"/>
      <c r="L61" s="15" t="s">
        <v>71</v>
      </c>
      <c r="M61" s="111" t="s">
        <v>141</v>
      </c>
      <c r="N61" s="151" t="s">
        <v>61</v>
      </c>
      <c r="O61" s="4">
        <f t="shared" ref="O61:T61" si="4">IF($N$109=$M$111,O92,IF($N$109=$M$112,V92,IF($N$109=$M$113,AC92,IF($N$109=$M$114,AJ92, IF($N$109=$M$115,AQ92,IF($N$109=$M$116,AX92,0))))))</f>
        <v>0</v>
      </c>
      <c r="P61" s="4">
        <f t="shared" si="4"/>
        <v>0</v>
      </c>
      <c r="Q61" s="4">
        <f t="shared" si="4"/>
        <v>0</v>
      </c>
      <c r="R61" s="4">
        <f t="shared" si="4"/>
        <v>0</v>
      </c>
      <c r="S61" s="4">
        <f t="shared" si="4"/>
        <v>0</v>
      </c>
      <c r="T61" s="4">
        <f t="shared" si="4"/>
        <v>0</v>
      </c>
      <c r="U61" s="4"/>
      <c r="V61" s="4"/>
      <c r="W61" s="4"/>
      <c r="X61" s="4"/>
      <c r="Y61" s="4"/>
      <c r="Z61" s="4"/>
      <c r="AA61" s="4"/>
      <c r="AB61" s="4"/>
      <c r="AC61" s="4"/>
      <c r="AD61" s="4"/>
      <c r="AE61" s="4"/>
      <c r="AF61" s="4"/>
      <c r="AG61" s="4"/>
      <c r="AH61" s="4"/>
      <c r="AI61" s="4"/>
      <c r="AJ61" s="4"/>
      <c r="AK61" s="4"/>
    </row>
    <row r="62" spans="1:37">
      <c r="A62" s="69"/>
      <c r="B62" s="24" t="s">
        <v>157</v>
      </c>
      <c r="C62" s="68"/>
      <c r="D62" s="24"/>
      <c r="E62" s="24"/>
      <c r="F62" s="22"/>
      <c r="H62" s="22"/>
      <c r="I62" s="22"/>
      <c r="J62" s="22"/>
      <c r="K62" s="22"/>
      <c r="L62" s="15"/>
      <c r="M62" s="148" t="s">
        <v>142</v>
      </c>
      <c r="N62" s="153" t="s">
        <v>151</v>
      </c>
      <c r="O62" s="4">
        <f t="shared" ref="O62:T64" si="5">IF($N$109=$M$111,O94,IF($N$109=$M$112,V94,IF($N$109=$M$113,AC94,IF($N$109=$M$114,AJ94, IF($N$109=$M$115,AQ94,IF($N$109=$M$116,AX94,0))))))</f>
        <v>0</v>
      </c>
      <c r="P62" s="4">
        <f t="shared" si="5"/>
        <v>0</v>
      </c>
      <c r="Q62" s="4">
        <f t="shared" si="5"/>
        <v>0</v>
      </c>
      <c r="R62" s="4">
        <f t="shared" si="5"/>
        <v>0</v>
      </c>
      <c r="S62" s="4">
        <f t="shared" si="5"/>
        <v>0</v>
      </c>
      <c r="T62" s="4">
        <f t="shared" si="5"/>
        <v>0</v>
      </c>
      <c r="U62" s="4"/>
      <c r="V62" s="4"/>
      <c r="W62" s="4"/>
      <c r="X62" s="4"/>
      <c r="Y62" s="4"/>
      <c r="Z62" s="4"/>
      <c r="AA62" s="4"/>
      <c r="AB62" s="4"/>
      <c r="AC62" s="4"/>
      <c r="AD62" s="4"/>
      <c r="AE62" s="4"/>
      <c r="AF62" s="4"/>
      <c r="AG62" s="4"/>
      <c r="AH62" s="4"/>
      <c r="AI62" s="4"/>
      <c r="AJ62" s="4"/>
      <c r="AK62" s="4"/>
    </row>
    <row r="63" spans="1:37">
      <c r="A63" s="22"/>
      <c r="B63" s="24"/>
      <c r="C63" s="24"/>
      <c r="D63" s="22"/>
      <c r="E63" s="22"/>
      <c r="F63" s="22"/>
      <c r="H63" s="22"/>
      <c r="I63" s="22"/>
      <c r="J63" s="22"/>
      <c r="K63" s="22"/>
      <c r="L63" s="15"/>
      <c r="M63" s="112" t="s">
        <v>103</v>
      </c>
      <c r="N63" s="154"/>
      <c r="O63" s="4">
        <f t="shared" si="5"/>
        <v>0</v>
      </c>
      <c r="P63" s="4">
        <f t="shared" si="5"/>
        <v>0</v>
      </c>
      <c r="Q63" s="4">
        <f t="shared" si="5"/>
        <v>0</v>
      </c>
      <c r="R63" s="4">
        <f t="shared" si="5"/>
        <v>0</v>
      </c>
      <c r="S63" s="4">
        <f t="shared" si="5"/>
        <v>0</v>
      </c>
      <c r="T63" s="4">
        <f t="shared" si="5"/>
        <v>0</v>
      </c>
      <c r="U63" s="4"/>
      <c r="V63" s="4"/>
      <c r="W63" s="4"/>
      <c r="X63" s="4"/>
      <c r="Y63" s="4"/>
      <c r="Z63" s="4"/>
      <c r="AA63" s="4"/>
      <c r="AB63" s="4"/>
      <c r="AC63" s="4"/>
      <c r="AD63" s="4"/>
      <c r="AE63" s="4"/>
      <c r="AF63" s="4"/>
      <c r="AG63" s="4"/>
      <c r="AH63" s="4"/>
      <c r="AI63" s="4"/>
      <c r="AJ63" s="4"/>
      <c r="AK63" s="4"/>
    </row>
    <row r="64" spans="1:37">
      <c r="A64" s="22"/>
      <c r="B64" s="22"/>
      <c r="C64" s="22"/>
      <c r="D64" s="22"/>
      <c r="E64" s="22"/>
      <c r="F64" s="22"/>
      <c r="G64" s="22"/>
      <c r="H64" s="22"/>
      <c r="I64" s="22"/>
      <c r="J64" s="22"/>
      <c r="K64" s="22"/>
      <c r="L64" s="15"/>
      <c r="M64" s="112" t="s">
        <v>104</v>
      </c>
      <c r="N64" s="154"/>
      <c r="O64" s="4">
        <f t="shared" si="5"/>
        <v>0</v>
      </c>
      <c r="P64" s="4">
        <f t="shared" si="5"/>
        <v>0</v>
      </c>
      <c r="Q64" s="4">
        <f t="shared" si="5"/>
        <v>0</v>
      </c>
      <c r="R64" s="4">
        <f t="shared" si="5"/>
        <v>0</v>
      </c>
      <c r="S64" s="4">
        <f t="shared" si="5"/>
        <v>0</v>
      </c>
      <c r="T64" s="4">
        <f t="shared" si="5"/>
        <v>0</v>
      </c>
      <c r="U64" s="4"/>
      <c r="V64" s="4"/>
      <c r="W64" s="4"/>
      <c r="X64" s="4"/>
      <c r="Y64" s="4"/>
      <c r="Z64" s="4"/>
      <c r="AA64" s="4"/>
      <c r="AB64" s="4"/>
      <c r="AC64" s="4"/>
      <c r="AD64" s="4"/>
      <c r="AE64" s="4"/>
      <c r="AF64" s="4"/>
      <c r="AG64" s="4"/>
      <c r="AH64" s="4"/>
      <c r="AI64" s="4"/>
      <c r="AJ64" s="4"/>
      <c r="AK64" s="4"/>
    </row>
    <row r="65" spans="1:37" ht="20.25">
      <c r="C65" s="219" t="s">
        <v>78</v>
      </c>
      <c r="D65" s="220"/>
      <c r="E65" s="220"/>
      <c r="F65" s="223"/>
      <c r="G65" s="22"/>
      <c r="H65" s="22"/>
      <c r="I65" s="22"/>
      <c r="J65" s="22"/>
      <c r="K65" s="22"/>
      <c r="L65" s="15"/>
      <c r="M65" s="110" t="s">
        <v>105</v>
      </c>
      <c r="N65" s="152"/>
      <c r="O65" s="4"/>
      <c r="P65" s="4"/>
      <c r="Q65" s="4"/>
      <c r="R65" s="4"/>
      <c r="S65" s="4"/>
      <c r="T65" s="4"/>
      <c r="U65" s="4"/>
      <c r="V65" s="4"/>
      <c r="W65" s="4"/>
      <c r="X65" s="4"/>
      <c r="Y65" s="4"/>
      <c r="Z65" s="4"/>
      <c r="AA65" s="4"/>
      <c r="AB65" s="4"/>
      <c r="AC65" s="4"/>
      <c r="AD65" s="4"/>
      <c r="AE65" s="4"/>
      <c r="AF65" s="4"/>
      <c r="AG65" s="4"/>
      <c r="AH65" s="4"/>
      <c r="AI65" s="4"/>
      <c r="AJ65" s="4"/>
      <c r="AK65" s="4"/>
    </row>
    <row r="66" spans="1:37">
      <c r="C66" s="22"/>
      <c r="D66" s="22"/>
      <c r="E66" s="22"/>
      <c r="F66" s="22"/>
      <c r="G66" s="22"/>
      <c r="H66" s="22"/>
      <c r="I66" s="22"/>
      <c r="J66" s="22"/>
      <c r="K66" s="22"/>
      <c r="L66" s="6"/>
      <c r="M66" s="111" t="s">
        <v>100</v>
      </c>
      <c r="N66" s="151" t="s">
        <v>62</v>
      </c>
      <c r="O66" s="4">
        <f t="shared" ref="O66:T66" si="6">IF($N$109=$M$111,O99,IF($N$109=$M$112,V99,IF($N$109=$M$113,AC99,IF($N$109=$M$114,AJ99, IF($N$109=$M$115,AQ99,IF($N$109=$M$116,AX99,0))))))</f>
        <v>0</v>
      </c>
      <c r="P66" s="4">
        <f t="shared" si="6"/>
        <v>0</v>
      </c>
      <c r="Q66" s="4">
        <f t="shared" si="6"/>
        <v>0</v>
      </c>
      <c r="R66" s="4">
        <f t="shared" si="6"/>
        <v>0</v>
      </c>
      <c r="S66" s="4">
        <f t="shared" si="6"/>
        <v>0</v>
      </c>
      <c r="T66" s="4">
        <f t="shared" si="6"/>
        <v>0</v>
      </c>
      <c r="U66" s="4"/>
      <c r="V66" s="4"/>
      <c r="W66" s="4"/>
      <c r="X66" s="4"/>
      <c r="Y66" s="4"/>
      <c r="Z66" s="4"/>
      <c r="AA66" s="4"/>
      <c r="AB66" s="4"/>
      <c r="AC66" s="4"/>
      <c r="AD66" s="4"/>
      <c r="AE66" s="4"/>
      <c r="AF66" s="4"/>
      <c r="AG66" s="4"/>
      <c r="AH66" s="4"/>
      <c r="AI66" s="4"/>
      <c r="AJ66" s="4"/>
      <c r="AK66" s="4"/>
    </row>
    <row r="67" spans="1:37" ht="36">
      <c r="C67" s="147" t="s">
        <v>138</v>
      </c>
      <c r="D67" s="46" t="s">
        <v>81</v>
      </c>
      <c r="E67" s="46" t="s">
        <v>51</v>
      </c>
      <c r="F67" s="46" t="s">
        <v>53</v>
      </c>
      <c r="G67" s="22"/>
      <c r="H67" s="22"/>
      <c r="I67" s="22"/>
      <c r="J67" s="22"/>
      <c r="K67" s="22"/>
      <c r="L67" s="6"/>
      <c r="M67" s="111" t="s">
        <v>141</v>
      </c>
      <c r="N67" s="151" t="s">
        <v>61</v>
      </c>
      <c r="O67" s="4">
        <f t="shared" ref="O67:T67" si="7">IF($N$109=$M$111,O98,IF($N$109=$M$112,V98,IF($N$109=$M$113,AC98,IF($N$109=$M$114,AJ98, IF($N$109=$M$115,AQ98,IF($N$109=$M$116,AX98,0))))))</f>
        <v>0</v>
      </c>
      <c r="P67" s="4">
        <f t="shared" si="7"/>
        <v>0</v>
      </c>
      <c r="Q67" s="4">
        <f t="shared" si="7"/>
        <v>0</v>
      </c>
      <c r="R67" s="4">
        <f t="shared" si="7"/>
        <v>0</v>
      </c>
      <c r="S67" s="4">
        <f t="shared" si="7"/>
        <v>0</v>
      </c>
      <c r="T67" s="4">
        <f t="shared" si="7"/>
        <v>0</v>
      </c>
      <c r="U67" s="4"/>
      <c r="V67" s="4"/>
      <c r="W67" s="4"/>
      <c r="X67" s="4"/>
      <c r="Y67" s="4"/>
      <c r="Z67" s="4"/>
      <c r="AA67" s="4"/>
      <c r="AB67" s="4"/>
      <c r="AC67" s="4"/>
      <c r="AD67" s="4"/>
      <c r="AE67" s="4"/>
      <c r="AF67" s="4"/>
      <c r="AG67" s="4"/>
      <c r="AH67" s="4"/>
      <c r="AI67" s="4"/>
      <c r="AJ67" s="4"/>
      <c r="AK67" s="4"/>
    </row>
    <row r="68" spans="1:37">
      <c r="C68" s="31"/>
      <c r="D68" s="22"/>
      <c r="E68" s="31"/>
      <c r="F68" s="31"/>
      <c r="G68" s="22"/>
      <c r="H68" s="22"/>
      <c r="I68" s="22"/>
      <c r="J68" s="22"/>
      <c r="K68" s="22"/>
      <c r="L68" s="6"/>
      <c r="M68" s="111" t="s">
        <v>142</v>
      </c>
      <c r="N68" s="151" t="s">
        <v>151</v>
      </c>
      <c r="O68" s="4">
        <f t="shared" ref="O68:T74" si="8">IF($N$109=$M$111,O100,IF($N$109=$M$112,V100,IF($N$109=$M$113,AC100,IF($N$109=$M$114,AJ100, IF($N$109=$M$115,AQ100,IF($N$109=$M$116,AX100,0))))))</f>
        <v>0</v>
      </c>
      <c r="P68" s="4">
        <f t="shared" si="8"/>
        <v>0</v>
      </c>
      <c r="Q68" s="4">
        <f t="shared" si="8"/>
        <v>0</v>
      </c>
      <c r="R68" s="4">
        <f t="shared" si="8"/>
        <v>0</v>
      </c>
      <c r="S68" s="4">
        <f t="shared" si="8"/>
        <v>0</v>
      </c>
      <c r="T68" s="4">
        <f t="shared" si="8"/>
        <v>0</v>
      </c>
      <c r="U68" s="4"/>
      <c r="V68" s="4"/>
      <c r="W68" s="4"/>
      <c r="X68" s="4"/>
      <c r="Y68" s="4"/>
      <c r="Z68" s="4"/>
      <c r="AA68" s="4"/>
      <c r="AB68" s="4"/>
      <c r="AC68" s="4"/>
      <c r="AD68" s="4"/>
      <c r="AE68" s="4"/>
      <c r="AF68" s="4"/>
      <c r="AG68" s="4"/>
      <c r="AH68" s="4"/>
      <c r="AI68" s="4"/>
      <c r="AJ68" s="4"/>
      <c r="AK68" s="4"/>
    </row>
    <row r="69" spans="1:37">
      <c r="C69" s="47">
        <f>E41</f>
        <v>0</v>
      </c>
      <c r="D69" s="48" t="str">
        <f>IF($C$15="","Enter Region",IF($C$30&lt;1,"N/A",IF(C41=0,"N/A",(B113-SUM(C113:J113)))))</f>
        <v>Enter Region</v>
      </c>
      <c r="E69" s="48" t="str">
        <f>IF($C$15="","Enter Region",IF($C$31&lt;1,"N/A",IF(C41=0,"N/A",(B126-SUM(C126:J126)))))</f>
        <v>Enter Region</v>
      </c>
      <c r="F69" s="48" t="str">
        <f>IF($C$15="","Enter Region",IF($C$32&lt;1,"N/A",IF(C41=0,"N/A",B139-SUM(C139:J139))))</f>
        <v>Enter Region</v>
      </c>
      <c r="G69" s="49"/>
      <c r="H69" s="22"/>
      <c r="I69" s="22"/>
      <c r="J69" s="22"/>
      <c r="K69" s="22"/>
      <c r="L69" s="6"/>
      <c r="M69" s="111" t="s">
        <v>101</v>
      </c>
      <c r="N69" s="151" t="s">
        <v>72</v>
      </c>
      <c r="O69" s="4">
        <f t="shared" si="8"/>
        <v>0</v>
      </c>
      <c r="P69" s="4">
        <f t="shared" si="8"/>
        <v>0</v>
      </c>
      <c r="Q69" s="4">
        <f t="shared" si="8"/>
        <v>0</v>
      </c>
      <c r="R69" s="4">
        <f t="shared" si="8"/>
        <v>0</v>
      </c>
      <c r="S69" s="4">
        <f t="shared" si="8"/>
        <v>0</v>
      </c>
      <c r="T69" s="4">
        <f t="shared" si="8"/>
        <v>0</v>
      </c>
      <c r="U69" s="4"/>
      <c r="V69" s="4"/>
      <c r="W69" s="4"/>
      <c r="X69" s="4"/>
      <c r="Y69" s="4"/>
      <c r="Z69" s="4"/>
      <c r="AA69" s="4"/>
      <c r="AB69" s="4"/>
      <c r="AC69" s="4"/>
      <c r="AD69" s="4"/>
      <c r="AE69" s="4"/>
      <c r="AF69" s="4"/>
      <c r="AG69" s="4"/>
      <c r="AH69" s="4"/>
      <c r="AI69" s="4"/>
      <c r="AJ69" s="4"/>
      <c r="AK69" s="4"/>
    </row>
    <row r="70" spans="1:37">
      <c r="C70" s="47">
        <f>E42</f>
        <v>0</v>
      </c>
      <c r="D70" s="48" t="str">
        <f>IF($C$15="","Enter Region",IF($C$30&lt;1,"N/A",IF(C42=0,"N/A",(B114-SUM(C114:J114)))))</f>
        <v>Enter Region</v>
      </c>
      <c r="E70" s="48" t="str">
        <f>IF($C$15="","Enter Region",IF($C$31&lt;1,"N/A",IF(C42=0,"N/A",(B127-SUM(C127:J127)))))</f>
        <v>Enter Region</v>
      </c>
      <c r="F70" s="48" t="str">
        <f>IF($C$15="","Enter Region",IF($C$32&lt;1,"N/A",IF(C42=0,"N/A",B140-SUM(C140:J140))))</f>
        <v>Enter Region</v>
      </c>
      <c r="G70" s="22"/>
      <c r="H70" s="22"/>
      <c r="I70" s="22"/>
      <c r="J70" s="22"/>
      <c r="K70" s="22"/>
      <c r="L70" s="14"/>
      <c r="M70" s="112" t="s">
        <v>106</v>
      </c>
      <c r="N70" s="112"/>
      <c r="O70" s="4">
        <f t="shared" si="8"/>
        <v>0</v>
      </c>
      <c r="P70" s="4">
        <f t="shared" si="8"/>
        <v>0</v>
      </c>
      <c r="Q70" s="4">
        <f t="shared" si="8"/>
        <v>0</v>
      </c>
      <c r="R70" s="4">
        <f t="shared" si="8"/>
        <v>0</v>
      </c>
      <c r="S70" s="4">
        <f t="shared" si="8"/>
        <v>0</v>
      </c>
      <c r="T70" s="4">
        <f t="shared" si="8"/>
        <v>0</v>
      </c>
      <c r="U70" s="4"/>
      <c r="V70" s="4"/>
      <c r="W70" s="4"/>
      <c r="X70" s="4"/>
      <c r="Y70" s="4"/>
      <c r="Z70" s="4"/>
      <c r="AA70" s="4"/>
      <c r="AB70" s="4"/>
      <c r="AC70" s="4"/>
      <c r="AD70" s="4"/>
      <c r="AE70" s="4"/>
      <c r="AF70" s="4"/>
      <c r="AG70" s="4"/>
      <c r="AH70" s="4"/>
      <c r="AI70" s="4"/>
      <c r="AJ70" s="4"/>
      <c r="AK70" s="4"/>
    </row>
    <row r="71" spans="1:37">
      <c r="C71" s="24"/>
      <c r="D71" s="50"/>
      <c r="E71" s="50"/>
      <c r="F71" s="50"/>
      <c r="G71" s="22"/>
      <c r="H71" s="22"/>
      <c r="I71" s="22"/>
      <c r="J71" s="22"/>
      <c r="K71" s="22"/>
      <c r="L71" s="7"/>
      <c r="M71" s="112" t="s">
        <v>107</v>
      </c>
      <c r="N71" s="112"/>
      <c r="O71" s="4">
        <f t="shared" si="8"/>
        <v>0</v>
      </c>
      <c r="P71" s="4">
        <f t="shared" si="8"/>
        <v>0</v>
      </c>
      <c r="Q71" s="4">
        <f t="shared" si="8"/>
        <v>0</v>
      </c>
      <c r="R71" s="4">
        <f t="shared" si="8"/>
        <v>0</v>
      </c>
      <c r="S71" s="4">
        <f t="shared" si="8"/>
        <v>0</v>
      </c>
      <c r="T71" s="4">
        <f t="shared" si="8"/>
        <v>0</v>
      </c>
      <c r="U71" s="4"/>
      <c r="V71" s="4"/>
      <c r="W71" s="4"/>
      <c r="X71" s="4"/>
      <c r="Y71" s="4"/>
      <c r="Z71" s="4"/>
      <c r="AA71" s="4"/>
      <c r="AB71" s="4"/>
      <c r="AC71" s="4"/>
      <c r="AD71" s="4"/>
      <c r="AE71" s="4"/>
      <c r="AF71" s="4"/>
      <c r="AG71" s="4"/>
      <c r="AH71" s="4"/>
      <c r="AI71" s="4"/>
      <c r="AJ71" s="4"/>
      <c r="AK71" s="4"/>
    </row>
    <row r="72" spans="1:37">
      <c r="C72" s="47">
        <f>E44</f>
        <v>0</v>
      </c>
      <c r="D72" s="48" t="str">
        <f>IF($C$15="","Enter Region",IF($C$30&lt;1,"N/A",IF(C44=0,"N/A",(B116-SUM(C116:J116)))))</f>
        <v>Enter Region</v>
      </c>
      <c r="E72" s="48" t="str">
        <f>IF($C$15="","Enter Region",IF($C$31&lt;1,"N/A",IF(C44=0,"N/A",(B129-SUM(C129:J129)))))</f>
        <v>Enter Region</v>
      </c>
      <c r="F72" s="48" t="str">
        <f>IF($C$15="","Enter Region",IF($C$32&lt;1,"N/A",IF(C44=0,"N/A",B142-SUM(C142:J142))))</f>
        <v>Enter Region</v>
      </c>
      <c r="G72" s="22"/>
      <c r="H72" s="22"/>
      <c r="I72" s="22"/>
      <c r="J72" s="22"/>
      <c r="K72" s="22"/>
      <c r="L72" s="7"/>
      <c r="M72" s="112" t="s">
        <v>108</v>
      </c>
      <c r="N72" s="112"/>
      <c r="O72" s="4">
        <f t="shared" si="8"/>
        <v>0</v>
      </c>
      <c r="P72" s="4">
        <f t="shared" si="8"/>
        <v>0</v>
      </c>
      <c r="Q72" s="4">
        <f t="shared" si="8"/>
        <v>0</v>
      </c>
      <c r="R72" s="4">
        <f t="shared" si="8"/>
        <v>0</v>
      </c>
      <c r="S72" s="4">
        <f t="shared" si="8"/>
        <v>0</v>
      </c>
      <c r="T72" s="4">
        <f t="shared" si="8"/>
        <v>0</v>
      </c>
      <c r="U72" s="4"/>
      <c r="V72" s="4"/>
      <c r="W72" s="4"/>
      <c r="X72" s="4"/>
      <c r="Y72" s="4"/>
      <c r="Z72" s="4"/>
      <c r="AA72" s="4"/>
      <c r="AB72" s="4"/>
      <c r="AC72" s="4"/>
      <c r="AD72" s="4"/>
      <c r="AE72" s="4"/>
      <c r="AF72" s="4"/>
      <c r="AG72" s="4"/>
      <c r="AH72" s="4"/>
      <c r="AI72" s="4"/>
      <c r="AJ72" s="4"/>
      <c r="AK72" s="4"/>
    </row>
    <row r="73" spans="1:37">
      <c r="C73" s="47">
        <f>E45</f>
        <v>0</v>
      </c>
      <c r="D73" s="48" t="str">
        <f>IF($C$15="","Enter Region",IF($C$30&lt;1,"N/A",IF(C45=0,"N/A",(B117-SUM(C117:J117)))))</f>
        <v>Enter Region</v>
      </c>
      <c r="E73" s="48" t="str">
        <f>IF($C$15="","Enter Region",IF($C$31&lt;1,"N/A",IF(C45=0,"N/A",(B130-SUM(C130:J130)))))</f>
        <v>Enter Region</v>
      </c>
      <c r="F73" s="48" t="str">
        <f>IF($C$15="","Enter Region",IF($C$32&lt;1,"N/A",IF(C45=0,"N/A",B143-SUM(C143:J143))))</f>
        <v>Enter Region</v>
      </c>
      <c r="G73" s="22"/>
      <c r="H73" s="22"/>
      <c r="I73" s="22"/>
      <c r="J73" s="22"/>
      <c r="K73" s="22"/>
      <c r="L73" s="7"/>
      <c r="M73" s="112" t="s">
        <v>144</v>
      </c>
      <c r="N73" s="4"/>
      <c r="O73" s="4">
        <f t="shared" si="8"/>
        <v>0</v>
      </c>
      <c r="P73" s="4">
        <f t="shared" si="8"/>
        <v>0</v>
      </c>
      <c r="Q73" s="4">
        <f t="shared" si="8"/>
        <v>0</v>
      </c>
      <c r="R73" s="4">
        <f t="shared" si="8"/>
        <v>0</v>
      </c>
      <c r="S73" s="4">
        <f t="shared" si="8"/>
        <v>0</v>
      </c>
      <c r="T73" s="4">
        <f t="shared" si="8"/>
        <v>0</v>
      </c>
      <c r="U73" s="4"/>
      <c r="V73" s="4"/>
      <c r="W73" s="4"/>
      <c r="X73" s="4"/>
      <c r="Y73" s="4"/>
      <c r="Z73" s="4"/>
      <c r="AA73" s="4"/>
      <c r="AB73" s="4"/>
      <c r="AC73" s="4"/>
      <c r="AD73" s="4"/>
      <c r="AE73" s="4"/>
      <c r="AF73" s="4"/>
      <c r="AG73" s="4"/>
      <c r="AH73" s="4"/>
      <c r="AI73" s="4"/>
      <c r="AJ73" s="4"/>
      <c r="AK73" s="4"/>
    </row>
    <row r="74" spans="1:37">
      <c r="C74" s="47">
        <f>E46</f>
        <v>0</v>
      </c>
      <c r="D74" s="48" t="str">
        <f>IF($C$15="","Enter Region",IF($C$30&lt;1,"N/A",IF(C46=0,"N/A",(B118-SUM(C118:I118)))))</f>
        <v>Enter Region</v>
      </c>
      <c r="E74" s="48" t="str">
        <f>IF($C$15="","Enter Region",IF($C$31&lt;1,"N/A",IF(C46=0,"N/A",(B131-SUM(C131:J131)))))</f>
        <v>Enter Region</v>
      </c>
      <c r="F74" s="48" t="str">
        <f>IF($C$15="","Enter Region",IF($C$32&lt;1,"N/A",IF(C46=0,"N/A",B144-SUM(C144:J144))))</f>
        <v>Enter Region</v>
      </c>
      <c r="G74" s="22"/>
      <c r="H74" s="22"/>
      <c r="I74" s="22"/>
      <c r="J74" s="22"/>
      <c r="K74" s="22"/>
      <c r="L74" s="7"/>
      <c r="M74" s="112" t="s">
        <v>143</v>
      </c>
      <c r="N74" s="4"/>
      <c r="O74" s="4">
        <f t="shared" si="8"/>
        <v>0</v>
      </c>
      <c r="P74" s="4">
        <f t="shared" si="8"/>
        <v>0</v>
      </c>
      <c r="Q74" s="4">
        <f t="shared" si="8"/>
        <v>0</v>
      </c>
      <c r="R74" s="4">
        <f t="shared" si="8"/>
        <v>0</v>
      </c>
      <c r="S74" s="4">
        <f t="shared" si="8"/>
        <v>0</v>
      </c>
      <c r="T74" s="4">
        <f t="shared" si="8"/>
        <v>0</v>
      </c>
      <c r="U74" s="4"/>
      <c r="V74" s="4"/>
      <c r="W74" s="4"/>
      <c r="X74" s="4"/>
      <c r="Y74" s="4"/>
      <c r="Z74" s="4"/>
      <c r="AA74" s="4"/>
      <c r="AB74" s="4"/>
      <c r="AC74" s="4"/>
      <c r="AD74" s="4"/>
      <c r="AE74" s="4"/>
      <c r="AF74" s="4"/>
      <c r="AG74" s="4"/>
      <c r="AH74" s="4"/>
      <c r="AI74" s="4"/>
      <c r="AJ74" s="4"/>
      <c r="AK74" s="4"/>
    </row>
    <row r="75" spans="1:37">
      <c r="A75" s="47"/>
      <c r="B75" s="48"/>
      <c r="C75" s="48"/>
      <c r="D75" s="48"/>
      <c r="E75" s="48"/>
      <c r="F75" s="48"/>
      <c r="G75" s="22"/>
      <c r="H75" s="22"/>
      <c r="I75" s="22"/>
      <c r="J75" s="22"/>
      <c r="K75" s="22"/>
      <c r="L75" s="7"/>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c r="A76" s="47"/>
      <c r="B76" s="48"/>
      <c r="C76" s="48"/>
      <c r="D76" s="48"/>
      <c r="E76" s="48"/>
      <c r="F76" s="48"/>
      <c r="G76" s="22"/>
      <c r="H76" s="22"/>
      <c r="I76" s="22"/>
      <c r="J76" s="22"/>
      <c r="K76" s="22"/>
      <c r="L76" s="7"/>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ht="20.25">
      <c r="A77" s="251" t="s">
        <v>97</v>
      </c>
      <c r="B77" s="251"/>
      <c r="C77" s="251"/>
      <c r="D77" s="251"/>
      <c r="E77" s="251"/>
      <c r="F77" s="251"/>
      <c r="G77" s="251"/>
      <c r="H77" s="251"/>
      <c r="I77" s="251"/>
      <c r="J77" s="251"/>
      <c r="K77" s="22"/>
      <c r="L77" s="7"/>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ht="144.75" customHeight="1">
      <c r="A78" s="207" t="s">
        <v>98</v>
      </c>
      <c r="B78" s="208"/>
      <c r="C78" s="208"/>
      <c r="D78" s="208"/>
      <c r="E78" s="208"/>
      <c r="F78" s="208"/>
      <c r="G78" s="208"/>
      <c r="H78" s="208"/>
      <c r="I78" s="208"/>
      <c r="J78" s="209"/>
      <c r="K78" s="22"/>
      <c r="L78" s="7"/>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c r="A79" s="207" t="s">
        <v>155</v>
      </c>
      <c r="B79" s="208"/>
      <c r="C79" s="208"/>
      <c r="D79" s="208"/>
      <c r="E79" s="208"/>
      <c r="F79" s="208"/>
      <c r="G79" s="208"/>
      <c r="H79" s="208"/>
      <c r="I79" s="208"/>
      <c r="J79" s="209"/>
      <c r="K79" s="22"/>
      <c r="L79" s="7"/>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ht="20.25">
      <c r="A80" s="86"/>
      <c r="B80" s="86"/>
      <c r="C80" s="86"/>
      <c r="D80" s="86"/>
      <c r="E80" s="86"/>
      <c r="F80" s="86"/>
      <c r="G80" s="86"/>
      <c r="H80" s="86"/>
      <c r="I80" s="85"/>
      <c r="J80" s="85"/>
      <c r="K80" s="22"/>
      <c r="L80" s="7"/>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55">
      <c r="B81" s="231" t="s">
        <v>96</v>
      </c>
      <c r="C81" s="231"/>
      <c r="D81" s="231"/>
      <c r="E81" s="232"/>
      <c r="F81" s="238" t="s">
        <v>96</v>
      </c>
      <c r="G81" s="231"/>
      <c r="H81" s="231"/>
      <c r="I81" s="231"/>
      <c r="J81" s="231"/>
      <c r="K81" s="22"/>
      <c r="L81" s="7"/>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55">
      <c r="B82" s="231" t="s">
        <v>95</v>
      </c>
      <c r="C82" s="231"/>
      <c r="D82" s="231"/>
      <c r="E82" s="232"/>
      <c r="F82" s="238" t="s">
        <v>94</v>
      </c>
      <c r="G82" s="231"/>
      <c r="H82" s="231"/>
      <c r="I82" s="231"/>
      <c r="J82" s="231"/>
      <c r="K82" s="22"/>
      <c r="L82" s="7"/>
      <c r="N82" s="122"/>
      <c r="O82" s="176" t="s">
        <v>164</v>
      </c>
      <c r="P82" s="177"/>
      <c r="Q82" s="177"/>
      <c r="R82" s="177"/>
      <c r="S82" s="177"/>
      <c r="T82" s="177"/>
      <c r="U82" s="122"/>
      <c r="V82" s="177" t="s">
        <v>165</v>
      </c>
      <c r="W82" s="177"/>
      <c r="X82" s="177"/>
      <c r="Y82" s="177"/>
      <c r="Z82" s="177"/>
      <c r="AA82" s="177"/>
      <c r="AB82" s="124"/>
      <c r="AC82" s="177" t="s">
        <v>166</v>
      </c>
      <c r="AD82" s="177"/>
      <c r="AE82" s="177"/>
      <c r="AF82" s="177"/>
      <c r="AG82" s="177"/>
      <c r="AH82" s="177"/>
      <c r="AI82" s="124"/>
      <c r="AJ82" s="225" t="s">
        <v>167</v>
      </c>
      <c r="AK82" s="177"/>
      <c r="AL82" s="177"/>
      <c r="AM82" s="177"/>
      <c r="AN82" s="177"/>
      <c r="AO82" s="177"/>
      <c r="AP82" s="124"/>
      <c r="AQ82" s="177" t="s">
        <v>168</v>
      </c>
      <c r="AR82" s="177"/>
      <c r="AS82" s="177"/>
      <c r="AT82" s="177"/>
      <c r="AU82" s="177"/>
      <c r="AV82" s="177"/>
      <c r="AW82" s="156"/>
      <c r="AX82" s="222" t="s">
        <v>169</v>
      </c>
      <c r="AY82" s="222"/>
      <c r="AZ82" s="222"/>
      <c r="BA82" s="222"/>
      <c r="BB82" s="222"/>
      <c r="BC82" s="222"/>
    </row>
    <row r="83" spans="1:55" ht="36">
      <c r="A83" s="4"/>
      <c r="B83" s="84" t="s">
        <v>93</v>
      </c>
      <c r="C83" s="84"/>
      <c r="D83" s="145" t="s">
        <v>128</v>
      </c>
      <c r="E83" s="146" t="s">
        <v>129</v>
      </c>
      <c r="F83" s="83" t="s">
        <v>92</v>
      </c>
      <c r="G83" s="4"/>
      <c r="H83" s="145" t="s">
        <v>130</v>
      </c>
      <c r="I83" s="145" t="s">
        <v>131</v>
      </c>
      <c r="J83" s="145" t="s">
        <v>132</v>
      </c>
      <c r="K83" s="22"/>
      <c r="L83" s="7"/>
      <c r="M83" s="121"/>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S83" s="123"/>
      <c r="AT83" s="123"/>
      <c r="AU83" s="123"/>
      <c r="AV83" s="123"/>
      <c r="AW83" s="123"/>
      <c r="AX83" s="123"/>
      <c r="AZ83" s="123"/>
      <c r="BA83" s="123"/>
      <c r="BB83" s="123"/>
      <c r="BC83" s="123"/>
    </row>
    <row r="84" spans="1:55">
      <c r="A84" s="82" t="s">
        <v>89</v>
      </c>
      <c r="B84" s="94">
        <f>ROUNDUP(C30/2,0)</f>
        <v>0</v>
      </c>
      <c r="C84" s="76">
        <f>D84+E84</f>
        <v>0</v>
      </c>
      <c r="D84" s="79"/>
      <c r="E84" s="80"/>
      <c r="F84" s="96">
        <f>C30-B84</f>
        <v>0</v>
      </c>
      <c r="G84" s="99">
        <f>SUM(H84:J84)</f>
        <v>0</v>
      </c>
      <c r="H84" s="79"/>
      <c r="I84" s="79"/>
      <c r="J84" s="79"/>
      <c r="K84" s="22"/>
      <c r="L84" s="7"/>
      <c r="M84" s="123"/>
      <c r="N84" s="125"/>
      <c r="O84" s="126" t="s">
        <v>89</v>
      </c>
      <c r="P84" s="126" t="s">
        <v>110</v>
      </c>
      <c r="Q84" s="126" t="s">
        <v>111</v>
      </c>
      <c r="R84" s="126" t="s">
        <v>112</v>
      </c>
      <c r="S84" s="126" t="s">
        <v>113</v>
      </c>
      <c r="T84" s="126" t="s">
        <v>114</v>
      </c>
      <c r="U84" s="123"/>
      <c r="V84" s="126" t="s">
        <v>89</v>
      </c>
      <c r="W84" s="126" t="s">
        <v>110</v>
      </c>
      <c r="X84" s="126" t="s">
        <v>111</v>
      </c>
      <c r="Y84" s="126" t="s">
        <v>112</v>
      </c>
      <c r="Z84" s="126" t="s">
        <v>113</v>
      </c>
      <c r="AA84" s="126" t="s">
        <v>114</v>
      </c>
      <c r="AB84" s="123"/>
      <c r="AC84" s="126" t="s">
        <v>89</v>
      </c>
      <c r="AD84" s="126" t="s">
        <v>110</v>
      </c>
      <c r="AE84" s="126" t="s">
        <v>111</v>
      </c>
      <c r="AF84" s="126" t="s">
        <v>112</v>
      </c>
      <c r="AG84" s="126" t="s">
        <v>113</v>
      </c>
      <c r="AH84" s="126" t="s">
        <v>114</v>
      </c>
      <c r="AI84" s="123"/>
      <c r="AJ84" s="126" t="s">
        <v>89</v>
      </c>
      <c r="AK84" s="126" t="s">
        <v>110</v>
      </c>
      <c r="AL84" s="126" t="s">
        <v>111</v>
      </c>
      <c r="AM84" s="126" t="s">
        <v>112</v>
      </c>
      <c r="AN84" s="126" t="s">
        <v>113</v>
      </c>
      <c r="AO84" s="126" t="s">
        <v>114</v>
      </c>
      <c r="AQ84" s="126" t="s">
        <v>89</v>
      </c>
      <c r="AR84" s="126" t="s">
        <v>110</v>
      </c>
      <c r="AS84" s="126" t="s">
        <v>111</v>
      </c>
      <c r="AT84" s="126" t="s">
        <v>112</v>
      </c>
      <c r="AU84" s="126" t="s">
        <v>113</v>
      </c>
      <c r="AV84" s="126" t="s">
        <v>114</v>
      </c>
      <c r="AX84" s="126" t="s">
        <v>89</v>
      </c>
      <c r="AY84" s="126" t="s">
        <v>110</v>
      </c>
      <c r="AZ84" s="126" t="s">
        <v>111</v>
      </c>
      <c r="BA84" s="126" t="s">
        <v>112</v>
      </c>
      <c r="BB84" s="126" t="s">
        <v>113</v>
      </c>
      <c r="BC84" s="126" t="s">
        <v>114</v>
      </c>
    </row>
    <row r="85" spans="1:55">
      <c r="A85" s="81" t="s">
        <v>51</v>
      </c>
      <c r="B85" s="94">
        <f>ROUNDUP(C31/2,0)</f>
        <v>0</v>
      </c>
      <c r="C85" s="76">
        <f>D85+E85</f>
        <v>0</v>
      </c>
      <c r="D85" s="79"/>
      <c r="E85" s="80"/>
      <c r="F85" s="96">
        <f>C31-B85</f>
        <v>0</v>
      </c>
      <c r="G85" s="99">
        <f>SUM(H85:J85)</f>
        <v>0</v>
      </c>
      <c r="H85" s="79"/>
      <c r="I85" s="79"/>
      <c r="J85" s="79"/>
      <c r="K85" s="22"/>
      <c r="L85" s="7"/>
      <c r="M85" s="125" t="s">
        <v>109</v>
      </c>
      <c r="N85" s="123"/>
      <c r="O85" s="123"/>
      <c r="P85" s="123"/>
      <c r="Q85" s="123"/>
      <c r="R85" s="123"/>
      <c r="S85" s="123"/>
      <c r="T85" s="123"/>
      <c r="U85" s="123"/>
      <c r="V85" s="127"/>
      <c r="W85" s="127"/>
      <c r="X85" s="127"/>
      <c r="Y85" s="127"/>
      <c r="Z85" s="127"/>
      <c r="AA85" s="127"/>
      <c r="AB85" s="123"/>
      <c r="AC85" s="123"/>
      <c r="AD85" s="123"/>
      <c r="AE85" s="123"/>
      <c r="AF85" s="123"/>
      <c r="AG85" s="123"/>
      <c r="AH85" s="123"/>
      <c r="AI85" s="123"/>
      <c r="AJ85" s="127"/>
      <c r="AK85" s="127"/>
      <c r="AL85" s="127"/>
      <c r="AM85" s="127"/>
      <c r="AN85" s="127"/>
      <c r="AO85" s="127"/>
    </row>
    <row r="86" spans="1:55">
      <c r="A86" s="81" t="s">
        <v>53</v>
      </c>
      <c r="B86" s="94">
        <f>ROUNDUP(C32/2,0)</f>
        <v>0</v>
      </c>
      <c r="C86" s="76">
        <f>D86+E86</f>
        <v>0</v>
      </c>
      <c r="D86" s="79"/>
      <c r="E86" s="80"/>
      <c r="F86" s="96">
        <f>C32-B86</f>
        <v>0</v>
      </c>
      <c r="G86" s="99">
        <f>SUM(H86:J86)</f>
        <v>0</v>
      </c>
      <c r="H86" s="79"/>
      <c r="I86" s="79"/>
      <c r="J86" s="79"/>
      <c r="K86" s="22"/>
      <c r="L86" s="7"/>
      <c r="M86" s="128" t="s">
        <v>99</v>
      </c>
      <c r="N86" s="128"/>
      <c r="O86" s="123"/>
      <c r="P86" s="123"/>
      <c r="Q86" s="123"/>
      <c r="R86" s="123"/>
      <c r="S86" s="123"/>
      <c r="T86" s="123"/>
      <c r="U86" s="123"/>
      <c r="V86" s="127"/>
      <c r="W86" s="127"/>
      <c r="X86" s="127"/>
      <c r="Y86" s="127"/>
      <c r="Z86" s="127"/>
      <c r="AA86" s="127"/>
      <c r="AB86" s="123"/>
      <c r="AC86" s="123"/>
      <c r="AD86" s="123"/>
      <c r="AE86" s="123"/>
      <c r="AF86" s="123"/>
      <c r="AG86" s="123"/>
      <c r="AH86" s="123"/>
      <c r="AI86" s="123"/>
      <c r="AJ86" s="127"/>
      <c r="AK86" s="127"/>
      <c r="AL86" s="127"/>
      <c r="AM86" s="127"/>
      <c r="AN86" s="127"/>
      <c r="AO86" s="127"/>
    </row>
    <row r="87" spans="1:55" ht="36">
      <c r="A87" s="81"/>
      <c r="B87" s="95" t="str">
        <f>"Total "&amp;FIXED(SUM(B84:B86),0)</f>
        <v>Total 0</v>
      </c>
      <c r="C87" s="77" t="s">
        <v>91</v>
      </c>
      <c r="D87" s="76">
        <f>SUM(D84:D86)</f>
        <v>0</v>
      </c>
      <c r="E87" s="75">
        <f>SUM(E84:E86)</f>
        <v>0</v>
      </c>
      <c r="F87" s="97" t="str">
        <f>"Total "&amp;FIXED(SUM(F84:F86),0)</f>
        <v>Total 0</v>
      </c>
      <c r="G87" s="100" t="s">
        <v>90</v>
      </c>
      <c r="H87" s="99">
        <f>SUM(H84:H86)</f>
        <v>0</v>
      </c>
      <c r="I87" s="99">
        <f>SUM(I84:I86)</f>
        <v>0</v>
      </c>
      <c r="J87" s="99">
        <f>SUM(J84:J86)</f>
        <v>0</v>
      </c>
      <c r="K87" s="22"/>
      <c r="L87" s="7"/>
      <c r="M87" s="129" t="s">
        <v>141</v>
      </c>
      <c r="N87" s="130"/>
      <c r="O87" s="131">
        <v>39</v>
      </c>
      <c r="P87" s="131">
        <v>53</v>
      </c>
      <c r="Q87" s="131">
        <v>63</v>
      </c>
      <c r="R87" s="131">
        <v>79</v>
      </c>
      <c r="S87" s="131">
        <v>90</v>
      </c>
      <c r="T87" s="131">
        <v>104</v>
      </c>
      <c r="U87" s="123"/>
      <c r="V87" s="132">
        <v>34</v>
      </c>
      <c r="W87" s="132">
        <v>44</v>
      </c>
      <c r="X87" s="132">
        <v>58</v>
      </c>
      <c r="Y87" s="132">
        <v>72</v>
      </c>
      <c r="Z87" s="132">
        <v>86</v>
      </c>
      <c r="AA87" s="132">
        <v>97</v>
      </c>
      <c r="AB87" s="123"/>
      <c r="AC87" s="131">
        <v>29</v>
      </c>
      <c r="AD87" s="131">
        <v>39</v>
      </c>
      <c r="AE87" s="131">
        <v>53</v>
      </c>
      <c r="AF87" s="131">
        <v>66</v>
      </c>
      <c r="AG87" s="131">
        <v>80</v>
      </c>
      <c r="AH87" s="131">
        <v>93</v>
      </c>
      <c r="AI87" s="123"/>
      <c r="AJ87" s="133">
        <v>32</v>
      </c>
      <c r="AK87" s="133">
        <v>42</v>
      </c>
      <c r="AL87" s="133">
        <v>56</v>
      </c>
      <c r="AM87" s="133">
        <v>69</v>
      </c>
      <c r="AN87" s="133">
        <v>83</v>
      </c>
      <c r="AO87" s="133">
        <v>95</v>
      </c>
      <c r="AQ87" s="134">
        <v>30</v>
      </c>
      <c r="AR87" s="134">
        <v>35</v>
      </c>
      <c r="AS87" s="134">
        <v>41</v>
      </c>
      <c r="AT87" s="134">
        <v>50</v>
      </c>
      <c r="AU87" s="134">
        <v>56</v>
      </c>
      <c r="AV87" s="134">
        <v>70</v>
      </c>
      <c r="AX87" s="142">
        <v>30</v>
      </c>
      <c r="AY87" s="142">
        <v>36</v>
      </c>
      <c r="AZ87" s="142">
        <v>46</v>
      </c>
      <c r="BA87" s="142">
        <v>59</v>
      </c>
      <c r="BB87" s="142">
        <v>74</v>
      </c>
      <c r="BC87" s="142">
        <v>91</v>
      </c>
    </row>
    <row r="88" spans="1:55">
      <c r="A88" s="81"/>
      <c r="B88" s="95"/>
      <c r="C88" s="95"/>
      <c r="D88" s="95">
        <f>C41</f>
        <v>0</v>
      </c>
      <c r="E88" s="98">
        <f>C42</f>
        <v>0</v>
      </c>
      <c r="F88" s="97"/>
      <c r="G88" s="95"/>
      <c r="H88" s="95">
        <f>C44</f>
        <v>0</v>
      </c>
      <c r="I88" s="95">
        <f>C45</f>
        <v>0</v>
      </c>
      <c r="J88" s="95">
        <f>C46</f>
        <v>0</v>
      </c>
      <c r="K88" s="22"/>
      <c r="L88" s="7"/>
      <c r="M88" s="129" t="s">
        <v>100</v>
      </c>
      <c r="N88" s="130"/>
      <c r="O88" s="131">
        <v>53</v>
      </c>
      <c r="P88" s="131">
        <v>72</v>
      </c>
      <c r="Q88" s="131">
        <v>86</v>
      </c>
      <c r="R88" s="131">
        <v>108</v>
      </c>
      <c r="S88" s="131">
        <v>123</v>
      </c>
      <c r="T88" s="131">
        <v>143</v>
      </c>
      <c r="U88" s="123"/>
      <c r="V88" s="132">
        <v>46</v>
      </c>
      <c r="W88" s="132">
        <v>59</v>
      </c>
      <c r="X88" s="132">
        <v>80</v>
      </c>
      <c r="Y88" s="132">
        <v>99</v>
      </c>
      <c r="Z88" s="132">
        <v>118</v>
      </c>
      <c r="AA88" s="132">
        <v>132</v>
      </c>
      <c r="AB88" s="123"/>
      <c r="AC88" s="131">
        <v>40</v>
      </c>
      <c r="AD88" s="131">
        <v>54</v>
      </c>
      <c r="AE88" s="131">
        <v>73</v>
      </c>
      <c r="AF88" s="131">
        <v>91</v>
      </c>
      <c r="AG88" s="131">
        <v>110</v>
      </c>
      <c r="AH88" s="131">
        <v>127</v>
      </c>
      <c r="AI88" s="123"/>
      <c r="AJ88" s="133">
        <v>43</v>
      </c>
      <c r="AK88" s="133">
        <v>57</v>
      </c>
      <c r="AL88" s="133">
        <v>76</v>
      </c>
      <c r="AM88" s="133">
        <v>94</v>
      </c>
      <c r="AN88" s="133">
        <v>113</v>
      </c>
      <c r="AO88" s="133">
        <v>130</v>
      </c>
      <c r="AQ88" s="134">
        <v>37</v>
      </c>
      <c r="AR88" s="134">
        <v>45</v>
      </c>
      <c r="AS88" s="134">
        <v>55</v>
      </c>
      <c r="AT88" s="134">
        <v>68</v>
      </c>
      <c r="AU88" s="134">
        <v>84</v>
      </c>
      <c r="AV88" s="134">
        <v>98</v>
      </c>
      <c r="AX88" s="142">
        <v>40</v>
      </c>
      <c r="AY88" s="142">
        <v>49</v>
      </c>
      <c r="AZ88" s="142">
        <v>63</v>
      </c>
      <c r="BA88" s="142">
        <v>81</v>
      </c>
      <c r="BB88" s="142">
        <v>101</v>
      </c>
      <c r="BC88" s="142">
        <v>121</v>
      </c>
    </row>
    <row r="89" spans="1:55">
      <c r="A89" s="78"/>
      <c r="K89" s="22"/>
      <c r="L89" s="7"/>
      <c r="M89" s="129" t="s">
        <v>142</v>
      </c>
      <c r="N89" s="130"/>
      <c r="O89" s="131">
        <v>127</v>
      </c>
      <c r="P89" s="131">
        <v>172</v>
      </c>
      <c r="Q89" s="131">
        <v>206</v>
      </c>
      <c r="R89" s="131">
        <v>260</v>
      </c>
      <c r="S89" s="131">
        <v>294</v>
      </c>
      <c r="T89" s="131">
        <v>342</v>
      </c>
      <c r="U89" s="123"/>
      <c r="V89" s="132">
        <v>111</v>
      </c>
      <c r="W89" s="132">
        <v>143</v>
      </c>
      <c r="X89" s="132">
        <v>191</v>
      </c>
      <c r="Y89" s="132">
        <v>237</v>
      </c>
      <c r="Z89" s="132">
        <v>282</v>
      </c>
      <c r="AA89" s="132">
        <v>316</v>
      </c>
      <c r="AB89" s="123"/>
      <c r="AC89" s="131">
        <v>96</v>
      </c>
      <c r="AD89" s="131">
        <v>129</v>
      </c>
      <c r="AE89" s="131">
        <v>174</v>
      </c>
      <c r="AF89" s="131">
        <v>217</v>
      </c>
      <c r="AG89" s="131">
        <v>263</v>
      </c>
      <c r="AH89" s="131">
        <v>306</v>
      </c>
      <c r="AI89" s="123"/>
      <c r="AJ89" s="133">
        <v>104</v>
      </c>
      <c r="AK89" s="133">
        <v>137</v>
      </c>
      <c r="AL89" s="133">
        <v>182</v>
      </c>
      <c r="AM89" s="133">
        <v>225</v>
      </c>
      <c r="AN89" s="133">
        <v>271</v>
      </c>
      <c r="AO89" s="133">
        <v>311</v>
      </c>
      <c r="AQ89" s="134"/>
      <c r="AR89" s="134"/>
      <c r="AS89" s="134"/>
      <c r="AT89" s="134"/>
      <c r="AU89" s="134"/>
      <c r="AV89" s="134"/>
      <c r="AX89" s="142">
        <v>97</v>
      </c>
      <c r="AY89" s="142">
        <v>117</v>
      </c>
      <c r="AZ89" s="142">
        <v>151</v>
      </c>
      <c r="BA89" s="142">
        <v>194</v>
      </c>
      <c r="BB89" s="142">
        <v>242</v>
      </c>
      <c r="BC89" s="142">
        <v>280</v>
      </c>
    </row>
    <row r="90" spans="1:55">
      <c r="A90" s="4"/>
      <c r="K90" s="22"/>
      <c r="L90" s="7"/>
      <c r="M90" s="129" t="s">
        <v>101</v>
      </c>
      <c r="N90" s="128"/>
      <c r="O90" s="131">
        <v>122</v>
      </c>
      <c r="P90" s="131">
        <v>165</v>
      </c>
      <c r="Q90" s="131">
        <v>198</v>
      </c>
      <c r="R90" s="131">
        <v>249</v>
      </c>
      <c r="S90" s="131">
        <v>282</v>
      </c>
      <c r="T90" s="131">
        <v>328</v>
      </c>
      <c r="U90" s="123"/>
      <c r="V90" s="132">
        <v>107</v>
      </c>
      <c r="W90" s="132">
        <v>137</v>
      </c>
      <c r="X90" s="132">
        <v>183</v>
      </c>
      <c r="Y90" s="132">
        <v>227</v>
      </c>
      <c r="Z90" s="132">
        <v>271</v>
      </c>
      <c r="AA90" s="132">
        <v>304</v>
      </c>
      <c r="AB90" s="123"/>
      <c r="AC90" s="131">
        <v>92</v>
      </c>
      <c r="AD90" s="131">
        <v>123</v>
      </c>
      <c r="AE90" s="131">
        <v>167</v>
      </c>
      <c r="AF90" s="131">
        <v>208</v>
      </c>
      <c r="AG90" s="131">
        <v>252</v>
      </c>
      <c r="AH90" s="131">
        <v>293</v>
      </c>
      <c r="AI90" s="123"/>
      <c r="AJ90" s="133">
        <v>100</v>
      </c>
      <c r="AK90" s="133">
        <v>131</v>
      </c>
      <c r="AL90" s="133">
        <v>175</v>
      </c>
      <c r="AM90" s="133">
        <v>216</v>
      </c>
      <c r="AN90" s="133">
        <v>260</v>
      </c>
      <c r="AO90" s="133">
        <v>299</v>
      </c>
      <c r="AQ90" s="134"/>
      <c r="AR90" s="134"/>
      <c r="AS90" s="134"/>
      <c r="AT90" s="134"/>
      <c r="AU90" s="134"/>
      <c r="AV90" s="134"/>
      <c r="AX90" s="142">
        <v>93</v>
      </c>
      <c r="AY90" s="142">
        <v>112</v>
      </c>
      <c r="AZ90" s="142">
        <v>145</v>
      </c>
      <c r="BA90" s="142">
        <v>186</v>
      </c>
      <c r="BB90" s="142">
        <v>233</v>
      </c>
      <c r="BC90" s="142">
        <v>287</v>
      </c>
    </row>
    <row r="91" spans="1:55" ht="41.25" customHeight="1">
      <c r="A91" s="235" t="str">
        <f>IF(A37&lt;&gt;"","PROPOSED DISTRIBUTION OF UNIT TYPES WILL NOT COMPLY WITH RULES.  REALLOCATE THE NUMBER OF UNITS BY UNIT BEDROOM SIZE.","")</f>
        <v/>
      </c>
      <c r="B91" s="236"/>
      <c r="C91" s="236"/>
      <c r="D91" s="236"/>
      <c r="E91" s="236"/>
      <c r="F91" s="236"/>
      <c r="G91" s="236"/>
      <c r="H91" s="236"/>
      <c r="I91" s="236"/>
      <c r="J91" s="237"/>
      <c r="K91" s="22"/>
      <c r="L91" s="7"/>
      <c r="M91" s="128" t="s">
        <v>102</v>
      </c>
      <c r="N91" s="130"/>
      <c r="O91" s="135"/>
      <c r="P91" s="135"/>
      <c r="Q91" s="135"/>
      <c r="R91" s="135"/>
      <c r="S91" s="135"/>
      <c r="T91" s="135"/>
      <c r="U91" s="123"/>
      <c r="V91" s="136"/>
      <c r="W91" s="136"/>
      <c r="X91" s="136"/>
      <c r="Y91" s="136"/>
      <c r="Z91" s="136"/>
      <c r="AA91" s="136"/>
      <c r="AB91" s="123"/>
      <c r="AC91" s="135"/>
      <c r="AD91" s="135"/>
      <c r="AE91" s="135"/>
      <c r="AF91" s="135"/>
      <c r="AG91" s="135"/>
      <c r="AH91" s="135"/>
      <c r="AI91" s="123"/>
      <c r="AJ91" s="137"/>
      <c r="AK91" s="137"/>
      <c r="AL91" s="137"/>
      <c r="AM91" s="137"/>
      <c r="AN91" s="137"/>
      <c r="AO91" s="137"/>
      <c r="AQ91" s="138"/>
      <c r="AR91" s="138"/>
      <c r="AS91" s="138"/>
      <c r="AT91" s="138"/>
      <c r="AU91" s="138"/>
      <c r="AV91" s="138"/>
      <c r="AX91" s="142"/>
      <c r="AY91" s="142"/>
      <c r="AZ91" s="142"/>
      <c r="BA91" s="142"/>
      <c r="BB91" s="142"/>
      <c r="BC91" s="142"/>
    </row>
    <row r="92" spans="1:55">
      <c r="A92" s="4"/>
      <c r="B92" s="4"/>
      <c r="C92" s="4"/>
      <c r="D92" s="4"/>
      <c r="E92" s="4"/>
      <c r="F92" s="4"/>
      <c r="G92" s="4"/>
      <c r="H92" s="4"/>
      <c r="I92" s="4"/>
      <c r="K92" s="22"/>
      <c r="L92" s="7"/>
      <c r="M92" s="129" t="s">
        <v>141</v>
      </c>
      <c r="N92" s="130"/>
      <c r="O92" s="131">
        <v>6</v>
      </c>
      <c r="P92" s="131">
        <v>7</v>
      </c>
      <c r="Q92" s="131">
        <v>10</v>
      </c>
      <c r="R92" s="131">
        <v>12</v>
      </c>
      <c r="S92" s="131">
        <v>15</v>
      </c>
      <c r="T92" s="131">
        <v>16</v>
      </c>
      <c r="U92" s="123"/>
      <c r="V92" s="132">
        <v>6</v>
      </c>
      <c r="W92" s="132">
        <v>7</v>
      </c>
      <c r="X92" s="132">
        <v>10</v>
      </c>
      <c r="Y92" s="132">
        <v>12</v>
      </c>
      <c r="Z92" s="132">
        <v>15</v>
      </c>
      <c r="AA92" s="132">
        <v>16</v>
      </c>
      <c r="AB92" s="123"/>
      <c r="AC92" s="131">
        <v>6</v>
      </c>
      <c r="AD92" s="131">
        <v>7</v>
      </c>
      <c r="AE92" s="131">
        <v>10</v>
      </c>
      <c r="AF92" s="131">
        <v>12</v>
      </c>
      <c r="AG92" s="131">
        <v>15</v>
      </c>
      <c r="AH92" s="131">
        <v>16</v>
      </c>
      <c r="AI92" s="123"/>
      <c r="AJ92" s="133">
        <v>6</v>
      </c>
      <c r="AK92" s="133">
        <v>7</v>
      </c>
      <c r="AL92" s="133">
        <v>10</v>
      </c>
      <c r="AM92" s="133">
        <v>12</v>
      </c>
      <c r="AN92" s="133">
        <v>15</v>
      </c>
      <c r="AO92" s="133">
        <v>16</v>
      </c>
      <c r="AQ92" s="134">
        <v>6</v>
      </c>
      <c r="AR92" s="134">
        <v>7</v>
      </c>
      <c r="AS92" s="134">
        <v>10</v>
      </c>
      <c r="AT92" s="134">
        <v>12</v>
      </c>
      <c r="AU92" s="134">
        <v>15</v>
      </c>
      <c r="AV92" s="134">
        <v>16</v>
      </c>
      <c r="AX92" s="142">
        <v>6</v>
      </c>
      <c r="AY92" s="142">
        <v>7</v>
      </c>
      <c r="AZ92" s="142">
        <v>10</v>
      </c>
      <c r="BA92" s="142">
        <v>12</v>
      </c>
      <c r="BB92" s="142">
        <v>15</v>
      </c>
      <c r="BC92" s="142">
        <v>16</v>
      </c>
    </row>
    <row r="93" spans="1:55">
      <c r="A93" s="4"/>
      <c r="B93" s="230" t="s">
        <v>158</v>
      </c>
      <c r="C93" s="230"/>
      <c r="D93" s="230"/>
      <c r="E93" s="230"/>
      <c r="F93" s="230"/>
      <c r="G93" s="230"/>
      <c r="H93" s="230"/>
      <c r="I93" s="4"/>
      <c r="K93" s="22"/>
      <c r="L93" s="7"/>
      <c r="M93" s="129" t="s">
        <v>100</v>
      </c>
      <c r="N93" s="139"/>
      <c r="O93" s="131">
        <v>10</v>
      </c>
      <c r="P93" s="131">
        <v>13</v>
      </c>
      <c r="Q93" s="131">
        <v>17</v>
      </c>
      <c r="R93" s="131">
        <v>21</v>
      </c>
      <c r="S93" s="131">
        <v>26</v>
      </c>
      <c r="T93" s="131">
        <v>28</v>
      </c>
      <c r="U93" s="123"/>
      <c r="V93" s="132">
        <v>10</v>
      </c>
      <c r="W93" s="132">
        <v>13</v>
      </c>
      <c r="X93" s="132">
        <v>17</v>
      </c>
      <c r="Y93" s="132">
        <v>21</v>
      </c>
      <c r="Z93" s="132">
        <v>26</v>
      </c>
      <c r="AA93" s="132">
        <v>28</v>
      </c>
      <c r="AB93" s="123"/>
      <c r="AC93" s="131">
        <v>10</v>
      </c>
      <c r="AD93" s="131">
        <v>13</v>
      </c>
      <c r="AE93" s="131">
        <v>17</v>
      </c>
      <c r="AF93" s="131">
        <v>21</v>
      </c>
      <c r="AG93" s="131">
        <v>26</v>
      </c>
      <c r="AH93" s="131">
        <v>28</v>
      </c>
      <c r="AI93" s="123"/>
      <c r="AJ93" s="133">
        <v>10</v>
      </c>
      <c r="AK93" s="133">
        <v>13</v>
      </c>
      <c r="AL93" s="133">
        <v>17</v>
      </c>
      <c r="AM93" s="133">
        <v>21</v>
      </c>
      <c r="AN93" s="133">
        <v>26</v>
      </c>
      <c r="AO93" s="133">
        <v>28</v>
      </c>
      <c r="AQ93" s="134">
        <v>10</v>
      </c>
      <c r="AR93" s="134">
        <v>13</v>
      </c>
      <c r="AS93" s="134">
        <v>17</v>
      </c>
      <c r="AT93" s="134">
        <v>21</v>
      </c>
      <c r="AU93" s="134">
        <v>26</v>
      </c>
      <c r="AV93" s="134">
        <v>28</v>
      </c>
      <c r="AX93" s="142">
        <v>10</v>
      </c>
      <c r="AY93" s="142">
        <v>13</v>
      </c>
      <c r="AZ93" s="142">
        <v>17</v>
      </c>
      <c r="BA93" s="142">
        <v>21</v>
      </c>
      <c r="BB93" s="142">
        <v>26</v>
      </c>
      <c r="BC93" s="142">
        <v>28</v>
      </c>
    </row>
    <row r="94" spans="1:55">
      <c r="A94" s="4"/>
      <c r="B94" s="4"/>
      <c r="C94" s="4"/>
      <c r="D94" s="4"/>
      <c r="E94" s="4"/>
      <c r="F94" s="4"/>
      <c r="G94" s="4"/>
      <c r="H94" s="4"/>
      <c r="I94" s="4"/>
      <c r="K94" s="22"/>
      <c r="L94" s="7"/>
      <c r="M94" s="149" t="s">
        <v>142</v>
      </c>
      <c r="N94" s="139"/>
      <c r="O94" s="140">
        <v>19</v>
      </c>
      <c r="P94" s="140">
        <v>24</v>
      </c>
      <c r="Q94" s="140">
        <v>32</v>
      </c>
      <c r="R94" s="140">
        <v>40</v>
      </c>
      <c r="S94" s="140">
        <v>50</v>
      </c>
      <c r="T94" s="140">
        <v>54</v>
      </c>
      <c r="U94" s="123"/>
      <c r="V94" s="141">
        <v>19</v>
      </c>
      <c r="W94" s="141">
        <v>24</v>
      </c>
      <c r="X94" s="141">
        <v>32</v>
      </c>
      <c r="Y94" s="141">
        <v>40</v>
      </c>
      <c r="Z94" s="141">
        <v>50</v>
      </c>
      <c r="AA94" s="141">
        <v>54</v>
      </c>
      <c r="AB94" s="123"/>
      <c r="AC94" s="140">
        <v>19</v>
      </c>
      <c r="AD94" s="140">
        <v>24</v>
      </c>
      <c r="AE94" s="140">
        <v>32</v>
      </c>
      <c r="AF94" s="140">
        <v>40</v>
      </c>
      <c r="AG94" s="140">
        <v>50</v>
      </c>
      <c r="AH94" s="140">
        <v>54</v>
      </c>
      <c r="AI94" s="123"/>
      <c r="AJ94" s="142">
        <v>19</v>
      </c>
      <c r="AK94" s="142">
        <v>24</v>
      </c>
      <c r="AL94" s="142">
        <v>32</v>
      </c>
      <c r="AM94" s="142">
        <v>40</v>
      </c>
      <c r="AN94" s="142">
        <v>50</v>
      </c>
      <c r="AO94" s="142">
        <v>54</v>
      </c>
      <c r="AQ94" s="143">
        <v>19</v>
      </c>
      <c r="AR94" s="143">
        <v>24</v>
      </c>
      <c r="AS94" s="143">
        <v>32</v>
      </c>
      <c r="AT94" s="143">
        <v>40</v>
      </c>
      <c r="AU94" s="143">
        <v>50</v>
      </c>
      <c r="AV94" s="143">
        <v>54</v>
      </c>
      <c r="AX94" s="142">
        <v>19</v>
      </c>
      <c r="AY94" s="142">
        <v>24</v>
      </c>
      <c r="AZ94" s="142">
        <v>32</v>
      </c>
      <c r="BA94" s="142">
        <v>40</v>
      </c>
      <c r="BB94" s="142">
        <v>50</v>
      </c>
      <c r="BC94" s="142">
        <v>54</v>
      </c>
    </row>
    <row r="95" spans="1:55">
      <c r="A95" s="4"/>
      <c r="B95" s="4"/>
      <c r="C95" s="74" t="s">
        <v>20</v>
      </c>
      <c r="D95" s="74" t="s">
        <v>133</v>
      </c>
      <c r="E95" s="74" t="s">
        <v>134</v>
      </c>
      <c r="F95" s="74" t="s">
        <v>135</v>
      </c>
      <c r="G95" s="74" t="s">
        <v>136</v>
      </c>
      <c r="H95" s="74" t="s">
        <v>137</v>
      </c>
      <c r="I95" s="4"/>
      <c r="K95" s="22"/>
      <c r="L95" s="7"/>
      <c r="M95" s="139" t="s">
        <v>103</v>
      </c>
      <c r="N95" s="128"/>
      <c r="O95" s="140">
        <v>34</v>
      </c>
      <c r="P95" s="140">
        <v>43</v>
      </c>
      <c r="Q95" s="140">
        <v>58</v>
      </c>
      <c r="R95" s="140">
        <v>71</v>
      </c>
      <c r="S95" s="140">
        <v>88</v>
      </c>
      <c r="T95" s="140">
        <v>95</v>
      </c>
      <c r="U95" s="123"/>
      <c r="V95" s="141">
        <v>34</v>
      </c>
      <c r="W95" s="141">
        <v>43</v>
      </c>
      <c r="X95" s="141">
        <v>58</v>
      </c>
      <c r="Y95" s="141">
        <v>71</v>
      </c>
      <c r="Z95" s="141">
        <v>88</v>
      </c>
      <c r="AA95" s="141">
        <v>95</v>
      </c>
      <c r="AB95" s="123"/>
      <c r="AC95" s="140">
        <v>34</v>
      </c>
      <c r="AD95" s="140">
        <v>43</v>
      </c>
      <c r="AE95" s="140">
        <v>58</v>
      </c>
      <c r="AF95" s="140">
        <v>71</v>
      </c>
      <c r="AG95" s="140">
        <v>88</v>
      </c>
      <c r="AH95" s="140">
        <v>95</v>
      </c>
      <c r="AI95" s="123"/>
      <c r="AJ95" s="142">
        <v>34</v>
      </c>
      <c r="AK95" s="142">
        <v>43</v>
      </c>
      <c r="AL95" s="142">
        <v>58</v>
      </c>
      <c r="AM95" s="142">
        <v>71</v>
      </c>
      <c r="AN95" s="142">
        <v>88</v>
      </c>
      <c r="AO95" s="142">
        <v>95</v>
      </c>
      <c r="AQ95" s="143">
        <v>34</v>
      </c>
      <c r="AR95" s="143">
        <v>43</v>
      </c>
      <c r="AS95" s="143">
        <v>58</v>
      </c>
      <c r="AT95" s="143">
        <v>71</v>
      </c>
      <c r="AU95" s="143">
        <v>88</v>
      </c>
      <c r="AV95" s="143">
        <v>95</v>
      </c>
      <c r="AX95" s="142">
        <v>34</v>
      </c>
      <c r="AY95" s="142">
        <v>43</v>
      </c>
      <c r="AZ95" s="142">
        <v>58</v>
      </c>
      <c r="BA95" s="142">
        <v>71</v>
      </c>
      <c r="BB95" s="142">
        <v>88</v>
      </c>
      <c r="BC95" s="142">
        <v>95</v>
      </c>
    </row>
    <row r="96" spans="1:55">
      <c r="A96" s="4"/>
      <c r="B96" s="71" t="s">
        <v>89</v>
      </c>
      <c r="C96" s="70">
        <f>SUM(D96:H96)</f>
        <v>0</v>
      </c>
      <c r="D96" s="70">
        <f>D84*D69</f>
        <v>0</v>
      </c>
      <c r="E96" s="93">
        <f>E84*D70</f>
        <v>0</v>
      </c>
      <c r="F96" s="93">
        <f>H84*D72</f>
        <v>0</v>
      </c>
      <c r="G96" s="93">
        <f>I84*D73</f>
        <v>0</v>
      </c>
      <c r="H96" s="93">
        <f>J84*D74</f>
        <v>0</v>
      </c>
      <c r="I96" s="4"/>
      <c r="K96" s="22"/>
      <c r="L96" s="7"/>
      <c r="M96" s="139" t="s">
        <v>104</v>
      </c>
      <c r="N96" s="130"/>
      <c r="O96" s="140">
        <v>18</v>
      </c>
      <c r="P96" s="140">
        <v>23</v>
      </c>
      <c r="Q96" s="140">
        <v>31</v>
      </c>
      <c r="R96" s="140">
        <v>39</v>
      </c>
      <c r="S96" s="140">
        <v>46</v>
      </c>
      <c r="T96" s="140">
        <v>52</v>
      </c>
      <c r="U96" s="123"/>
      <c r="V96" s="141">
        <v>11</v>
      </c>
      <c r="W96" s="141">
        <v>14</v>
      </c>
      <c r="X96" s="141">
        <v>18</v>
      </c>
      <c r="Y96" s="141">
        <v>22</v>
      </c>
      <c r="Z96" s="141">
        <v>27</v>
      </c>
      <c r="AA96" s="141">
        <v>30</v>
      </c>
      <c r="AB96" s="123"/>
      <c r="AC96" s="140">
        <v>11</v>
      </c>
      <c r="AD96" s="140">
        <v>14</v>
      </c>
      <c r="AE96" s="140">
        <v>18</v>
      </c>
      <c r="AF96" s="140">
        <v>22</v>
      </c>
      <c r="AG96" s="140">
        <v>27</v>
      </c>
      <c r="AH96" s="140">
        <v>30</v>
      </c>
      <c r="AI96" s="123"/>
      <c r="AJ96" s="142">
        <v>10</v>
      </c>
      <c r="AK96" s="142">
        <v>12</v>
      </c>
      <c r="AL96" s="142">
        <v>17</v>
      </c>
      <c r="AM96" s="142">
        <v>20</v>
      </c>
      <c r="AN96" s="142">
        <v>24</v>
      </c>
      <c r="AO96" s="142">
        <v>27</v>
      </c>
      <c r="AQ96" s="143">
        <v>10</v>
      </c>
      <c r="AR96" s="143">
        <v>12</v>
      </c>
      <c r="AS96" s="143">
        <v>17</v>
      </c>
      <c r="AT96" s="143">
        <v>20</v>
      </c>
      <c r="AU96" s="143">
        <v>24</v>
      </c>
      <c r="AV96" s="143">
        <v>27</v>
      </c>
      <c r="AX96" s="142">
        <v>15</v>
      </c>
      <c r="AY96" s="142">
        <v>20</v>
      </c>
      <c r="AZ96" s="142">
        <v>26</v>
      </c>
      <c r="BA96" s="142">
        <v>33</v>
      </c>
      <c r="BB96" s="142">
        <v>39</v>
      </c>
      <c r="BC96" s="142">
        <v>45</v>
      </c>
    </row>
    <row r="97" spans="1:55">
      <c r="A97" s="4"/>
      <c r="B97" s="73" t="s">
        <v>51</v>
      </c>
      <c r="C97" s="70">
        <f>SUM(D97:H97)</f>
        <v>0</v>
      </c>
      <c r="D97" s="70">
        <f>D85*E69</f>
        <v>0</v>
      </c>
      <c r="E97" s="93">
        <f>E85*E70</f>
        <v>0</v>
      </c>
      <c r="F97" s="93">
        <f>H85*E72</f>
        <v>0</v>
      </c>
      <c r="G97" s="93">
        <f>I85*E73</f>
        <v>0</v>
      </c>
      <c r="H97" s="93">
        <f>J85*E74</f>
        <v>0</v>
      </c>
      <c r="I97" s="4"/>
      <c r="K97" s="22"/>
      <c r="L97" s="7"/>
      <c r="M97" s="128" t="s">
        <v>105</v>
      </c>
      <c r="N97" s="130"/>
      <c r="O97" s="135"/>
      <c r="P97" s="135"/>
      <c r="Q97" s="135"/>
      <c r="R97" s="135"/>
      <c r="S97" s="135"/>
      <c r="T97" s="135"/>
      <c r="U97" s="123"/>
      <c r="V97" s="136"/>
      <c r="W97" s="136"/>
      <c r="X97" s="136"/>
      <c r="Y97" s="136"/>
      <c r="Z97" s="136"/>
      <c r="AA97" s="136"/>
      <c r="AB97" s="123"/>
      <c r="AC97" s="135"/>
      <c r="AD97" s="135"/>
      <c r="AE97" s="135"/>
      <c r="AF97" s="135"/>
      <c r="AG97" s="135"/>
      <c r="AH97" s="135"/>
      <c r="AI97" s="123"/>
      <c r="AJ97" s="137"/>
      <c r="AK97" s="137"/>
      <c r="AL97" s="137"/>
      <c r="AM97" s="137"/>
      <c r="AN97" s="137"/>
      <c r="AO97" s="137"/>
      <c r="AQ97" s="138"/>
      <c r="AR97" s="138"/>
      <c r="AS97" s="138"/>
      <c r="AT97" s="138"/>
      <c r="AU97" s="138"/>
      <c r="AV97" s="138"/>
      <c r="AX97" s="142"/>
      <c r="AY97" s="142"/>
      <c r="AZ97" s="142"/>
      <c r="BA97" s="142"/>
      <c r="BB97" s="142"/>
      <c r="BC97" s="142"/>
    </row>
    <row r="98" spans="1:55">
      <c r="A98" s="4"/>
      <c r="B98" s="73" t="s">
        <v>53</v>
      </c>
      <c r="C98" s="70">
        <f>SUM(D98:H98)</f>
        <v>0</v>
      </c>
      <c r="D98" s="70">
        <f>D86*F69</f>
        <v>0</v>
      </c>
      <c r="E98" s="93">
        <f>E86*F70</f>
        <v>0</v>
      </c>
      <c r="F98" s="93">
        <f>H86*F72</f>
        <v>0</v>
      </c>
      <c r="G98" s="93">
        <f>I86*F73</f>
        <v>0</v>
      </c>
      <c r="H98" s="93">
        <f>J86*F74</f>
        <v>0</v>
      </c>
      <c r="I98" s="4"/>
      <c r="K98" s="22"/>
      <c r="L98" s="7"/>
      <c r="M98" s="129" t="s">
        <v>141</v>
      </c>
      <c r="N98" s="130"/>
      <c r="O98" s="131">
        <v>7</v>
      </c>
      <c r="P98" s="131">
        <v>9</v>
      </c>
      <c r="Q98" s="131">
        <v>12</v>
      </c>
      <c r="R98" s="131">
        <v>15</v>
      </c>
      <c r="S98" s="131">
        <v>19</v>
      </c>
      <c r="T98" s="131">
        <v>21</v>
      </c>
      <c r="U98" s="123"/>
      <c r="V98" s="132">
        <v>7</v>
      </c>
      <c r="W98" s="132">
        <v>9</v>
      </c>
      <c r="X98" s="132">
        <v>12</v>
      </c>
      <c r="Y98" s="132">
        <v>15</v>
      </c>
      <c r="Z98" s="132">
        <v>19</v>
      </c>
      <c r="AA98" s="132">
        <v>21</v>
      </c>
      <c r="AB98" s="123"/>
      <c r="AC98" s="131">
        <v>7</v>
      </c>
      <c r="AD98" s="131">
        <v>9</v>
      </c>
      <c r="AE98" s="131">
        <v>12</v>
      </c>
      <c r="AF98" s="131">
        <v>15</v>
      </c>
      <c r="AG98" s="131">
        <v>19</v>
      </c>
      <c r="AH98" s="131">
        <v>21</v>
      </c>
      <c r="AI98" s="123"/>
      <c r="AJ98" s="133">
        <v>7</v>
      </c>
      <c r="AK98" s="133">
        <v>9</v>
      </c>
      <c r="AL98" s="133">
        <v>12</v>
      </c>
      <c r="AM98" s="133">
        <v>15</v>
      </c>
      <c r="AN98" s="133">
        <v>19</v>
      </c>
      <c r="AO98" s="133">
        <v>21</v>
      </c>
      <c r="AQ98" s="134">
        <v>7</v>
      </c>
      <c r="AR98" s="134">
        <v>9</v>
      </c>
      <c r="AS98" s="134">
        <v>12</v>
      </c>
      <c r="AT98" s="134">
        <v>15</v>
      </c>
      <c r="AU98" s="134">
        <v>19</v>
      </c>
      <c r="AV98" s="134">
        <v>21</v>
      </c>
      <c r="AX98" s="142">
        <v>7</v>
      </c>
      <c r="AY98" s="142">
        <v>9</v>
      </c>
      <c r="AZ98" s="142">
        <v>12</v>
      </c>
      <c r="BA98" s="142">
        <v>15</v>
      </c>
      <c r="BB98" s="142">
        <v>19</v>
      </c>
      <c r="BC98" s="142">
        <v>21</v>
      </c>
    </row>
    <row r="99" spans="1:55">
      <c r="A99" s="4"/>
      <c r="B99" s="73"/>
      <c r="C99" s="70"/>
      <c r="D99" s="70"/>
      <c r="E99" s="93"/>
      <c r="F99" s="93"/>
      <c r="G99" s="93"/>
      <c r="H99" s="93"/>
      <c r="I99" s="4"/>
      <c r="K99" s="22"/>
      <c r="L99" s="7"/>
      <c r="M99" s="129" t="s">
        <v>100</v>
      </c>
      <c r="N99" s="139"/>
      <c r="O99" s="131">
        <v>14</v>
      </c>
      <c r="P99" s="131">
        <v>18</v>
      </c>
      <c r="Q99" s="131">
        <v>24</v>
      </c>
      <c r="R99" s="131">
        <v>30</v>
      </c>
      <c r="S99" s="131">
        <v>37</v>
      </c>
      <c r="T99" s="131">
        <v>40</v>
      </c>
      <c r="U99" s="123"/>
      <c r="V99" s="132">
        <v>14</v>
      </c>
      <c r="W99" s="132">
        <v>18</v>
      </c>
      <c r="X99" s="132">
        <v>24</v>
      </c>
      <c r="Y99" s="132">
        <v>30</v>
      </c>
      <c r="Z99" s="132">
        <v>37</v>
      </c>
      <c r="AA99" s="132">
        <v>40</v>
      </c>
      <c r="AB99" s="123"/>
      <c r="AC99" s="131">
        <v>14</v>
      </c>
      <c r="AD99" s="131">
        <v>18</v>
      </c>
      <c r="AE99" s="131">
        <v>24</v>
      </c>
      <c r="AF99" s="131">
        <v>30</v>
      </c>
      <c r="AG99" s="131">
        <v>37</v>
      </c>
      <c r="AH99" s="131">
        <v>40</v>
      </c>
      <c r="AI99" s="123"/>
      <c r="AJ99" s="133">
        <v>14</v>
      </c>
      <c r="AK99" s="133">
        <v>18</v>
      </c>
      <c r="AL99" s="133">
        <v>24</v>
      </c>
      <c r="AM99" s="133">
        <v>30</v>
      </c>
      <c r="AN99" s="133">
        <v>37</v>
      </c>
      <c r="AO99" s="133">
        <v>40</v>
      </c>
      <c r="AQ99" s="134">
        <v>14</v>
      </c>
      <c r="AR99" s="134">
        <v>18</v>
      </c>
      <c r="AS99" s="134">
        <v>24</v>
      </c>
      <c r="AT99" s="134">
        <v>30</v>
      </c>
      <c r="AU99" s="134">
        <v>37</v>
      </c>
      <c r="AV99" s="134">
        <v>40</v>
      </c>
      <c r="AX99" s="142">
        <v>14</v>
      </c>
      <c r="AY99" s="142">
        <v>18</v>
      </c>
      <c r="AZ99" s="142">
        <v>24</v>
      </c>
      <c r="BA99" s="142">
        <v>30</v>
      </c>
      <c r="BB99" s="142">
        <v>37</v>
      </c>
      <c r="BC99" s="142">
        <v>40</v>
      </c>
    </row>
    <row r="100" spans="1:55">
      <c r="A100" s="4"/>
      <c r="B100" s="71" t="s">
        <v>20</v>
      </c>
      <c r="C100" s="113">
        <f>SUM(D100:H100)</f>
        <v>0</v>
      </c>
      <c r="D100" s="70">
        <f>SUM(D96:D98)</f>
        <v>0</v>
      </c>
      <c r="E100" s="70">
        <f>SUM(E96:E98)</f>
        <v>0</v>
      </c>
      <c r="F100" s="70">
        <f>SUM(F96:F98)</f>
        <v>0</v>
      </c>
      <c r="G100" s="70">
        <f>SUM(G96:G98)</f>
        <v>0</v>
      </c>
      <c r="H100" s="70">
        <f>SUM(H96:H98)</f>
        <v>0</v>
      </c>
      <c r="I100" s="4"/>
      <c r="K100" s="22"/>
      <c r="L100" s="7"/>
      <c r="M100" s="129" t="s">
        <v>142</v>
      </c>
      <c r="N100" s="139"/>
      <c r="O100" s="131">
        <v>24</v>
      </c>
      <c r="P100" s="131">
        <v>30</v>
      </c>
      <c r="Q100" s="131">
        <v>41</v>
      </c>
      <c r="R100" s="131">
        <v>50</v>
      </c>
      <c r="S100" s="131">
        <v>63</v>
      </c>
      <c r="T100" s="131">
        <v>67</v>
      </c>
      <c r="U100" s="123"/>
      <c r="V100" s="132">
        <v>24</v>
      </c>
      <c r="W100" s="132">
        <v>30</v>
      </c>
      <c r="X100" s="132">
        <v>41</v>
      </c>
      <c r="Y100" s="132">
        <v>50</v>
      </c>
      <c r="Z100" s="132">
        <v>63</v>
      </c>
      <c r="AA100" s="132">
        <v>67</v>
      </c>
      <c r="AB100" s="123"/>
      <c r="AC100" s="131">
        <v>24</v>
      </c>
      <c r="AD100" s="131">
        <v>30</v>
      </c>
      <c r="AE100" s="131">
        <v>41</v>
      </c>
      <c r="AF100" s="131">
        <v>50</v>
      </c>
      <c r="AG100" s="131">
        <v>63</v>
      </c>
      <c r="AH100" s="131">
        <v>67</v>
      </c>
      <c r="AI100" s="123"/>
      <c r="AJ100" s="133">
        <v>24</v>
      </c>
      <c r="AK100" s="133">
        <v>30</v>
      </c>
      <c r="AL100" s="133">
        <v>41</v>
      </c>
      <c r="AM100" s="133">
        <v>50</v>
      </c>
      <c r="AN100" s="133">
        <v>63</v>
      </c>
      <c r="AO100" s="133">
        <v>67</v>
      </c>
      <c r="AQ100" s="134">
        <v>24</v>
      </c>
      <c r="AR100" s="134">
        <v>30</v>
      </c>
      <c r="AS100" s="134">
        <v>41</v>
      </c>
      <c r="AT100" s="134">
        <v>50</v>
      </c>
      <c r="AU100" s="134">
        <v>63</v>
      </c>
      <c r="AV100" s="134">
        <v>67</v>
      </c>
      <c r="AX100" s="142">
        <v>24</v>
      </c>
      <c r="AY100" s="142">
        <v>30</v>
      </c>
      <c r="AZ100" s="142">
        <v>41</v>
      </c>
      <c r="BA100" s="142">
        <v>50</v>
      </c>
      <c r="BB100" s="142">
        <v>63</v>
      </c>
      <c r="BC100" s="142">
        <v>67</v>
      </c>
    </row>
    <row r="101" spans="1:55">
      <c r="A101" s="4"/>
      <c r="B101" s="4"/>
      <c r="C101" s="70"/>
      <c r="D101" s="70"/>
      <c r="E101" s="70"/>
      <c r="F101" s="70"/>
      <c r="G101" s="70"/>
      <c r="H101" s="70"/>
      <c r="I101" s="72"/>
      <c r="K101" s="22"/>
      <c r="L101" s="7"/>
      <c r="M101" s="129" t="s">
        <v>101</v>
      </c>
      <c r="N101" s="139"/>
      <c r="O101" s="131">
        <v>20</v>
      </c>
      <c r="P101" s="131">
        <v>26</v>
      </c>
      <c r="Q101" s="131">
        <v>35</v>
      </c>
      <c r="R101" s="131">
        <v>43</v>
      </c>
      <c r="S101" s="131">
        <v>54</v>
      </c>
      <c r="T101" s="131">
        <v>58</v>
      </c>
      <c r="U101" s="123"/>
      <c r="V101" s="132">
        <v>20</v>
      </c>
      <c r="W101" s="132">
        <v>26</v>
      </c>
      <c r="X101" s="132">
        <v>35</v>
      </c>
      <c r="Y101" s="132">
        <v>43</v>
      </c>
      <c r="Z101" s="132">
        <v>54</v>
      </c>
      <c r="AA101" s="132">
        <v>58</v>
      </c>
      <c r="AB101" s="123"/>
      <c r="AC101" s="131">
        <v>20</v>
      </c>
      <c r="AD101" s="131">
        <v>26</v>
      </c>
      <c r="AE101" s="131">
        <v>35</v>
      </c>
      <c r="AF101" s="131">
        <v>43</v>
      </c>
      <c r="AG101" s="131">
        <v>54</v>
      </c>
      <c r="AH101" s="131">
        <v>58</v>
      </c>
      <c r="AI101" s="123"/>
      <c r="AJ101" s="133">
        <v>20</v>
      </c>
      <c r="AK101" s="133">
        <v>26</v>
      </c>
      <c r="AL101" s="133">
        <v>35</v>
      </c>
      <c r="AM101" s="133">
        <v>43</v>
      </c>
      <c r="AN101" s="133">
        <v>54</v>
      </c>
      <c r="AO101" s="133">
        <v>58</v>
      </c>
      <c r="AQ101" s="134">
        <v>20</v>
      </c>
      <c r="AR101" s="134">
        <v>26</v>
      </c>
      <c r="AS101" s="134">
        <v>35</v>
      </c>
      <c r="AT101" s="134">
        <v>43</v>
      </c>
      <c r="AU101" s="134">
        <v>54</v>
      </c>
      <c r="AV101" s="134">
        <v>58</v>
      </c>
      <c r="AX101" s="142">
        <v>20</v>
      </c>
      <c r="AY101" s="142">
        <v>26</v>
      </c>
      <c r="AZ101" s="142">
        <v>35</v>
      </c>
      <c r="BA101" s="142">
        <v>43</v>
      </c>
      <c r="BB101" s="142">
        <v>54</v>
      </c>
      <c r="BC101" s="142">
        <v>58</v>
      </c>
    </row>
    <row r="102" spans="1:55">
      <c r="A102" s="4"/>
      <c r="I102" s="4"/>
      <c r="K102" s="22"/>
      <c r="L102" s="7"/>
      <c r="M102" s="139" t="s">
        <v>106</v>
      </c>
      <c r="N102" s="4"/>
      <c r="O102" s="140">
        <v>28</v>
      </c>
      <c r="P102" s="140">
        <v>36</v>
      </c>
      <c r="Q102" s="140">
        <v>43</v>
      </c>
      <c r="R102" s="140">
        <v>52</v>
      </c>
      <c r="S102" s="140">
        <v>58</v>
      </c>
      <c r="T102" s="140">
        <v>65</v>
      </c>
      <c r="U102" s="123"/>
      <c r="V102" s="141">
        <v>28</v>
      </c>
      <c r="W102" s="141">
        <v>36</v>
      </c>
      <c r="X102" s="141">
        <v>43</v>
      </c>
      <c r="Y102" s="141">
        <v>52</v>
      </c>
      <c r="Z102" s="141">
        <v>58</v>
      </c>
      <c r="AA102" s="141">
        <v>65</v>
      </c>
      <c r="AB102" s="123"/>
      <c r="AC102" s="140">
        <v>28</v>
      </c>
      <c r="AD102" s="140">
        <v>36</v>
      </c>
      <c r="AE102" s="140">
        <v>43</v>
      </c>
      <c r="AF102" s="140">
        <v>52</v>
      </c>
      <c r="AG102" s="140">
        <v>58</v>
      </c>
      <c r="AH102" s="140">
        <v>65</v>
      </c>
      <c r="AI102" s="123"/>
      <c r="AJ102" s="142">
        <v>28</v>
      </c>
      <c r="AK102" s="142">
        <v>36</v>
      </c>
      <c r="AL102" s="142">
        <v>43</v>
      </c>
      <c r="AM102" s="142">
        <v>52</v>
      </c>
      <c r="AN102" s="142">
        <v>58</v>
      </c>
      <c r="AO102" s="142">
        <v>65</v>
      </c>
      <c r="AQ102" s="143">
        <v>28</v>
      </c>
      <c r="AR102" s="143">
        <v>36</v>
      </c>
      <c r="AS102" s="143">
        <v>43</v>
      </c>
      <c r="AT102" s="143">
        <v>52</v>
      </c>
      <c r="AU102" s="143">
        <v>58</v>
      </c>
      <c r="AV102" s="143">
        <v>65</v>
      </c>
      <c r="AX102" s="142">
        <v>28</v>
      </c>
      <c r="AY102" s="142">
        <v>36</v>
      </c>
      <c r="AZ102" s="142">
        <v>43</v>
      </c>
      <c r="BA102" s="142">
        <v>52</v>
      </c>
      <c r="BB102" s="142">
        <v>58</v>
      </c>
      <c r="BC102" s="142">
        <v>65</v>
      </c>
    </row>
    <row r="103" spans="1:55">
      <c r="A103" s="31"/>
      <c r="B103" s="31"/>
      <c r="C103" s="51"/>
      <c r="D103" s="52"/>
      <c r="E103" s="24"/>
      <c r="F103" s="22"/>
      <c r="G103" s="22"/>
      <c r="H103" s="22"/>
      <c r="I103" s="22"/>
      <c r="J103" s="22"/>
      <c r="K103" s="36"/>
      <c r="L103" s="6"/>
      <c r="M103" s="157" t="s">
        <v>107</v>
      </c>
      <c r="O103" s="158">
        <v>52</v>
      </c>
      <c r="P103" s="140">
        <v>52</v>
      </c>
      <c r="Q103" s="140">
        <v>52</v>
      </c>
      <c r="R103" s="140">
        <v>52</v>
      </c>
      <c r="S103" s="140">
        <v>52</v>
      </c>
      <c r="T103" s="140">
        <v>52</v>
      </c>
      <c r="U103" s="123"/>
      <c r="V103" s="140">
        <v>52</v>
      </c>
      <c r="W103" s="140">
        <v>52</v>
      </c>
      <c r="X103" s="140">
        <v>52</v>
      </c>
      <c r="Y103" s="140">
        <v>52</v>
      </c>
      <c r="Z103" s="140">
        <v>52</v>
      </c>
      <c r="AA103" s="140">
        <v>52</v>
      </c>
      <c r="AB103" s="123"/>
      <c r="AC103" s="140">
        <v>52</v>
      </c>
      <c r="AD103" s="140">
        <v>52</v>
      </c>
      <c r="AE103" s="140">
        <v>52</v>
      </c>
      <c r="AF103" s="140">
        <v>52</v>
      </c>
      <c r="AG103" s="140">
        <v>52</v>
      </c>
      <c r="AH103" s="140">
        <v>52</v>
      </c>
      <c r="AI103" s="123"/>
      <c r="AJ103" s="140">
        <v>52</v>
      </c>
      <c r="AK103" s="140">
        <v>52</v>
      </c>
      <c r="AL103" s="140">
        <v>52</v>
      </c>
      <c r="AM103" s="140">
        <v>52</v>
      </c>
      <c r="AN103" s="140">
        <v>52</v>
      </c>
      <c r="AO103" s="140">
        <v>52</v>
      </c>
      <c r="AQ103" s="140">
        <v>52</v>
      </c>
      <c r="AR103" s="140">
        <v>52</v>
      </c>
      <c r="AS103" s="140">
        <v>52</v>
      </c>
      <c r="AT103" s="140">
        <v>52</v>
      </c>
      <c r="AU103" s="140">
        <v>52</v>
      </c>
      <c r="AV103" s="140">
        <v>52</v>
      </c>
      <c r="AX103" s="140">
        <v>52</v>
      </c>
      <c r="AY103" s="140">
        <v>52</v>
      </c>
      <c r="AZ103" s="140">
        <v>52</v>
      </c>
      <c r="BA103" s="140">
        <v>52</v>
      </c>
      <c r="BB103" s="140">
        <v>52</v>
      </c>
      <c r="BC103" s="140">
        <v>52</v>
      </c>
    </row>
    <row r="104" spans="1:55">
      <c r="A104" s="24"/>
      <c r="B104" s="24"/>
      <c r="C104" s="24"/>
      <c r="D104" s="24"/>
      <c r="E104" s="24"/>
      <c r="F104" s="24"/>
      <c r="G104" s="24"/>
      <c r="H104" s="24"/>
      <c r="I104" s="24"/>
      <c r="J104" s="24"/>
      <c r="K104" s="22"/>
      <c r="L104" s="6"/>
      <c r="M104" s="139" t="s">
        <v>108</v>
      </c>
      <c r="O104" s="158">
        <v>18</v>
      </c>
      <c r="P104" s="140">
        <v>18</v>
      </c>
      <c r="Q104" s="140">
        <v>18</v>
      </c>
      <c r="R104" s="140">
        <v>18</v>
      </c>
      <c r="S104" s="140">
        <v>18</v>
      </c>
      <c r="T104" s="140">
        <v>18</v>
      </c>
      <c r="U104" s="123"/>
      <c r="V104" s="140">
        <v>18</v>
      </c>
      <c r="W104" s="140">
        <v>18</v>
      </c>
      <c r="X104" s="140">
        <v>18</v>
      </c>
      <c r="Y104" s="140">
        <v>18</v>
      </c>
      <c r="Z104" s="140">
        <v>18</v>
      </c>
      <c r="AA104" s="140">
        <v>18</v>
      </c>
      <c r="AB104" s="123"/>
      <c r="AC104" s="140">
        <v>18</v>
      </c>
      <c r="AD104" s="140">
        <v>18</v>
      </c>
      <c r="AE104" s="140">
        <v>18</v>
      </c>
      <c r="AF104" s="140">
        <v>18</v>
      </c>
      <c r="AG104" s="140">
        <v>18</v>
      </c>
      <c r="AH104" s="140">
        <v>18</v>
      </c>
      <c r="AI104" s="123"/>
      <c r="AJ104" s="140">
        <v>18</v>
      </c>
      <c r="AK104" s="140">
        <v>18</v>
      </c>
      <c r="AL104" s="140">
        <v>18</v>
      </c>
      <c r="AM104" s="140">
        <v>18</v>
      </c>
      <c r="AN104" s="140">
        <v>18</v>
      </c>
      <c r="AO104" s="140">
        <v>18</v>
      </c>
      <c r="AQ104" s="140">
        <v>18</v>
      </c>
      <c r="AR104" s="140">
        <v>18</v>
      </c>
      <c r="AS104" s="140">
        <v>18</v>
      </c>
      <c r="AT104" s="140">
        <v>18</v>
      </c>
      <c r="AU104" s="140">
        <v>18</v>
      </c>
      <c r="AV104" s="140">
        <v>18</v>
      </c>
      <c r="AX104" s="140">
        <v>18</v>
      </c>
      <c r="AY104" s="140">
        <v>18</v>
      </c>
      <c r="AZ104" s="140">
        <v>18</v>
      </c>
      <c r="BA104" s="140">
        <v>18</v>
      </c>
      <c r="BB104" s="140">
        <v>18</v>
      </c>
      <c r="BC104" s="140">
        <v>18</v>
      </c>
    </row>
    <row r="105" spans="1:55" ht="20.25">
      <c r="A105" s="170" t="s">
        <v>19</v>
      </c>
      <c r="B105" s="171"/>
      <c r="C105" s="171"/>
      <c r="D105" s="171"/>
      <c r="E105" s="171"/>
      <c r="F105" s="171"/>
      <c r="G105" s="171"/>
      <c r="H105" s="171"/>
      <c r="I105" s="171"/>
      <c r="J105" s="172"/>
      <c r="K105" s="22"/>
      <c r="L105" s="6"/>
      <c r="M105" s="139" t="s">
        <v>144</v>
      </c>
      <c r="O105" s="140">
        <v>4</v>
      </c>
      <c r="P105" s="140">
        <v>4</v>
      </c>
      <c r="Q105" s="140">
        <v>5</v>
      </c>
      <c r="R105" s="140">
        <v>5</v>
      </c>
      <c r="S105" s="140">
        <v>6</v>
      </c>
      <c r="T105" s="140">
        <v>6</v>
      </c>
      <c r="U105" s="4"/>
      <c r="V105" s="141">
        <v>4</v>
      </c>
      <c r="W105" s="141">
        <v>4</v>
      </c>
      <c r="X105" s="141">
        <v>5</v>
      </c>
      <c r="Y105" s="141">
        <v>5</v>
      </c>
      <c r="Z105" s="141">
        <v>6</v>
      </c>
      <c r="AA105" s="141">
        <v>6</v>
      </c>
      <c r="AB105" s="4"/>
      <c r="AC105" s="140">
        <v>4</v>
      </c>
      <c r="AD105" s="140">
        <v>4</v>
      </c>
      <c r="AE105" s="140">
        <v>5</v>
      </c>
      <c r="AF105" s="140">
        <v>5</v>
      </c>
      <c r="AG105" s="140">
        <v>6</v>
      </c>
      <c r="AH105" s="140">
        <v>6</v>
      </c>
      <c r="AI105" s="4"/>
      <c r="AJ105" s="141">
        <v>4</v>
      </c>
      <c r="AK105" s="141">
        <v>4</v>
      </c>
      <c r="AL105" s="141">
        <v>5</v>
      </c>
      <c r="AM105" s="141">
        <v>5</v>
      </c>
      <c r="AN105" s="141">
        <v>6</v>
      </c>
      <c r="AO105" s="141">
        <v>6</v>
      </c>
      <c r="AQ105" s="140">
        <v>4</v>
      </c>
      <c r="AR105" s="140">
        <v>4</v>
      </c>
      <c r="AS105" s="140">
        <v>5</v>
      </c>
      <c r="AT105" s="140">
        <v>5</v>
      </c>
      <c r="AU105" s="140">
        <v>6</v>
      </c>
      <c r="AV105" s="140">
        <v>6</v>
      </c>
      <c r="AX105" s="142">
        <v>4</v>
      </c>
      <c r="AY105" s="142">
        <v>4</v>
      </c>
      <c r="AZ105" s="142">
        <v>5</v>
      </c>
      <c r="BA105" s="142">
        <v>5</v>
      </c>
      <c r="BB105" s="142">
        <v>6</v>
      </c>
      <c r="BC105" s="142">
        <v>6</v>
      </c>
    </row>
    <row r="106" spans="1:55" ht="20.25">
      <c r="A106" s="170" t="s">
        <v>74</v>
      </c>
      <c r="B106" s="171"/>
      <c r="C106" s="171"/>
      <c r="D106" s="171"/>
      <c r="E106" s="171"/>
      <c r="F106" s="171"/>
      <c r="G106" s="171"/>
      <c r="H106" s="171"/>
      <c r="I106" s="171"/>
      <c r="J106" s="172"/>
      <c r="K106" s="22"/>
      <c r="L106" s="6"/>
      <c r="M106" s="139" t="s">
        <v>143</v>
      </c>
      <c r="O106" s="140">
        <v>4</v>
      </c>
      <c r="P106" s="140">
        <v>4</v>
      </c>
      <c r="Q106" s="140">
        <v>4</v>
      </c>
      <c r="R106" s="140">
        <v>5</v>
      </c>
      <c r="S106" s="140">
        <v>5</v>
      </c>
      <c r="T106" s="140">
        <v>6</v>
      </c>
      <c r="V106" s="141">
        <v>4</v>
      </c>
      <c r="W106" s="141">
        <v>4</v>
      </c>
      <c r="X106" s="141">
        <v>4</v>
      </c>
      <c r="Y106" s="141">
        <v>5</v>
      </c>
      <c r="Z106" s="141">
        <v>5</v>
      </c>
      <c r="AA106" s="141">
        <v>6</v>
      </c>
      <c r="AC106" s="140">
        <v>4</v>
      </c>
      <c r="AD106" s="140">
        <v>4</v>
      </c>
      <c r="AE106" s="140">
        <v>4</v>
      </c>
      <c r="AF106" s="140">
        <v>5</v>
      </c>
      <c r="AG106" s="140">
        <v>5</v>
      </c>
      <c r="AH106" s="140">
        <v>6</v>
      </c>
      <c r="AJ106" s="141">
        <v>4</v>
      </c>
      <c r="AK106" s="141">
        <v>4</v>
      </c>
      <c r="AL106" s="141">
        <v>4</v>
      </c>
      <c r="AM106" s="141">
        <v>5</v>
      </c>
      <c r="AN106" s="141">
        <v>5</v>
      </c>
      <c r="AO106" s="141">
        <v>6</v>
      </c>
      <c r="AQ106" s="140">
        <v>4</v>
      </c>
      <c r="AR106" s="140">
        <v>4</v>
      </c>
      <c r="AS106" s="140">
        <v>4</v>
      </c>
      <c r="AT106" s="140">
        <v>5</v>
      </c>
      <c r="AU106" s="140">
        <v>5</v>
      </c>
      <c r="AV106" s="140">
        <v>6</v>
      </c>
      <c r="AX106" s="142">
        <v>4</v>
      </c>
      <c r="AY106" s="142">
        <v>4</v>
      </c>
      <c r="AZ106" s="142">
        <v>4</v>
      </c>
      <c r="BA106" s="142">
        <v>5</v>
      </c>
      <c r="BB106" s="142">
        <v>5</v>
      </c>
      <c r="BC106" s="142">
        <v>6</v>
      </c>
    </row>
    <row r="107" spans="1:55" ht="20.25">
      <c r="A107" s="23"/>
      <c r="B107" s="23"/>
      <c r="C107" s="23"/>
      <c r="D107" s="23"/>
      <c r="E107" s="23"/>
      <c r="F107" s="23"/>
      <c r="G107" s="23"/>
      <c r="H107" s="23"/>
      <c r="I107" s="23"/>
      <c r="J107" s="23"/>
      <c r="K107" s="23"/>
      <c r="L107" s="6"/>
    </row>
    <row r="108" spans="1:55">
      <c r="A108" s="210" t="s">
        <v>117</v>
      </c>
      <c r="B108" s="211"/>
      <c r="C108" s="211"/>
      <c r="D108" s="211"/>
      <c r="E108" s="211"/>
      <c r="F108" s="211"/>
      <c r="G108" s="211"/>
      <c r="H108" s="211"/>
      <c r="I108" s="211"/>
      <c r="J108" s="212"/>
      <c r="K108" s="36"/>
      <c r="L108" s="6"/>
    </row>
    <row r="109" spans="1:55">
      <c r="A109" s="24"/>
      <c r="B109" s="24"/>
      <c r="C109" s="53"/>
      <c r="D109" s="53"/>
      <c r="E109" s="53"/>
      <c r="F109" s="53"/>
      <c r="G109" s="53"/>
      <c r="H109" s="24"/>
      <c r="I109" s="24"/>
      <c r="J109" s="24"/>
      <c r="K109" s="22"/>
      <c r="L109" s="6"/>
      <c r="M109" s="159" t="s">
        <v>170</v>
      </c>
      <c r="N109" s="103" t="str">
        <f>C24</f>
        <v>Choose from list</v>
      </c>
    </row>
    <row r="110" spans="1:55">
      <c r="A110" s="196" t="s">
        <v>138</v>
      </c>
      <c r="B110" s="197" t="s">
        <v>77</v>
      </c>
      <c r="C110" s="198" t="s">
        <v>56</v>
      </c>
      <c r="D110" s="198" t="s">
        <v>54</v>
      </c>
      <c r="E110" s="198" t="s">
        <v>46</v>
      </c>
      <c r="F110" s="196" t="s">
        <v>150</v>
      </c>
      <c r="G110" s="197" t="s">
        <v>73</v>
      </c>
      <c r="H110" s="194" t="s">
        <v>44</v>
      </c>
      <c r="I110" s="194" t="s">
        <v>57</v>
      </c>
      <c r="J110" s="194" t="s">
        <v>156</v>
      </c>
      <c r="K110" s="22"/>
      <c r="L110" s="6"/>
      <c r="M110" s="9" t="s">
        <v>171</v>
      </c>
    </row>
    <row r="111" spans="1:55">
      <c r="A111" s="195"/>
      <c r="B111" s="198"/>
      <c r="C111" s="198"/>
      <c r="D111" s="198"/>
      <c r="E111" s="198"/>
      <c r="F111" s="195"/>
      <c r="G111" s="198"/>
      <c r="H111" s="195"/>
      <c r="I111" s="195"/>
      <c r="J111" s="195"/>
      <c r="K111" s="22"/>
      <c r="L111" s="6"/>
      <c r="M111" s="1" t="s">
        <v>118</v>
      </c>
      <c r="N111" s="103"/>
    </row>
    <row r="112" spans="1:55">
      <c r="A112" s="24"/>
      <c r="B112" s="55"/>
      <c r="C112" s="55"/>
      <c r="D112" s="55"/>
      <c r="E112" s="55"/>
      <c r="G112" s="55"/>
      <c r="H112" s="55"/>
      <c r="I112" s="55"/>
      <c r="J112" s="55"/>
      <c r="K112" s="22"/>
      <c r="L112" s="6"/>
      <c r="M112" s="1" t="s">
        <v>172</v>
      </c>
      <c r="N112" s="103"/>
    </row>
    <row r="113" spans="1:14">
      <c r="A113" s="47">
        <f>E41</f>
        <v>0</v>
      </c>
      <c r="B113" s="56">
        <f>0.3*($C$178/12)</f>
        <v>0</v>
      </c>
      <c r="C113" s="104">
        <f>IF(ISBLANK($C$55),0,IF($C$55="Y",0,LOOKUP($D$55,$N$55:$N$58,O$55:O$58)))</f>
        <v>0</v>
      </c>
      <c r="D113" s="104">
        <f>IF(ISBLANK($C$56),0,IF($C$56="Y",0,LOOKUP($D$56,$N$60:$N$62,O$60:O$62)))</f>
        <v>0</v>
      </c>
      <c r="E113" s="104">
        <f>IF(ISBLANK($C$57),0,IF($C$57="Y",0,O$63))</f>
        <v>0</v>
      </c>
      <c r="F113" s="104">
        <f>IF(ISBLANK($C$58),0,IF($C$58="Y",0,O$64))</f>
        <v>0</v>
      </c>
      <c r="G113" s="155">
        <f>IF(ISBLANK($C$59),0,IF($C$59="Y",0,LOOKUP($D$59,$N$66:$N$69,O$66:O$69)))</f>
        <v>0</v>
      </c>
      <c r="H113" s="104">
        <f>IF(ISBLANK($C$60),0,IF($C$60="Y",0,$O$70))</f>
        <v>0</v>
      </c>
      <c r="I113" s="104">
        <f>IF(ISBLANK($C$61),0,IF($C$61="Y",0,$O$71))</f>
        <v>0</v>
      </c>
      <c r="J113" s="104">
        <f>IF(ISBLANK($C$62),0,IF($C$62="Y",0,$O$72))</f>
        <v>0</v>
      </c>
      <c r="K113" s="22"/>
      <c r="L113" s="6"/>
      <c r="M113" s="1" t="s">
        <v>119</v>
      </c>
      <c r="N113" s="103"/>
    </row>
    <row r="114" spans="1:14">
      <c r="A114" s="47">
        <f>E42</f>
        <v>0</v>
      </c>
      <c r="B114" s="56">
        <f>0.3*($C$179/12)</f>
        <v>0</v>
      </c>
      <c r="C114" s="104">
        <f>IF(ISBLANK($C$55),0,IF($C$55="Y",0,LOOKUP($D$55,$N$55:$N$58,O$55:O$58)))</f>
        <v>0</v>
      </c>
      <c r="D114" s="104">
        <f>IF(ISBLANK($C$56),0,IF($C$56="Y",0,LOOKUP($D$56,$N$60:$N$62,O$60:O$62)))</f>
        <v>0</v>
      </c>
      <c r="E114" s="104">
        <f>IF(ISBLANK($C$57),0,IF($C$57="Y",0,O$63))</f>
        <v>0</v>
      </c>
      <c r="F114" s="104">
        <f>IF(ISBLANK($C$58),0,IF($C$58="Y",0,O$64))</f>
        <v>0</v>
      </c>
      <c r="G114" s="155">
        <f>IF(ISBLANK($C$59),0,IF($C$59="Y",0,LOOKUP($D$59,$N$66:$N$69,O$66:O$69)))</f>
        <v>0</v>
      </c>
      <c r="H114" s="104">
        <f>IF(ISBLANK($C$60),0,IF($C$60="Y",0,$O$70))</f>
        <v>0</v>
      </c>
      <c r="I114" s="104">
        <f>IF(ISBLANK($C$61),0,IF($C$61="Y",0,$O$71))</f>
        <v>0</v>
      </c>
      <c r="J114" s="104">
        <f>IF(ISBLANK($C$62),0,IF($C$62="Y",0,$O$72))</f>
        <v>0</v>
      </c>
      <c r="K114" s="22"/>
      <c r="L114" s="6"/>
      <c r="M114" s="1" t="s">
        <v>173</v>
      </c>
      <c r="N114" s="103"/>
    </row>
    <row r="115" spans="1:14">
      <c r="A115" s="24"/>
      <c r="B115" s="55"/>
      <c r="C115" s="105"/>
      <c r="D115" s="105"/>
      <c r="E115" s="104"/>
      <c r="G115" s="155"/>
      <c r="H115" s="104"/>
      <c r="I115" s="104"/>
      <c r="J115" s="55"/>
      <c r="K115" s="22"/>
      <c r="L115" s="6"/>
      <c r="M115" s="1" t="s">
        <v>120</v>
      </c>
      <c r="N115" s="103"/>
    </row>
    <row r="116" spans="1:14">
      <c r="A116" s="47">
        <f>E44</f>
        <v>0</v>
      </c>
      <c r="B116" s="56">
        <f>0.3*($C$181/12)</f>
        <v>0</v>
      </c>
      <c r="C116" s="104">
        <f>IF(ISBLANK($C$55),0,IF($C$55="Y",0,LOOKUP($D$55,$N$55:$N$58,O$55:O$58)))</f>
        <v>0</v>
      </c>
      <c r="D116" s="104">
        <f>IF(ISBLANK($C$56),0,IF($C$56="Y",0,LOOKUP($D$56,$N$60:$N$62,O$60:O$62)))</f>
        <v>0</v>
      </c>
      <c r="E116" s="104">
        <f>IF(ISBLANK($C$57),0,IF($C$57="Y",0,O$63))</f>
        <v>0</v>
      </c>
      <c r="F116" s="104">
        <f>IF(ISBLANK($C$58),0,IF($C$58="Y",0,O$64))</f>
        <v>0</v>
      </c>
      <c r="G116" s="155">
        <f>IF(ISBLANK($C$59),0,IF($C$59="Y",0,LOOKUP($D$59,$N$66:$N$69,O$66:O$69)))</f>
        <v>0</v>
      </c>
      <c r="H116" s="104">
        <f>IF(ISBLANK($C$60),0,IF($C$60="Y",0,$O$70))</f>
        <v>0</v>
      </c>
      <c r="I116" s="104">
        <f>IF(ISBLANK($C$61),0,IF($C$61="Y",0,$O$71))</f>
        <v>0</v>
      </c>
      <c r="J116" s="104">
        <f>IF(ISBLANK($C$62),0,IF($C$62="Y",0,$O$72))</f>
        <v>0</v>
      </c>
      <c r="K116" s="22"/>
      <c r="L116" s="6"/>
      <c r="M116" s="1" t="s">
        <v>174</v>
      </c>
      <c r="N116" s="103"/>
    </row>
    <row r="117" spans="1:14">
      <c r="A117" s="47">
        <f>E45</f>
        <v>0</v>
      </c>
      <c r="B117" s="56">
        <f>0.3*($C$182/12)</f>
        <v>0</v>
      </c>
      <c r="C117" s="104">
        <f>IF(ISBLANK($C$55),0,IF($C$55="Y",0,LOOKUP($D$55,$N$55:$N$58,O$55:O$58)))</f>
        <v>0</v>
      </c>
      <c r="D117" s="104">
        <f>IF(ISBLANK($C$56),0,IF($C$56="Y",0,LOOKUP($D$56,$N$60:$N$62,O$60:O$62)))</f>
        <v>0</v>
      </c>
      <c r="E117" s="104">
        <f>IF(ISBLANK($C$57),0,IF($C$57="Y",0,O$63))</f>
        <v>0</v>
      </c>
      <c r="F117" s="104">
        <f>IF(ISBLANK($C$58),0,IF($C$58="Y",0,O$64))</f>
        <v>0</v>
      </c>
      <c r="G117" s="155">
        <f>IF(ISBLANK($C$59),0,IF($C$59="Y",0,LOOKUP($D$59,$N$66:$N$69,O$66:O$69)))</f>
        <v>0</v>
      </c>
      <c r="H117" s="104">
        <f>IF(ISBLANK($C$60),0,IF($C$60="Y",0,$O$70))</f>
        <v>0</v>
      </c>
      <c r="I117" s="104">
        <f>IF(ISBLANK($C$61),0,IF($C$61="Y",0,$O$71))</f>
        <v>0</v>
      </c>
      <c r="J117" s="104">
        <f>IF(ISBLANK($C$62),0,IF($C$62="Y",0,$O$72))</f>
        <v>0</v>
      </c>
      <c r="K117" s="22"/>
      <c r="L117" s="6"/>
    </row>
    <row r="118" spans="1:14">
      <c r="A118" s="47">
        <f>E46</f>
        <v>0</v>
      </c>
      <c r="B118" s="56">
        <f>0.3*($C$183/12)</f>
        <v>0</v>
      </c>
      <c r="C118" s="104">
        <f>IF(ISBLANK($C$55),0,IF($C$55="Y",0,LOOKUP($D$55,$N$55:$N$58,O$55:O$58)))</f>
        <v>0</v>
      </c>
      <c r="D118" s="104">
        <f>IF(ISBLANK($C$56),0,IF($C$56="Y",0,LOOKUP($D$56,$N$60:$N$62,O$60:O$62)))</f>
        <v>0</v>
      </c>
      <c r="E118" s="104">
        <f>IF(ISBLANK($C$57),0,IF($C$57="Y",0,O$63))</f>
        <v>0</v>
      </c>
      <c r="F118" s="104">
        <f>IF(ISBLANK($C$58),0,IF($C$58="Y",0,O$64))</f>
        <v>0</v>
      </c>
      <c r="G118" s="155">
        <f>IF(ISBLANK($C$59),0,IF($C$59="Y",0,LOOKUP($D$59,$N$66:$N$69,O$66:O$69)))</f>
        <v>0</v>
      </c>
      <c r="H118" s="104">
        <f>IF(ISBLANK($C$60),0,IF($C$60="Y",0,$O$70))</f>
        <v>0</v>
      </c>
      <c r="I118" s="104">
        <f>IF(ISBLANK($C$61),0,IF($C$61="Y",0,$O$71))</f>
        <v>0</v>
      </c>
      <c r="J118" s="104">
        <f>IF(ISBLANK($C$62),0,IF($C$62="Y",0,$O$72))</f>
        <v>0</v>
      </c>
      <c r="K118" s="22"/>
      <c r="L118" s="6"/>
    </row>
    <row r="119" spans="1:14">
      <c r="A119" s="24"/>
      <c r="B119" s="32"/>
      <c r="C119" s="32"/>
      <c r="D119" s="32"/>
      <c r="E119" s="32"/>
      <c r="F119" s="32"/>
      <c r="G119" s="32"/>
      <c r="H119" s="24"/>
      <c r="I119" s="24"/>
      <c r="J119" s="24"/>
      <c r="K119" s="22"/>
      <c r="L119" s="6"/>
    </row>
    <row r="120" spans="1:14">
      <c r="A120" s="24"/>
      <c r="B120" s="24"/>
      <c r="C120" s="31"/>
      <c r="D120" s="24"/>
      <c r="E120" s="24"/>
      <c r="F120" s="24"/>
      <c r="G120" s="24"/>
      <c r="H120" s="24"/>
      <c r="I120" s="24"/>
      <c r="J120" s="24"/>
      <c r="K120" s="22"/>
      <c r="L120" s="6"/>
    </row>
    <row r="121" spans="1:14">
      <c r="A121" s="203" t="s">
        <v>115</v>
      </c>
      <c r="B121" s="204"/>
      <c r="C121" s="204"/>
      <c r="D121" s="204"/>
      <c r="E121" s="204"/>
      <c r="F121" s="204"/>
      <c r="G121" s="204"/>
      <c r="H121" s="204"/>
      <c r="I121" s="204"/>
      <c r="J121" s="205"/>
      <c r="K121" s="22"/>
      <c r="L121" s="6"/>
    </row>
    <row r="122" spans="1:14">
      <c r="A122" s="24"/>
      <c r="B122" s="24"/>
      <c r="C122" s="53"/>
      <c r="D122" s="53"/>
      <c r="E122" s="53"/>
      <c r="F122" s="53"/>
      <c r="G122" s="53"/>
      <c r="H122" s="24"/>
      <c r="I122" s="24"/>
      <c r="J122" s="24"/>
      <c r="K122" s="22"/>
      <c r="L122" s="6"/>
    </row>
    <row r="123" spans="1:14" ht="18" customHeight="1">
      <c r="A123" s="144" t="s">
        <v>139</v>
      </c>
      <c r="B123" s="197" t="s">
        <v>77</v>
      </c>
      <c r="C123" s="198" t="s">
        <v>56</v>
      </c>
      <c r="D123" s="198" t="s">
        <v>54</v>
      </c>
      <c r="E123" s="198" t="s">
        <v>46</v>
      </c>
      <c r="F123" s="196" t="s">
        <v>150</v>
      </c>
      <c r="G123" s="197" t="s">
        <v>73</v>
      </c>
      <c r="H123" s="194" t="s">
        <v>44</v>
      </c>
      <c r="I123" s="194" t="s">
        <v>57</v>
      </c>
      <c r="J123" s="194" t="s">
        <v>156</v>
      </c>
      <c r="K123" s="22"/>
      <c r="L123" s="6"/>
    </row>
    <row r="124" spans="1:14">
      <c r="A124" s="144" t="s">
        <v>140</v>
      </c>
      <c r="B124" s="198"/>
      <c r="C124" s="198"/>
      <c r="D124" s="198"/>
      <c r="E124" s="198"/>
      <c r="F124" s="195"/>
      <c r="G124" s="198"/>
      <c r="H124" s="195"/>
      <c r="I124" s="195"/>
      <c r="J124" s="195"/>
      <c r="K124" s="22"/>
      <c r="L124" s="6"/>
    </row>
    <row r="125" spans="1:14">
      <c r="A125" s="24"/>
      <c r="B125" s="55"/>
      <c r="C125" s="55"/>
      <c r="D125" s="55"/>
      <c r="E125" s="55"/>
      <c r="G125" s="55"/>
      <c r="H125" s="55"/>
      <c r="I125" s="55"/>
      <c r="J125" s="55"/>
      <c r="K125" s="22"/>
      <c r="L125" s="6"/>
    </row>
    <row r="126" spans="1:14">
      <c r="A126" s="47">
        <f>E41</f>
        <v>0</v>
      </c>
      <c r="B126" s="56">
        <f>(0.3)*((($C$178)+($D$178))/2)/12</f>
        <v>0</v>
      </c>
      <c r="C126" s="104">
        <f>IF(ISBLANK($C$55),0,IF($C$55="Y",0,LOOKUP($D$55,$N$55:$N$58,P$55:P$58)))</f>
        <v>0</v>
      </c>
      <c r="D126" s="104">
        <f>IF(ISBLANK($C$55),0,IF($C$55="Y",0,LOOKUP($D$56,$N$60:$N$62,P$60:P$62)))</f>
        <v>0</v>
      </c>
      <c r="E126" s="104">
        <f>IF(ISBLANK($C$57),0,IF($C$57="Y",0,P$63))</f>
        <v>0</v>
      </c>
      <c r="F126" s="104">
        <f>IF(ISBLANK($C$58),0,IF($C$58="Y",0,P$64))</f>
        <v>0</v>
      </c>
      <c r="G126" s="104">
        <f>IF(ISBLANK($C$59),0,IF($C$59="Y",0,LOOKUP($D$59,$N$66:$N$69,P$66:P$69)))</f>
        <v>0</v>
      </c>
      <c r="H126" s="104">
        <f>IF(ISBLANK($C$60),0,IF($C$60="Y",0,$P$70))</f>
        <v>0</v>
      </c>
      <c r="I126" s="104">
        <f>IF(ISBLANK($C$61),0,IF($C$61="Y",0,$P$71))</f>
        <v>0</v>
      </c>
      <c r="J126" s="104">
        <f>IF(ISBLANK($C$62),0,IF($C$62="Y",0,$O$72))</f>
        <v>0</v>
      </c>
      <c r="K126" s="22"/>
      <c r="L126" s="6"/>
    </row>
    <row r="127" spans="1:14">
      <c r="A127" s="47">
        <f>E42</f>
        <v>0</v>
      </c>
      <c r="B127" s="56">
        <f>(0.3)*((($C$179)+($D$179))/2)/12</f>
        <v>0</v>
      </c>
      <c r="C127" s="104">
        <f>IF(ISBLANK($C$55),0,IF($C$55="Y",0,LOOKUP($D$55,$N$55:$N$58,P$55:P$58)))</f>
        <v>0</v>
      </c>
      <c r="D127" s="104">
        <f>IF(ISBLANK($C$55),0,IF($C$55="Y",0,LOOKUP($D$56,$N$60:$N$62,P$60:P$62)))</f>
        <v>0</v>
      </c>
      <c r="E127" s="104">
        <f>IF(ISBLANK($C$57),0,IF($C$57="Y",0,P$63))</f>
        <v>0</v>
      </c>
      <c r="F127" s="104">
        <f>IF(ISBLANK($C$58),0,IF($C$58="Y",0,P$64))</f>
        <v>0</v>
      </c>
      <c r="G127" s="104">
        <f>IF(ISBLANK($C$59),0,IF($C$59="Y",0,LOOKUP($D$59,$N$66:$N$69,P$66:P$69)))</f>
        <v>0</v>
      </c>
      <c r="H127" s="104">
        <f>IF(ISBLANK($C$60),0,IF($C$60="Y",0,$P$70))</f>
        <v>0</v>
      </c>
      <c r="I127" s="104">
        <f>IF(ISBLANK($C$61),0,IF($C$61="Y",0,$P$71))</f>
        <v>0</v>
      </c>
      <c r="J127" s="104">
        <f>IF(ISBLANK($C$62),0,IF($C$62="Y",0,$O$72))</f>
        <v>0</v>
      </c>
      <c r="K127" s="22"/>
      <c r="L127" s="6"/>
    </row>
    <row r="128" spans="1:14">
      <c r="A128" s="24"/>
      <c r="B128" s="55"/>
      <c r="C128" s="105"/>
      <c r="D128" s="104"/>
      <c r="E128" s="104"/>
      <c r="G128" s="104"/>
      <c r="H128" s="104"/>
      <c r="I128" s="104"/>
      <c r="J128" s="55"/>
      <c r="K128" s="22"/>
      <c r="L128" s="6"/>
    </row>
    <row r="129" spans="1:12">
      <c r="A129" s="47">
        <f>E44</f>
        <v>0</v>
      </c>
      <c r="B129" s="56">
        <f>(0.3)*((($C$181)+($D$181))/2)/12</f>
        <v>0</v>
      </c>
      <c r="C129" s="104">
        <f>IF(ISBLANK($C$55),0,IF($C$55="Y",0,LOOKUP($D$55,$N$55:$N$58,P$55:P$58)))</f>
        <v>0</v>
      </c>
      <c r="D129" s="104">
        <f>IF(ISBLANK($C$55),0,IF($C$55="Y",0,LOOKUP($D$56,$N$60:$N$62,P$60:P$62)))</f>
        <v>0</v>
      </c>
      <c r="E129" s="104">
        <f>IF(ISBLANK($C$57),0,IF($C$57="Y",0,P$63))</f>
        <v>0</v>
      </c>
      <c r="F129" s="104">
        <f>IF(ISBLANK($C$58),0,IF($C$58="Y",0,P$64))</f>
        <v>0</v>
      </c>
      <c r="G129" s="104">
        <f>IF(ISBLANK($C$59),0,IF($C$59="Y",0,LOOKUP($D$59,$N$66:$N$69,P$66:P$69)))</f>
        <v>0</v>
      </c>
      <c r="H129" s="104">
        <f>IF(ISBLANK($C$60),0,IF($C$60="Y",0,$P$70))</f>
        <v>0</v>
      </c>
      <c r="I129" s="104">
        <f>IF(ISBLANK($C$61),0,IF($C$61="Y",0,$P$71))</f>
        <v>0</v>
      </c>
      <c r="J129" s="104">
        <f>IF(ISBLANK($C$62),0,IF($C$62="Y",0,$O$72))</f>
        <v>0</v>
      </c>
      <c r="K129" s="22"/>
      <c r="L129" s="6"/>
    </row>
    <row r="130" spans="1:12">
      <c r="A130" s="47">
        <f>E45</f>
        <v>0</v>
      </c>
      <c r="B130" s="56">
        <f>(0.3)*((($C$182)+($D$182))/2)/12</f>
        <v>0</v>
      </c>
      <c r="C130" s="104">
        <f>IF(ISBLANK($C$55),0,IF($C$55="Y",0,LOOKUP($D$55,$N$55:$N$58,P$55:P$58)))</f>
        <v>0</v>
      </c>
      <c r="D130" s="104">
        <f>IF(ISBLANK($C$55),0,IF($C$55="Y",0,LOOKUP($D$56,$N$60:$N$62,P$60:P$62)))</f>
        <v>0</v>
      </c>
      <c r="E130" s="104">
        <f>IF(ISBLANK($C$57),0,IF($C$57="Y",0,P$63))</f>
        <v>0</v>
      </c>
      <c r="F130" s="104">
        <f>IF(ISBLANK($C$58),0,IF($C$58="Y",0,P$64))</f>
        <v>0</v>
      </c>
      <c r="G130" s="104">
        <f>IF(ISBLANK($C$59),0,IF($C$59="Y",0,LOOKUP($D$59,$N$66:$N$69,P$66:P$69)))</f>
        <v>0</v>
      </c>
      <c r="H130" s="104">
        <f>IF(ISBLANK($C$60),0,IF($C$60="Y",0,$P$70))</f>
        <v>0</v>
      </c>
      <c r="I130" s="104">
        <f>IF(ISBLANK($C$61),0,IF($C$61="Y",0,$P$71))</f>
        <v>0</v>
      </c>
      <c r="J130" s="104">
        <f>IF(ISBLANK($C$62),0,IF($C$62="Y",0,$O$72))</f>
        <v>0</v>
      </c>
      <c r="K130" s="22"/>
      <c r="L130" s="6"/>
    </row>
    <row r="131" spans="1:12">
      <c r="A131" s="47">
        <f>E46</f>
        <v>0</v>
      </c>
      <c r="B131" s="56">
        <f>(0.3)*((($C$183)+($D$183))/2)/12</f>
        <v>0</v>
      </c>
      <c r="C131" s="104">
        <f>IF(ISBLANK($C$55),0,IF($C$55="Y",0,LOOKUP($D$55,$N$55:$N$58,P$55:P$58)))</f>
        <v>0</v>
      </c>
      <c r="D131" s="104">
        <f>IF(ISBLANK($C$55),0,IF($C$55="Y",0,LOOKUP($D$56,$N$60:$N$62,P$60:P$62)))</f>
        <v>0</v>
      </c>
      <c r="E131" s="104">
        <f>IF(ISBLANK($C$57),0,IF($C$57="Y",0,P$63))</f>
        <v>0</v>
      </c>
      <c r="F131" s="104">
        <f>IF(ISBLANK($C$58),0,IF($C$58="Y",0,P$64))</f>
        <v>0</v>
      </c>
      <c r="G131" s="104">
        <f>IF(ISBLANK($C$59),0,IF($C$59="Y",0,LOOKUP($D$59,$N$66:$N$69,P$66:P$69)))</f>
        <v>0</v>
      </c>
      <c r="H131" s="104">
        <f>IF(ISBLANK($C$60),0,IF($C$60="Y",0,$P$70))</f>
        <v>0</v>
      </c>
      <c r="I131" s="104">
        <f>IF(ISBLANK($C$61),0,IF($C$61="Y",0,$P$71))</f>
        <v>0</v>
      </c>
      <c r="J131" s="104">
        <f>IF(ISBLANK($C$62),0,IF($C$62="Y",0,$O$72))</f>
        <v>0</v>
      </c>
      <c r="K131" s="22"/>
      <c r="L131" s="6"/>
    </row>
    <row r="132" spans="1:12">
      <c r="A132" s="24"/>
      <c r="B132" s="55"/>
      <c r="C132" s="55"/>
      <c r="D132" s="55"/>
      <c r="E132" s="55"/>
      <c r="F132" s="55"/>
      <c r="G132" s="55"/>
      <c r="H132" s="55"/>
      <c r="I132" s="55"/>
      <c r="J132" s="55"/>
      <c r="K132" s="22"/>
      <c r="L132" s="6"/>
    </row>
    <row r="133" spans="1:12">
      <c r="A133" s="24"/>
      <c r="B133" s="55"/>
      <c r="C133" s="55"/>
      <c r="D133" s="55"/>
      <c r="E133" s="55"/>
      <c r="F133" s="55"/>
      <c r="G133" s="55"/>
      <c r="H133" s="55"/>
      <c r="I133" s="55"/>
      <c r="J133" s="55"/>
      <c r="K133" s="22"/>
      <c r="L133" s="6"/>
    </row>
    <row r="134" spans="1:12">
      <c r="A134" s="203" t="s">
        <v>116</v>
      </c>
      <c r="B134" s="204"/>
      <c r="C134" s="204"/>
      <c r="D134" s="204"/>
      <c r="E134" s="204"/>
      <c r="F134" s="204"/>
      <c r="G134" s="204"/>
      <c r="H134" s="204"/>
      <c r="I134" s="204"/>
      <c r="J134" s="205"/>
      <c r="K134" s="22"/>
      <c r="L134" s="6"/>
    </row>
    <row r="135" spans="1:12">
      <c r="A135" s="24"/>
      <c r="B135" s="24"/>
      <c r="C135" s="53"/>
      <c r="D135" s="54"/>
      <c r="E135" s="54"/>
      <c r="F135" s="54"/>
      <c r="G135" s="54"/>
      <c r="H135" s="24"/>
      <c r="I135" s="24"/>
      <c r="J135" s="24"/>
      <c r="K135" s="22"/>
      <c r="L135" s="6"/>
    </row>
    <row r="136" spans="1:12" ht="18" customHeight="1">
      <c r="A136" s="144" t="s">
        <v>139</v>
      </c>
      <c r="B136" s="197" t="s">
        <v>77</v>
      </c>
      <c r="C136" s="198" t="s">
        <v>56</v>
      </c>
      <c r="D136" s="198" t="s">
        <v>54</v>
      </c>
      <c r="E136" s="198" t="s">
        <v>46</v>
      </c>
      <c r="F136" s="196" t="s">
        <v>150</v>
      </c>
      <c r="G136" s="197" t="s">
        <v>73</v>
      </c>
      <c r="H136" s="194" t="s">
        <v>44</v>
      </c>
      <c r="I136" s="194" t="s">
        <v>57</v>
      </c>
      <c r="J136" s="194" t="s">
        <v>156</v>
      </c>
      <c r="K136" s="22"/>
      <c r="L136" s="6"/>
    </row>
    <row r="137" spans="1:12">
      <c r="A137" s="144" t="s">
        <v>140</v>
      </c>
      <c r="B137" s="198"/>
      <c r="C137" s="198"/>
      <c r="D137" s="198"/>
      <c r="E137" s="198"/>
      <c r="F137" s="195"/>
      <c r="G137" s="198"/>
      <c r="H137" s="195"/>
      <c r="I137" s="195"/>
      <c r="J137" s="195"/>
      <c r="K137" s="22"/>
      <c r="L137" s="6"/>
    </row>
    <row r="138" spans="1:12">
      <c r="A138" s="24"/>
      <c r="B138" s="55"/>
      <c r="C138" s="55"/>
      <c r="D138" s="55"/>
      <c r="E138" s="55"/>
      <c r="G138" s="55"/>
      <c r="H138" s="55"/>
      <c r="I138" s="55"/>
      <c r="J138" s="55"/>
      <c r="K138" s="22"/>
      <c r="L138" s="6"/>
    </row>
    <row r="139" spans="1:12">
      <c r="A139" s="47">
        <f>E41</f>
        <v>0</v>
      </c>
      <c r="B139" s="56">
        <f>(0.3*$E$178/12)</f>
        <v>0</v>
      </c>
      <c r="C139" s="104">
        <f>IF(ISBLANK($C$55),0,IF($C$55="Y",0,LOOKUP($D$55,$N$55:$N$58,Q$55:Q$58)))</f>
        <v>0</v>
      </c>
      <c r="D139" s="104">
        <f>IF(ISBLANK($C$55),0,IF($C$55="Y",0,LOOKUP($D$56,$N$60:$N$62,Q$60:Q$62)))</f>
        <v>0</v>
      </c>
      <c r="E139" s="104">
        <f>IF(ISBLANK($C$57),0,IF($C$57="Y",0,Q$63))</f>
        <v>0</v>
      </c>
      <c r="F139" s="104">
        <f>IF(ISBLANK($C$58),0,IF($C$58="Y",0,Q$64))</f>
        <v>0</v>
      </c>
      <c r="G139" s="104">
        <f>IF(ISBLANK($C$59),0,IF($C$59="Y",0,LOOKUP($D$59,$N$66:$N$69,Q$66:Q$69)))</f>
        <v>0</v>
      </c>
      <c r="H139" s="104">
        <f>IF(ISBLANK($C$60),0,IF($C$60="Y",0,$Q$70))</f>
        <v>0</v>
      </c>
      <c r="I139" s="104">
        <f>IF(ISBLANK($C$61),0,IF($C$61="Y",0,$Q$71))</f>
        <v>0</v>
      </c>
      <c r="J139" s="104">
        <f>IF(ISBLANK($C$62),0,IF($C$62="Y",0,$O$72))</f>
        <v>0</v>
      </c>
      <c r="K139" s="22"/>
      <c r="L139" s="6"/>
    </row>
    <row r="140" spans="1:12">
      <c r="A140" s="47">
        <f>E42</f>
        <v>0</v>
      </c>
      <c r="B140" s="56">
        <f>(0.3*E$179/12)</f>
        <v>0</v>
      </c>
      <c r="C140" s="104">
        <f>IF(ISBLANK($C$55),0,IF($C$55="Y",0,LOOKUP($D$55,$N$55:$N$58,Q$55:Q$58)))</f>
        <v>0</v>
      </c>
      <c r="D140" s="104">
        <f>IF(ISBLANK($C$55),0,IF($C$55="Y",0,LOOKUP($D$56,$N$60:$N$62,Q$60:Q$62)))</f>
        <v>0</v>
      </c>
      <c r="E140" s="104">
        <f>IF(ISBLANK($C$57),0,IF($C$57="Y",0,Q$63))</f>
        <v>0</v>
      </c>
      <c r="F140" s="104">
        <f>IF(ISBLANK($C$58),0,IF($C$58="Y",0,Q$64))</f>
        <v>0</v>
      </c>
      <c r="G140" s="104">
        <f>IF(ISBLANK($C$59),0,IF($C$59="Y",0,LOOKUP($D$59,$N$66:$N$69,Q$66:Q$69)))</f>
        <v>0</v>
      </c>
      <c r="H140" s="104">
        <f>IF(ISBLANK($C$60),0,IF($C$60="Y",0,$Q$70))</f>
        <v>0</v>
      </c>
      <c r="I140" s="104">
        <f>IF(ISBLANK($C$61),0,IF($C$61="Y",0,$Q$71))</f>
        <v>0</v>
      </c>
      <c r="J140" s="104">
        <f>IF(ISBLANK($C$62),0,IF($C$62="Y",0,$O$72))</f>
        <v>0</v>
      </c>
      <c r="K140" s="22"/>
      <c r="L140" s="6"/>
    </row>
    <row r="141" spans="1:12">
      <c r="A141" s="24"/>
      <c r="B141" s="56"/>
      <c r="C141" s="104"/>
      <c r="D141" s="104"/>
      <c r="E141" s="104"/>
      <c r="G141" s="104"/>
      <c r="H141" s="104"/>
      <c r="I141" s="104"/>
      <c r="J141" s="55"/>
      <c r="K141" s="22"/>
      <c r="L141" s="6"/>
    </row>
    <row r="142" spans="1:12">
      <c r="A142" s="47">
        <f>E44</f>
        <v>0</v>
      </c>
      <c r="B142" s="56">
        <f>(0.3*$E$181)/12</f>
        <v>0</v>
      </c>
      <c r="C142" s="104">
        <f>IF(ISBLANK($C$55),0,IF($C$55="Y",0,LOOKUP($D$55,$N$55:$N$58,Q$55:Q$58)))</f>
        <v>0</v>
      </c>
      <c r="D142" s="104">
        <f>IF(ISBLANK($C$55),0,IF($C$55="Y",0,LOOKUP($D$56,$N$60:$N$62,Q$60:Q$62)))</f>
        <v>0</v>
      </c>
      <c r="E142" s="104">
        <f>IF(ISBLANK($C$57),0,IF($C$57="Y",0,Q$63))</f>
        <v>0</v>
      </c>
      <c r="F142" s="104">
        <f>IF(ISBLANK($C$58),0,IF($C$58="Y",0,Q$64))</f>
        <v>0</v>
      </c>
      <c r="G142" s="104">
        <f>IF(ISBLANK($C$59),0,IF($C$59="Y",0,LOOKUP($D$59,$N$66:$N$69,Q$66:Q$69)))</f>
        <v>0</v>
      </c>
      <c r="H142" s="104">
        <f>IF(ISBLANK($C$60),0,IF($C$60="Y",0,$Q$70))</f>
        <v>0</v>
      </c>
      <c r="I142" s="104">
        <f>IF(ISBLANK($C$61),0,IF($C$61="Y",0,$Q$71))</f>
        <v>0</v>
      </c>
      <c r="J142" s="104">
        <f>IF(ISBLANK($C$62),0,IF($C$62="Y",0,$O$72))</f>
        <v>0</v>
      </c>
      <c r="K142" s="22"/>
      <c r="L142" s="6"/>
    </row>
    <row r="143" spans="1:12">
      <c r="A143" s="47">
        <f>E45</f>
        <v>0</v>
      </c>
      <c r="B143" s="56">
        <f>(0.3*$E$182)/12</f>
        <v>0</v>
      </c>
      <c r="C143" s="104">
        <f>IF(ISBLANK($C$55),0,IF($C$55="Y",0,LOOKUP($D$55,$N$55:$N$58,Q$55:Q$58)))</f>
        <v>0</v>
      </c>
      <c r="D143" s="104">
        <f>IF(ISBLANK($C$55),0,IF($C$55="Y",0,LOOKUP($D$56,$N$60:$N$62,Q$60:Q$62)))</f>
        <v>0</v>
      </c>
      <c r="E143" s="104">
        <f>IF(ISBLANK($C$57),0,IF($C$57="Y",0,Q$63))</f>
        <v>0</v>
      </c>
      <c r="F143" s="104">
        <f>IF(ISBLANK($C$58),0,IF($C$58="Y",0,Q$64))</f>
        <v>0</v>
      </c>
      <c r="G143" s="104">
        <f>IF(ISBLANK($C$59),0,IF($C$59="Y",0,LOOKUP($D$59,$N$66:$N$69,Q$66:Q$69)))</f>
        <v>0</v>
      </c>
      <c r="H143" s="104">
        <f>IF(ISBLANK($C$60),0,IF($C$60="Y",0,$Q$70))</f>
        <v>0</v>
      </c>
      <c r="I143" s="104">
        <f>IF(ISBLANK($C$61),0,IF($C$61="Y",0,$Q$71))</f>
        <v>0</v>
      </c>
      <c r="J143" s="104">
        <f>IF(ISBLANK($C$62),0,IF($C$62="Y",0,$O$72))</f>
        <v>0</v>
      </c>
      <c r="K143" s="22"/>
      <c r="L143" s="6"/>
    </row>
    <row r="144" spans="1:12">
      <c r="A144" s="47">
        <f>E46</f>
        <v>0</v>
      </c>
      <c r="B144" s="56">
        <f>(0.3*$E$183)/12</f>
        <v>0</v>
      </c>
      <c r="C144" s="104">
        <f>IF(ISBLANK($C$55),0,IF($C$55="Y",0,LOOKUP($D$55,$N$55:$N$58,Q$55:Q$58)))</f>
        <v>0</v>
      </c>
      <c r="D144" s="104">
        <f>IF(ISBLANK($C$55),0,IF($C$55="Y",0,LOOKUP($D$56,$N$60:$N$62,Q$60:Q$62)))</f>
        <v>0</v>
      </c>
      <c r="E144" s="104">
        <f>IF(ISBLANK($C$57),0,IF($C$57="Y",0,Q$63))</f>
        <v>0</v>
      </c>
      <c r="F144" s="104">
        <f>IF(ISBLANK($C$58),0,IF($C$58="Y",0,Q$64))</f>
        <v>0</v>
      </c>
      <c r="G144" s="104">
        <f>IF(ISBLANK($C$59),0,IF($C$59="Y",0,LOOKUP($D$59,$N$66:$N$69,Q$66:Q$69)))</f>
        <v>0</v>
      </c>
      <c r="H144" s="104">
        <f>IF(ISBLANK($C$60),0,IF($C$60="Y",0,$Q$70))</f>
        <v>0</v>
      </c>
      <c r="I144" s="104">
        <f>IF(ISBLANK($C$61),0,IF($C$61="Y",0,$Q$71))</f>
        <v>0</v>
      </c>
      <c r="J144" s="104">
        <f>IF(ISBLANK($C$62),0,IF($C$62="Y",0,$O$72))</f>
        <v>0</v>
      </c>
      <c r="K144" s="22"/>
      <c r="L144" s="6"/>
    </row>
    <row r="145" spans="1:73">
      <c r="A145" s="24"/>
      <c r="B145" s="55"/>
      <c r="C145" s="55"/>
      <c r="D145" s="55"/>
      <c r="E145" s="55"/>
      <c r="F145" s="55"/>
      <c r="G145" s="55"/>
      <c r="H145" s="55"/>
      <c r="I145" s="55"/>
      <c r="J145" s="55"/>
      <c r="K145" s="22"/>
      <c r="L145" s="6"/>
    </row>
    <row r="146" spans="1:73" hidden="1">
      <c r="A146" s="57"/>
      <c r="B146" s="57"/>
      <c r="C146" s="57"/>
      <c r="D146" s="57"/>
      <c r="E146" s="57"/>
      <c r="F146" s="57"/>
      <c r="G146" s="57"/>
      <c r="H146" s="57"/>
      <c r="I146" s="57"/>
      <c r="J146" s="57"/>
      <c r="K146" s="22"/>
      <c r="L146" s="6"/>
    </row>
    <row r="147" spans="1:73" s="4" customFormat="1" ht="18" hidden="1" customHeight="1">
      <c r="A147" s="24"/>
      <c r="B147" s="24"/>
      <c r="C147" s="249" t="s">
        <v>147</v>
      </c>
      <c r="D147" s="249"/>
      <c r="E147" s="249"/>
      <c r="F147" s="249"/>
      <c r="G147" s="249"/>
      <c r="H147" s="249"/>
      <c r="I147" s="32"/>
      <c r="J147" s="32"/>
      <c r="K147" s="24"/>
      <c r="L147" s="15"/>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row>
    <row r="148" spans="1:73" s="4" customFormat="1" ht="18" hidden="1" customHeight="1">
      <c r="A148" s="24"/>
      <c r="B148" s="24"/>
      <c r="C148" s="24"/>
      <c r="D148" s="249" t="s">
        <v>25</v>
      </c>
      <c r="E148" s="249"/>
      <c r="F148" s="249"/>
      <c r="G148" s="249"/>
      <c r="H148" s="24"/>
      <c r="I148" s="24"/>
      <c r="J148" s="24"/>
      <c r="K148" s="24"/>
      <c r="L148" s="15"/>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73" s="4" customFormat="1" ht="18" hidden="1" customHeight="1">
      <c r="A149" s="24"/>
      <c r="B149" s="24"/>
      <c r="C149" s="24"/>
      <c r="D149" s="249" t="s">
        <v>162</v>
      </c>
      <c r="E149" s="249"/>
      <c r="F149" s="249"/>
      <c r="G149" s="249"/>
      <c r="H149" s="24"/>
      <c r="I149" s="24"/>
      <c r="J149" s="24"/>
      <c r="K149" s="24"/>
      <c r="L149" s="15"/>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73" s="4" customFormat="1" ht="18" hidden="1" customHeight="1">
      <c r="A150" s="24"/>
      <c r="B150" s="24"/>
      <c r="C150" s="24"/>
      <c r="D150" s="24"/>
      <c r="E150" s="24"/>
      <c r="F150" s="24"/>
      <c r="G150" s="24"/>
      <c r="H150" s="24"/>
      <c r="I150" s="24"/>
      <c r="J150" s="24"/>
      <c r="K150" s="24"/>
      <c r="L150" s="1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73" s="4" customFormat="1" ht="18" hidden="1" customHeight="1">
      <c r="A151" s="58" t="s">
        <v>26</v>
      </c>
      <c r="B151" s="27"/>
      <c r="C151" s="32" t="s">
        <v>27</v>
      </c>
      <c r="D151" s="32" t="s">
        <v>28</v>
      </c>
      <c r="E151" s="32" t="s">
        <v>29</v>
      </c>
      <c r="F151" s="32" t="s">
        <v>30</v>
      </c>
      <c r="G151" s="32" t="s">
        <v>31</v>
      </c>
      <c r="H151" s="32" t="s">
        <v>32</v>
      </c>
      <c r="I151" s="32" t="s">
        <v>33</v>
      </c>
      <c r="J151" s="32" t="s">
        <v>34</v>
      </c>
      <c r="K151" s="24"/>
      <c r="L151" s="15"/>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73" s="4" customFormat="1" ht="18" hidden="1" customHeight="1">
      <c r="A152" s="27"/>
      <c r="B152" s="27"/>
      <c r="C152" s="24"/>
      <c r="D152" s="24"/>
      <c r="E152" s="24"/>
      <c r="F152" s="24"/>
      <c r="G152" s="24"/>
      <c r="H152" s="24"/>
      <c r="I152" s="24"/>
      <c r="J152" s="24"/>
      <c r="K152" s="24"/>
      <c r="L152" s="15"/>
      <c r="M152" s="1"/>
      <c r="N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73" s="4" customFormat="1" ht="18" hidden="1" customHeight="1">
      <c r="A153" s="199" t="s">
        <v>37</v>
      </c>
      <c r="B153" s="199"/>
      <c r="C153" s="119">
        <f t="shared" ref="C153:C158" si="9">F153*0.7</f>
        <v>59095.399999999994</v>
      </c>
      <c r="D153" s="119">
        <f t="shared" ref="D153:D158" si="10">F153*0.8</f>
        <v>67537.600000000006</v>
      </c>
      <c r="E153" s="119">
        <f t="shared" ref="E153:E158" si="11">F153*0.9</f>
        <v>75979.8</v>
      </c>
      <c r="F153" s="120">
        <v>84422</v>
      </c>
      <c r="G153" s="119">
        <f t="shared" ref="G153:G158" si="12">F153*1.08</f>
        <v>91175.760000000009</v>
      </c>
      <c r="H153" s="119">
        <f t="shared" ref="H153:H158" si="13">F153*1.16</f>
        <v>97929.51999999999</v>
      </c>
      <c r="I153" s="119">
        <f t="shared" ref="I153:I158" si="14">F153*1.24</f>
        <v>104683.28</v>
      </c>
      <c r="J153" s="119">
        <f t="shared" ref="J153:J158" si="15">F153*1.32</f>
        <v>111437.04000000001</v>
      </c>
      <c r="K153" s="24"/>
      <c r="L153" s="15"/>
    </row>
    <row r="154" spans="1:73" s="4" customFormat="1" ht="18" hidden="1" customHeight="1">
      <c r="A154" s="199" t="s">
        <v>41</v>
      </c>
      <c r="B154" s="199"/>
      <c r="C154" s="119">
        <f t="shared" si="9"/>
        <v>63429.799999999996</v>
      </c>
      <c r="D154" s="119">
        <f t="shared" si="10"/>
        <v>72491.199999999997</v>
      </c>
      <c r="E154" s="119">
        <f t="shared" si="11"/>
        <v>81552.600000000006</v>
      </c>
      <c r="F154" s="120">
        <v>90614</v>
      </c>
      <c r="G154" s="119">
        <f t="shared" si="12"/>
        <v>97863.12000000001</v>
      </c>
      <c r="H154" s="119">
        <f t="shared" si="13"/>
        <v>105112.23999999999</v>
      </c>
      <c r="I154" s="119">
        <f t="shared" si="14"/>
        <v>112361.36</v>
      </c>
      <c r="J154" s="119">
        <f t="shared" si="15"/>
        <v>119610.48000000001</v>
      </c>
      <c r="K154" s="24"/>
      <c r="L154" s="15"/>
    </row>
    <row r="155" spans="1:73" s="4" customFormat="1" ht="18" hidden="1" customHeight="1">
      <c r="A155" s="199" t="s">
        <v>38</v>
      </c>
      <c r="B155" s="199"/>
      <c r="C155" s="119">
        <f t="shared" si="9"/>
        <v>73500</v>
      </c>
      <c r="D155" s="119">
        <f t="shared" si="10"/>
        <v>84000</v>
      </c>
      <c r="E155" s="119">
        <f t="shared" si="11"/>
        <v>94500</v>
      </c>
      <c r="F155" s="120">
        <v>105000</v>
      </c>
      <c r="G155" s="119">
        <f t="shared" si="12"/>
        <v>113400.00000000001</v>
      </c>
      <c r="H155" s="119">
        <f t="shared" si="13"/>
        <v>121799.99999999999</v>
      </c>
      <c r="I155" s="119">
        <f t="shared" si="14"/>
        <v>130200</v>
      </c>
      <c r="J155" s="119">
        <f t="shared" si="15"/>
        <v>138600</v>
      </c>
      <c r="K155" s="24"/>
      <c r="L155" s="15"/>
    </row>
    <row r="156" spans="1:73" s="4" customFormat="1" ht="18" hidden="1" customHeight="1">
      <c r="A156" s="199" t="s">
        <v>39</v>
      </c>
      <c r="B156" s="199"/>
      <c r="C156" s="119">
        <f t="shared" si="9"/>
        <v>64829.799999999996</v>
      </c>
      <c r="D156" s="119">
        <f t="shared" si="10"/>
        <v>74091.199999999997</v>
      </c>
      <c r="E156" s="119">
        <f t="shared" si="11"/>
        <v>83352.600000000006</v>
      </c>
      <c r="F156" s="120">
        <v>92614</v>
      </c>
      <c r="G156" s="119">
        <f t="shared" si="12"/>
        <v>100023.12000000001</v>
      </c>
      <c r="H156" s="119">
        <f t="shared" si="13"/>
        <v>107432.23999999999</v>
      </c>
      <c r="I156" s="119">
        <f t="shared" si="14"/>
        <v>114841.36</v>
      </c>
      <c r="J156" s="119">
        <f t="shared" si="15"/>
        <v>122250.48000000001</v>
      </c>
      <c r="K156" s="24"/>
      <c r="L156" s="15"/>
    </row>
    <row r="157" spans="1:73" s="4" customFormat="1" ht="18" hidden="1" customHeight="1">
      <c r="A157" s="199" t="s">
        <v>40</v>
      </c>
      <c r="B157" s="199"/>
      <c r="C157" s="119">
        <f t="shared" si="9"/>
        <v>57050</v>
      </c>
      <c r="D157" s="119">
        <f t="shared" si="10"/>
        <v>65200</v>
      </c>
      <c r="E157" s="119">
        <f t="shared" si="11"/>
        <v>73350</v>
      </c>
      <c r="F157" s="120">
        <v>81500</v>
      </c>
      <c r="G157" s="119">
        <f t="shared" si="12"/>
        <v>88020</v>
      </c>
      <c r="H157" s="119">
        <f t="shared" si="13"/>
        <v>94540</v>
      </c>
      <c r="I157" s="119">
        <f t="shared" si="14"/>
        <v>101060</v>
      </c>
      <c r="J157" s="119">
        <f t="shared" si="15"/>
        <v>107580</v>
      </c>
      <c r="K157" s="24"/>
      <c r="L157" s="15"/>
    </row>
    <row r="158" spans="1:73" s="4" customFormat="1" ht="18" hidden="1" customHeight="1">
      <c r="A158" s="199" t="s">
        <v>79</v>
      </c>
      <c r="B158" s="199"/>
      <c r="C158" s="119">
        <f t="shared" si="9"/>
        <v>51085.299999999996</v>
      </c>
      <c r="D158" s="119">
        <f t="shared" si="10"/>
        <v>58383.200000000004</v>
      </c>
      <c r="E158" s="119">
        <f t="shared" si="11"/>
        <v>65681.100000000006</v>
      </c>
      <c r="F158" s="120">
        <v>72979</v>
      </c>
      <c r="G158" s="119">
        <f t="shared" si="12"/>
        <v>78817.320000000007</v>
      </c>
      <c r="H158" s="119">
        <f t="shared" si="13"/>
        <v>84655.64</v>
      </c>
      <c r="I158" s="119">
        <f t="shared" si="14"/>
        <v>90493.96</v>
      </c>
      <c r="J158" s="119">
        <f t="shared" si="15"/>
        <v>96332.28</v>
      </c>
      <c r="K158" s="24"/>
      <c r="L158" s="15"/>
    </row>
    <row r="159" spans="1:73" ht="15" hidden="1" customHeight="1">
      <c r="A159" s="22"/>
      <c r="B159" s="22"/>
      <c r="C159" s="22"/>
      <c r="D159" s="22"/>
      <c r="E159" s="22"/>
      <c r="F159" s="22"/>
      <c r="G159" s="22"/>
      <c r="H159" s="22"/>
      <c r="I159" s="22"/>
      <c r="J159" s="22"/>
      <c r="K159" s="22"/>
      <c r="L159" s="6"/>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row>
    <row r="160" spans="1:73">
      <c r="A160" s="57"/>
      <c r="B160" s="57"/>
      <c r="C160" s="57"/>
      <c r="D160" s="57"/>
      <c r="E160" s="57"/>
      <c r="F160" s="57"/>
      <c r="G160" s="57"/>
      <c r="H160" s="57"/>
      <c r="I160" s="57"/>
      <c r="J160" s="57"/>
      <c r="K160" s="22"/>
      <c r="L160" s="6"/>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row>
    <row r="161" spans="1:56">
      <c r="A161" s="57"/>
      <c r="B161" s="57"/>
      <c r="C161" s="57"/>
      <c r="D161" s="57"/>
      <c r="E161" s="57"/>
      <c r="F161" s="57"/>
      <c r="G161" s="57"/>
      <c r="H161" s="57"/>
      <c r="I161" s="57"/>
      <c r="J161" s="57"/>
      <c r="K161" s="22"/>
      <c r="L161" s="6"/>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row>
    <row r="162" spans="1:56" ht="20.25">
      <c r="C162" s="245" t="s">
        <v>17</v>
      </c>
      <c r="D162" s="246"/>
      <c r="E162" s="246"/>
      <c r="F162" s="246"/>
      <c r="G162" s="246"/>
      <c r="H162" s="117"/>
      <c r="K162" s="22"/>
      <c r="L162" s="6"/>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row>
    <row r="163" spans="1:56">
      <c r="C163" s="243" t="s">
        <v>161</v>
      </c>
      <c r="D163" s="244"/>
      <c r="E163" s="244"/>
      <c r="F163" s="244"/>
      <c r="G163" s="244"/>
      <c r="H163" s="116"/>
      <c r="K163" s="57"/>
      <c r="L163" s="6"/>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row>
    <row r="164" spans="1:56">
      <c r="A164" s="24"/>
      <c r="B164" s="24"/>
      <c r="C164" s="24"/>
      <c r="D164" s="24"/>
      <c r="E164" s="24"/>
      <c r="F164" s="24"/>
      <c r="G164" s="24"/>
      <c r="H164" s="24"/>
      <c r="I164" s="24"/>
      <c r="J164" s="24"/>
      <c r="K164" s="59"/>
      <c r="L164" s="6"/>
      <c r="M164" s="4"/>
      <c r="N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row>
    <row r="165" spans="1:56">
      <c r="C165" s="239" t="s">
        <v>22</v>
      </c>
      <c r="D165" s="239"/>
      <c r="E165" s="54" t="s">
        <v>18</v>
      </c>
      <c r="F165" s="54" t="s">
        <v>12</v>
      </c>
      <c r="G165" s="54" t="s">
        <v>13</v>
      </c>
      <c r="H165" s="54"/>
      <c r="I165" s="60"/>
      <c r="J165" s="54"/>
      <c r="K165" s="22"/>
      <c r="L165" s="6"/>
    </row>
    <row r="166" spans="1:56">
      <c r="C166" s="239" t="s">
        <v>23</v>
      </c>
      <c r="D166" s="239"/>
      <c r="E166" s="56">
        <f>IF($C$15,LOOKUP($C$15,$M$173:$M$181,C$153:C$158),0)</f>
        <v>0</v>
      </c>
      <c r="F166" s="56">
        <f>IF($C$15,LOOKUP($C$15,$M$173:$M$181,D$153:D$158),0)</f>
        <v>0</v>
      </c>
      <c r="G166" s="56">
        <f>IF($C$15,LOOKUP($C$15,$M$173:$M$176,E$153:E$158),0)</f>
        <v>0</v>
      </c>
      <c r="H166" s="56"/>
      <c r="I166" s="56"/>
      <c r="J166" s="56"/>
      <c r="K166" s="22"/>
      <c r="L166" s="7"/>
    </row>
    <row r="167" spans="1:56">
      <c r="C167" s="24"/>
      <c r="D167" s="24"/>
      <c r="E167" s="24"/>
      <c r="F167" s="24"/>
      <c r="G167" s="24"/>
      <c r="H167" s="24"/>
      <c r="I167" s="59"/>
      <c r="J167" s="24"/>
      <c r="K167" s="22"/>
      <c r="L167" s="6"/>
    </row>
    <row r="168" spans="1:56">
      <c r="C168" s="54" t="s">
        <v>11</v>
      </c>
      <c r="D168" s="54" t="s">
        <v>21</v>
      </c>
      <c r="E168" s="24"/>
      <c r="F168" s="24"/>
      <c r="G168" s="24"/>
      <c r="H168" s="24"/>
      <c r="I168" s="59"/>
      <c r="J168" s="24"/>
      <c r="K168" s="22"/>
      <c r="L168" s="6"/>
    </row>
    <row r="169" spans="1:56">
      <c r="C169" s="24"/>
      <c r="D169" s="24"/>
      <c r="E169" s="24"/>
      <c r="F169" s="24"/>
      <c r="G169" s="24"/>
      <c r="H169" s="24"/>
      <c r="I169" s="59"/>
      <c r="J169" s="24"/>
      <c r="K169" s="22"/>
      <c r="L169" s="6"/>
      <c r="R169" s="5"/>
    </row>
    <row r="170" spans="1:56">
      <c r="C170" s="33" t="s">
        <v>14</v>
      </c>
      <c r="D170" s="61">
        <v>0.8</v>
      </c>
      <c r="E170" s="56">
        <f>D170*$E$166</f>
        <v>0</v>
      </c>
      <c r="F170" s="56">
        <f>D170*$F$166</f>
        <v>0</v>
      </c>
      <c r="G170" s="56">
        <f>D170*$G$166</f>
        <v>0</v>
      </c>
      <c r="H170" s="56"/>
      <c r="I170" s="56"/>
      <c r="J170" s="56"/>
      <c r="K170" s="22"/>
      <c r="L170" s="6"/>
      <c r="Q170" s="1" t="s">
        <v>16</v>
      </c>
    </row>
    <row r="171" spans="1:56">
      <c r="C171" s="33" t="s">
        <v>15</v>
      </c>
      <c r="D171" s="61">
        <v>0.5</v>
      </c>
      <c r="E171" s="56">
        <f>D171*$E$166</f>
        <v>0</v>
      </c>
      <c r="F171" s="56">
        <f>D171*$F$166</f>
        <v>0</v>
      </c>
      <c r="G171" s="56">
        <f>D171*$G$166</f>
        <v>0</v>
      </c>
      <c r="H171" s="56"/>
      <c r="I171" s="56"/>
      <c r="J171" s="56"/>
      <c r="K171" s="22"/>
      <c r="L171" s="6"/>
    </row>
    <row r="172" spans="1:56">
      <c r="C172" s="33" t="s">
        <v>83</v>
      </c>
      <c r="D172" s="61">
        <v>0.3</v>
      </c>
      <c r="E172" s="56">
        <f>D172*$E$166</f>
        <v>0</v>
      </c>
      <c r="F172" s="56">
        <f>D172*$F$166</f>
        <v>0</v>
      </c>
      <c r="G172" s="56">
        <f>D172*$G$166</f>
        <v>0</v>
      </c>
      <c r="H172" s="56"/>
      <c r="I172" s="56"/>
      <c r="J172" s="56"/>
      <c r="K172" s="63"/>
      <c r="L172" s="6"/>
      <c r="Q172" s="1" t="s">
        <v>16</v>
      </c>
      <c r="R172" s="5"/>
    </row>
    <row r="173" spans="1:56">
      <c r="A173" s="33"/>
      <c r="B173" s="61"/>
      <c r="C173" s="56"/>
      <c r="D173" s="56"/>
      <c r="E173" s="56"/>
      <c r="F173" s="56"/>
      <c r="G173" s="56"/>
      <c r="H173" s="56"/>
      <c r="I173" s="56"/>
      <c r="J173" s="56"/>
      <c r="K173" s="69"/>
      <c r="L173" s="6"/>
      <c r="M173" s="4">
        <v>1</v>
      </c>
      <c r="Q173" s="1" t="s">
        <v>16</v>
      </c>
    </row>
    <row r="174" spans="1:56" ht="54.75" customHeight="1">
      <c r="A174" s="191" t="s">
        <v>163</v>
      </c>
      <c r="B174" s="192"/>
      <c r="C174" s="192"/>
      <c r="D174" s="192"/>
      <c r="E174" s="192"/>
      <c r="F174" s="192"/>
      <c r="G174" s="192"/>
      <c r="H174" s="192"/>
      <c r="I174" s="192"/>
      <c r="J174" s="193"/>
      <c r="K174" s="69"/>
      <c r="L174" s="6"/>
      <c r="M174" s="4">
        <v>2</v>
      </c>
    </row>
    <row r="175" spans="1:56">
      <c r="A175" s="56"/>
      <c r="B175" s="56"/>
      <c r="C175" s="56"/>
      <c r="D175" s="56"/>
      <c r="E175" s="56"/>
      <c r="F175" s="56"/>
      <c r="G175" s="56"/>
      <c r="H175" s="56"/>
      <c r="I175" s="56"/>
      <c r="J175" s="56"/>
      <c r="K175" s="69"/>
      <c r="L175" s="6"/>
      <c r="M175" s="4">
        <v>3</v>
      </c>
      <c r="Q175" s="1" t="s">
        <v>16</v>
      </c>
      <c r="R175" s="5"/>
    </row>
    <row r="176" spans="1:56" hidden="1">
      <c r="A176" s="56"/>
      <c r="B176" s="56"/>
      <c r="C176" s="56"/>
      <c r="D176" s="56"/>
      <c r="E176" s="56"/>
      <c r="F176" s="56"/>
      <c r="G176" s="56"/>
      <c r="H176" s="56"/>
      <c r="I176" s="56"/>
      <c r="J176" s="56"/>
      <c r="K176" s="69"/>
      <c r="L176" s="6"/>
      <c r="M176" s="4">
        <v>4</v>
      </c>
      <c r="Q176" s="1" t="s">
        <v>16</v>
      </c>
    </row>
    <row r="177" spans="1:18" hidden="1">
      <c r="A177" s="33"/>
      <c r="B177" s="61"/>
      <c r="C177" s="56"/>
      <c r="D177" s="56"/>
      <c r="E177" s="56"/>
      <c r="F177" s="56"/>
      <c r="G177" s="56"/>
      <c r="H177" s="56"/>
      <c r="I177" s="56"/>
      <c r="J177" s="56"/>
      <c r="K177" s="69"/>
      <c r="L177" s="6"/>
      <c r="M177" s="4">
        <v>5</v>
      </c>
    </row>
    <row r="178" spans="1:18" hidden="1">
      <c r="A178" s="16"/>
      <c r="B178" s="17">
        <f>E41</f>
        <v>0</v>
      </c>
      <c r="C178" s="18">
        <f t="shared" ref="C178:F179" si="16">$B178*E$166</f>
        <v>0</v>
      </c>
      <c r="D178" s="18">
        <f t="shared" si="16"/>
        <v>0</v>
      </c>
      <c r="E178" s="18">
        <f t="shared" si="16"/>
        <v>0</v>
      </c>
      <c r="F178" s="18">
        <f t="shared" si="16"/>
        <v>0</v>
      </c>
      <c r="G178" s="18"/>
      <c r="H178" s="18"/>
      <c r="I178" s="19"/>
      <c r="J178" s="19"/>
      <c r="K178" s="20"/>
      <c r="M178" s="4">
        <v>6</v>
      </c>
      <c r="Q178" s="1" t="s">
        <v>16</v>
      </c>
    </row>
    <row r="179" spans="1:18" hidden="1">
      <c r="A179" s="8"/>
      <c r="B179" s="10">
        <f>E42</f>
        <v>0</v>
      </c>
      <c r="C179" s="2">
        <f t="shared" si="16"/>
        <v>0</v>
      </c>
      <c r="D179" s="2">
        <f t="shared" si="16"/>
        <v>0</v>
      </c>
      <c r="E179" s="2">
        <f t="shared" si="16"/>
        <v>0</v>
      </c>
      <c r="F179" s="2">
        <f t="shared" si="16"/>
        <v>0</v>
      </c>
      <c r="G179" s="2"/>
      <c r="H179" s="2"/>
      <c r="I179" s="3"/>
      <c r="J179" s="3"/>
    </row>
    <row r="180" spans="1:18" hidden="1">
      <c r="A180" s="4"/>
      <c r="B180" s="10"/>
      <c r="C180" s="2"/>
      <c r="D180" s="2"/>
      <c r="E180" s="2"/>
      <c r="F180" s="2"/>
      <c r="G180" s="2"/>
      <c r="H180" s="2"/>
      <c r="I180" s="3"/>
      <c r="J180" s="2"/>
      <c r="M180" s="4"/>
    </row>
    <row r="181" spans="1:18" hidden="1">
      <c r="A181" s="8"/>
      <c r="B181" s="10">
        <f>E44</f>
        <v>0</v>
      </c>
      <c r="C181" s="2">
        <f t="shared" ref="C181:F183" si="17">$B181*E$166</f>
        <v>0</v>
      </c>
      <c r="D181" s="2">
        <f t="shared" si="17"/>
        <v>0</v>
      </c>
      <c r="E181" s="2">
        <f t="shared" si="17"/>
        <v>0</v>
      </c>
      <c r="F181" s="2">
        <f t="shared" si="17"/>
        <v>0</v>
      </c>
      <c r="G181" s="2"/>
      <c r="H181" s="2"/>
      <c r="I181" s="3"/>
      <c r="J181" s="3"/>
      <c r="M181" s="4"/>
    </row>
    <row r="182" spans="1:18" hidden="1">
      <c r="A182" s="8"/>
      <c r="B182" s="10">
        <f>E45</f>
        <v>0</v>
      </c>
      <c r="C182" s="2">
        <f t="shared" si="17"/>
        <v>0</v>
      </c>
      <c r="D182" s="2">
        <f t="shared" si="17"/>
        <v>0</v>
      </c>
      <c r="E182" s="2">
        <f t="shared" si="17"/>
        <v>0</v>
      </c>
      <c r="F182" s="2">
        <f t="shared" si="17"/>
        <v>0</v>
      </c>
      <c r="G182" s="2"/>
      <c r="H182" s="2"/>
      <c r="I182" s="3"/>
      <c r="J182" s="3"/>
    </row>
    <row r="183" spans="1:18" hidden="1">
      <c r="A183" s="8"/>
      <c r="B183" s="10">
        <f>E46</f>
        <v>0</v>
      </c>
      <c r="C183" s="2">
        <f t="shared" si="17"/>
        <v>0</v>
      </c>
      <c r="D183" s="2">
        <f t="shared" si="17"/>
        <v>0</v>
      </c>
      <c r="E183" s="2">
        <f t="shared" si="17"/>
        <v>0</v>
      </c>
      <c r="F183" s="2">
        <f t="shared" si="17"/>
        <v>0</v>
      </c>
      <c r="G183" s="2"/>
      <c r="H183" s="2"/>
      <c r="I183" s="2"/>
      <c r="J183" s="2"/>
    </row>
    <row r="184" spans="1:18" hidden="1">
      <c r="A184" s="9"/>
      <c r="B184" s="9"/>
      <c r="C184" s="9"/>
      <c r="D184" s="9"/>
      <c r="E184" s="9"/>
      <c r="F184" s="9"/>
      <c r="G184" s="9"/>
      <c r="H184" s="9"/>
      <c r="I184" s="9"/>
      <c r="J184" s="9"/>
      <c r="Q184" s="1" t="s">
        <v>16</v>
      </c>
    </row>
    <row r="185" spans="1:18">
      <c r="A185" s="9"/>
      <c r="B185" s="9"/>
      <c r="C185" s="9"/>
      <c r="D185" s="9"/>
      <c r="E185" s="9"/>
      <c r="F185" s="9"/>
      <c r="G185" s="9"/>
      <c r="H185" s="9"/>
      <c r="I185" s="9"/>
      <c r="J185" s="9"/>
    </row>
    <row r="186" spans="1:18">
      <c r="A186" s="9"/>
      <c r="B186" s="9"/>
      <c r="C186" s="9"/>
      <c r="D186" s="9"/>
      <c r="E186" s="9"/>
      <c r="F186" s="9"/>
      <c r="G186" s="9"/>
      <c r="H186" s="9"/>
      <c r="I186" s="9"/>
      <c r="J186" s="9"/>
    </row>
    <row r="187" spans="1:18">
      <c r="A187" s="9"/>
      <c r="B187" s="9"/>
      <c r="C187" s="9"/>
      <c r="D187" s="9"/>
      <c r="E187" s="9"/>
      <c r="F187" s="9"/>
      <c r="G187" s="9"/>
      <c r="H187" s="9"/>
      <c r="I187" s="9"/>
      <c r="J187" s="9"/>
      <c r="Q187" s="1" t="s">
        <v>16</v>
      </c>
    </row>
    <row r="188" spans="1:18">
      <c r="A188" s="9"/>
      <c r="B188" s="9"/>
      <c r="C188" s="9"/>
      <c r="D188" s="9"/>
      <c r="E188" s="9"/>
      <c r="F188" s="9"/>
      <c r="G188" s="9"/>
      <c r="H188" s="9"/>
      <c r="I188" s="9"/>
      <c r="J188" s="9"/>
      <c r="Q188" s="1" t="s">
        <v>16</v>
      </c>
    </row>
    <row r="189" spans="1:18">
      <c r="A189" s="9"/>
      <c r="B189" s="9"/>
      <c r="C189" s="9"/>
      <c r="D189" s="9"/>
      <c r="E189" s="9"/>
      <c r="F189" s="9"/>
      <c r="G189" s="9"/>
      <c r="H189" s="9"/>
      <c r="I189" s="9"/>
      <c r="J189" s="9"/>
      <c r="Q189" s="1" t="s">
        <v>16</v>
      </c>
      <c r="R189" s="13"/>
    </row>
    <row r="190" spans="1:18">
      <c r="A190" s="9"/>
      <c r="B190" s="9"/>
      <c r="C190" s="9"/>
      <c r="D190" s="9"/>
      <c r="E190" s="9"/>
      <c r="F190" s="9"/>
      <c r="G190" s="9"/>
      <c r="H190" s="9"/>
      <c r="I190" s="9"/>
      <c r="J190" s="9"/>
    </row>
    <row r="191" spans="1:18">
      <c r="A191" s="9"/>
      <c r="B191" s="9"/>
      <c r="C191" s="9"/>
      <c r="D191" s="9"/>
      <c r="E191" s="9"/>
      <c r="F191" s="9"/>
      <c r="G191" s="9"/>
      <c r="H191" s="9"/>
      <c r="I191" s="9"/>
      <c r="J191" s="9"/>
    </row>
    <row r="192" spans="1:18">
      <c r="A192" s="9"/>
      <c r="B192" s="9"/>
      <c r="C192" s="9"/>
      <c r="D192" s="9"/>
      <c r="E192" s="9"/>
      <c r="F192" s="9"/>
      <c r="G192" s="9"/>
      <c r="H192" s="9"/>
      <c r="I192" s="9"/>
      <c r="J192" s="9"/>
    </row>
    <row r="193" spans="1:10">
      <c r="A193" s="9"/>
      <c r="B193" s="9"/>
      <c r="C193" s="9"/>
      <c r="D193" s="9"/>
      <c r="E193" s="9"/>
      <c r="F193" s="9"/>
      <c r="G193" s="9"/>
      <c r="H193" s="9"/>
      <c r="I193" s="9"/>
      <c r="J193" s="9"/>
    </row>
    <row r="194" spans="1:10">
      <c r="A194" s="9"/>
      <c r="B194" s="9"/>
      <c r="C194" s="9"/>
      <c r="D194" s="9"/>
      <c r="E194" s="9"/>
      <c r="F194" s="9"/>
      <c r="G194" s="9"/>
      <c r="H194" s="9"/>
      <c r="I194" s="9"/>
      <c r="J194" s="9"/>
    </row>
    <row r="195" spans="1:10">
      <c r="A195" s="9"/>
      <c r="B195" s="9"/>
      <c r="C195" s="9"/>
      <c r="D195" s="9"/>
      <c r="E195" s="9"/>
      <c r="F195" s="9"/>
      <c r="G195" s="9"/>
      <c r="H195" s="9"/>
      <c r="I195" s="9"/>
      <c r="J195" s="9"/>
    </row>
    <row r="196" spans="1:10">
      <c r="A196" s="9"/>
      <c r="B196" s="9"/>
      <c r="C196" s="9"/>
      <c r="D196" s="9"/>
      <c r="E196" s="9"/>
      <c r="F196" s="9"/>
      <c r="G196" s="9"/>
      <c r="H196" s="9"/>
      <c r="I196" s="9"/>
      <c r="J196" s="9"/>
    </row>
    <row r="197" spans="1:10">
      <c r="A197" s="9"/>
      <c r="B197" s="9"/>
      <c r="C197" s="9"/>
      <c r="D197" s="9"/>
      <c r="E197" s="9"/>
      <c r="F197" s="9"/>
      <c r="G197" s="9"/>
      <c r="H197" s="9"/>
      <c r="I197" s="9"/>
      <c r="J197" s="9"/>
    </row>
    <row r="198" spans="1:10">
      <c r="A198" s="9"/>
      <c r="B198" s="9"/>
      <c r="C198" s="9"/>
      <c r="D198" s="9"/>
      <c r="E198" s="9"/>
      <c r="F198" s="9"/>
      <c r="G198" s="9"/>
      <c r="H198" s="9"/>
      <c r="I198" s="9"/>
      <c r="J198" s="9"/>
    </row>
    <row r="199" spans="1:10">
      <c r="A199" s="9"/>
      <c r="B199" s="9"/>
      <c r="C199" s="9"/>
      <c r="D199" s="9"/>
      <c r="E199" s="9"/>
      <c r="F199" s="9"/>
      <c r="G199" s="9"/>
      <c r="H199" s="9"/>
      <c r="I199" s="9"/>
      <c r="J199" s="9"/>
    </row>
    <row r="200" spans="1:10">
      <c r="A200" s="9"/>
      <c r="B200" s="9"/>
      <c r="C200" s="9"/>
      <c r="D200" s="9"/>
      <c r="E200" s="9"/>
      <c r="F200" s="9"/>
      <c r="G200" s="9"/>
      <c r="H200" s="9"/>
      <c r="I200" s="9"/>
      <c r="J200" s="9"/>
    </row>
    <row r="201" spans="1:10">
      <c r="A201" s="9"/>
      <c r="B201" s="9"/>
      <c r="C201" s="9"/>
      <c r="D201" s="9"/>
      <c r="E201" s="9"/>
      <c r="F201" s="9"/>
      <c r="G201" s="9"/>
      <c r="H201" s="9"/>
      <c r="I201" s="9"/>
      <c r="J201" s="9"/>
    </row>
    <row r="202" spans="1:10">
      <c r="A202" s="9"/>
      <c r="B202" s="9"/>
      <c r="C202" s="9"/>
      <c r="D202" s="9"/>
      <c r="E202" s="9"/>
      <c r="F202" s="9"/>
      <c r="G202" s="9"/>
      <c r="H202" s="9"/>
      <c r="I202" s="9"/>
      <c r="J202" s="9"/>
    </row>
    <row r="203" spans="1:10">
      <c r="A203" s="9"/>
      <c r="B203" s="9"/>
      <c r="C203" s="9"/>
      <c r="D203" s="9"/>
      <c r="E203" s="9"/>
      <c r="F203" s="9"/>
      <c r="G203" s="9"/>
      <c r="H203" s="9"/>
      <c r="I203" s="9"/>
      <c r="J203" s="9"/>
    </row>
    <row r="204" spans="1:10">
      <c r="A204" s="9"/>
      <c r="B204" s="9"/>
      <c r="C204" s="9"/>
      <c r="D204" s="9"/>
      <c r="E204" s="9"/>
      <c r="F204" s="9"/>
      <c r="G204" s="9"/>
      <c r="H204" s="9"/>
      <c r="I204" s="9"/>
      <c r="J204" s="9"/>
    </row>
    <row r="205" spans="1:10">
      <c r="A205" s="9"/>
      <c r="B205" s="9"/>
      <c r="C205" s="9"/>
      <c r="D205" s="9"/>
      <c r="E205" s="9"/>
      <c r="F205" s="9"/>
      <c r="G205" s="9"/>
      <c r="H205" s="9"/>
      <c r="I205" s="9"/>
      <c r="J205" s="9"/>
    </row>
    <row r="206" spans="1:10">
      <c r="A206" s="9"/>
      <c r="B206" s="9"/>
      <c r="C206" s="9"/>
      <c r="D206" s="9"/>
      <c r="E206" s="9"/>
      <c r="F206" s="9"/>
      <c r="G206" s="9"/>
      <c r="H206" s="9"/>
      <c r="I206" s="9"/>
      <c r="J206" s="9"/>
    </row>
    <row r="207" spans="1:10">
      <c r="A207" s="9"/>
      <c r="B207" s="9"/>
      <c r="C207" s="9"/>
      <c r="D207" s="9"/>
      <c r="E207" s="9"/>
      <c r="F207" s="9"/>
      <c r="G207" s="9"/>
      <c r="H207" s="9"/>
      <c r="I207" s="9"/>
      <c r="J207" s="9"/>
    </row>
    <row r="208" spans="1:10">
      <c r="A208" s="9"/>
      <c r="B208" s="9"/>
      <c r="C208" s="9"/>
      <c r="D208" s="9"/>
      <c r="E208" s="9"/>
      <c r="F208" s="9"/>
      <c r="G208" s="9"/>
      <c r="H208" s="9"/>
      <c r="I208" s="9"/>
      <c r="J208" s="9"/>
    </row>
    <row r="209" spans="1:10">
      <c r="A209" s="9"/>
      <c r="B209" s="9"/>
      <c r="C209" s="9"/>
      <c r="D209" s="9"/>
      <c r="E209" s="9"/>
      <c r="F209" s="9"/>
      <c r="G209" s="9"/>
      <c r="H209" s="9"/>
      <c r="I209" s="9"/>
      <c r="J209" s="9"/>
    </row>
    <row r="210" spans="1:10">
      <c r="A210" s="9"/>
      <c r="B210" s="9"/>
      <c r="C210" s="9"/>
      <c r="D210" s="9"/>
      <c r="E210" s="9"/>
      <c r="F210" s="9"/>
      <c r="G210" s="9"/>
      <c r="H210" s="9"/>
      <c r="I210" s="9"/>
      <c r="J210" s="9"/>
    </row>
    <row r="211" spans="1:10">
      <c r="A211" s="9"/>
      <c r="B211" s="9"/>
      <c r="C211" s="9"/>
      <c r="D211" s="9"/>
      <c r="E211" s="9"/>
      <c r="F211" s="9"/>
      <c r="G211" s="9"/>
      <c r="H211" s="9"/>
      <c r="I211" s="9"/>
      <c r="J211" s="9"/>
    </row>
    <row r="212" spans="1:10">
      <c r="A212" s="9"/>
      <c r="B212" s="9"/>
      <c r="C212" s="9"/>
      <c r="D212" s="9"/>
      <c r="E212" s="9"/>
      <c r="F212" s="9"/>
      <c r="G212" s="9"/>
      <c r="H212" s="9"/>
      <c r="I212" s="9"/>
      <c r="J212" s="9"/>
    </row>
    <row r="213" spans="1:10">
      <c r="A213" s="9"/>
      <c r="B213" s="9"/>
      <c r="C213" s="9"/>
      <c r="D213" s="9"/>
      <c r="E213" s="9"/>
      <c r="F213" s="9"/>
      <c r="G213" s="9"/>
      <c r="H213" s="9"/>
      <c r="I213" s="9"/>
      <c r="J213" s="9"/>
    </row>
    <row r="214" spans="1:10">
      <c r="A214" s="9"/>
      <c r="B214" s="9"/>
      <c r="C214" s="9"/>
      <c r="D214" s="9"/>
      <c r="E214" s="9"/>
      <c r="F214" s="9"/>
      <c r="G214" s="9"/>
      <c r="H214" s="9"/>
      <c r="I214" s="9"/>
      <c r="J214" s="9"/>
    </row>
    <row r="215" spans="1:10">
      <c r="A215" s="9"/>
      <c r="B215" s="9"/>
      <c r="C215" s="9"/>
      <c r="D215" s="9"/>
      <c r="E215" s="9"/>
      <c r="F215" s="9"/>
      <c r="G215" s="9"/>
      <c r="H215" s="9"/>
      <c r="I215" s="9"/>
      <c r="J215" s="9"/>
    </row>
    <row r="216" spans="1:10">
      <c r="A216" s="9"/>
      <c r="B216" s="9"/>
      <c r="C216" s="9"/>
      <c r="D216" s="9"/>
      <c r="E216" s="9"/>
      <c r="F216" s="9"/>
      <c r="G216" s="9"/>
      <c r="H216" s="9"/>
      <c r="I216" s="9"/>
      <c r="J216" s="9"/>
    </row>
    <row r="217" spans="1:10">
      <c r="A217" s="9"/>
      <c r="B217" s="9"/>
      <c r="C217" s="9"/>
      <c r="D217" s="9"/>
      <c r="E217" s="9"/>
      <c r="F217" s="9"/>
      <c r="G217" s="9"/>
      <c r="H217" s="9"/>
      <c r="I217" s="9"/>
      <c r="J217" s="9"/>
    </row>
    <row r="218" spans="1:10">
      <c r="A218" s="9"/>
      <c r="B218" s="9"/>
      <c r="C218" s="9"/>
      <c r="D218" s="9"/>
      <c r="E218" s="9"/>
      <c r="F218" s="9"/>
      <c r="G218" s="9"/>
      <c r="H218" s="9"/>
      <c r="I218" s="9"/>
      <c r="J218" s="9"/>
    </row>
    <row r="219" spans="1:10">
      <c r="A219" s="9"/>
      <c r="B219" s="9"/>
      <c r="C219" s="9"/>
      <c r="D219" s="9"/>
      <c r="E219" s="9"/>
      <c r="F219" s="9"/>
      <c r="G219" s="9"/>
      <c r="H219" s="9"/>
      <c r="I219" s="9"/>
      <c r="J219" s="9"/>
    </row>
    <row r="220" spans="1:10">
      <c r="A220" s="9"/>
      <c r="B220" s="9"/>
      <c r="C220" s="9"/>
      <c r="D220" s="9"/>
      <c r="E220" s="9"/>
      <c r="F220" s="9"/>
      <c r="G220" s="9"/>
      <c r="H220" s="9"/>
      <c r="I220" s="9"/>
      <c r="J220" s="9"/>
    </row>
    <row r="221" spans="1:10">
      <c r="A221" s="9"/>
      <c r="B221" s="9"/>
      <c r="C221" s="9"/>
      <c r="D221" s="9"/>
      <c r="E221" s="9"/>
      <c r="F221" s="9"/>
      <c r="G221" s="9"/>
      <c r="H221" s="9"/>
      <c r="I221" s="9"/>
      <c r="J221" s="9"/>
    </row>
    <row r="222" spans="1:10">
      <c r="A222" s="9"/>
      <c r="B222" s="9"/>
      <c r="C222" s="9"/>
      <c r="D222" s="9"/>
      <c r="E222" s="9"/>
      <c r="F222" s="9"/>
      <c r="G222" s="9"/>
      <c r="H222" s="9"/>
      <c r="I222" s="9"/>
      <c r="J222" s="9"/>
    </row>
    <row r="223" spans="1:10">
      <c r="A223" s="9"/>
      <c r="B223" s="9"/>
      <c r="C223" s="9"/>
      <c r="D223" s="9"/>
      <c r="E223" s="9"/>
      <c r="F223" s="9"/>
      <c r="G223" s="9"/>
      <c r="H223" s="9"/>
      <c r="I223" s="9"/>
      <c r="J223" s="9"/>
    </row>
    <row r="224" spans="1:10">
      <c r="A224" s="9"/>
      <c r="B224" s="9"/>
      <c r="C224" s="9"/>
      <c r="D224" s="9"/>
      <c r="E224" s="9"/>
      <c r="F224" s="9"/>
      <c r="G224" s="9"/>
      <c r="H224" s="9"/>
      <c r="I224" s="9"/>
      <c r="J224" s="9"/>
    </row>
    <row r="225" spans="1:10">
      <c r="A225" s="9"/>
      <c r="B225" s="9"/>
      <c r="C225" s="9"/>
      <c r="D225" s="9"/>
      <c r="E225" s="9"/>
      <c r="F225" s="9"/>
      <c r="G225" s="9"/>
      <c r="H225" s="9"/>
      <c r="I225" s="9"/>
      <c r="J225" s="9"/>
    </row>
    <row r="226" spans="1:10">
      <c r="A226" s="9"/>
      <c r="B226" s="9"/>
      <c r="C226" s="9"/>
      <c r="D226" s="9"/>
      <c r="E226" s="9"/>
      <c r="F226" s="9"/>
      <c r="G226" s="9"/>
      <c r="H226" s="9"/>
      <c r="I226" s="9"/>
      <c r="J226" s="9"/>
    </row>
    <row r="227" spans="1:10">
      <c r="A227" s="9"/>
      <c r="B227" s="9"/>
      <c r="C227" s="9"/>
      <c r="D227" s="9"/>
      <c r="E227" s="9"/>
      <c r="F227" s="9"/>
      <c r="G227" s="9"/>
      <c r="H227" s="9"/>
      <c r="I227" s="9"/>
      <c r="J227" s="9"/>
    </row>
    <row r="228" spans="1:10">
      <c r="A228" s="9"/>
      <c r="B228" s="9"/>
      <c r="C228" s="9"/>
      <c r="D228" s="9"/>
      <c r="E228" s="9"/>
      <c r="F228" s="9"/>
      <c r="G228" s="9"/>
      <c r="H228" s="9"/>
      <c r="I228" s="9"/>
      <c r="J228" s="9"/>
    </row>
    <row r="229" spans="1:10">
      <c r="A229" s="9"/>
      <c r="B229" s="9"/>
      <c r="C229" s="9"/>
      <c r="D229" s="9"/>
      <c r="E229" s="9"/>
      <c r="F229" s="9"/>
      <c r="G229" s="9"/>
      <c r="H229" s="9"/>
      <c r="I229" s="9"/>
      <c r="J229" s="9"/>
    </row>
    <row r="230" spans="1:10">
      <c r="A230" s="9"/>
      <c r="B230" s="9"/>
      <c r="C230" s="9"/>
      <c r="D230" s="9"/>
      <c r="E230" s="9"/>
      <c r="F230" s="9"/>
      <c r="G230" s="9"/>
      <c r="H230" s="9"/>
      <c r="I230" s="9"/>
      <c r="J230" s="9"/>
    </row>
    <row r="231" spans="1:10">
      <c r="A231" s="9"/>
      <c r="B231" s="9"/>
      <c r="C231" s="9"/>
      <c r="D231" s="9"/>
      <c r="E231" s="9"/>
      <c r="F231" s="9"/>
      <c r="G231" s="9"/>
      <c r="H231" s="9"/>
      <c r="I231" s="9"/>
      <c r="J231" s="9"/>
    </row>
    <row r="232" spans="1:10">
      <c r="A232" s="9"/>
      <c r="B232" s="9"/>
      <c r="C232" s="9"/>
      <c r="D232" s="9"/>
      <c r="E232" s="9"/>
      <c r="F232" s="9"/>
      <c r="G232" s="9"/>
      <c r="H232" s="9"/>
      <c r="I232" s="9"/>
      <c r="J232" s="9"/>
    </row>
    <row r="233" spans="1:10">
      <c r="A233" s="9"/>
      <c r="B233" s="9"/>
      <c r="C233" s="9"/>
      <c r="D233" s="9"/>
      <c r="E233" s="9"/>
      <c r="F233" s="9"/>
      <c r="G233" s="9"/>
      <c r="H233" s="9"/>
      <c r="I233" s="9"/>
      <c r="J233" s="9"/>
    </row>
    <row r="234" spans="1:10">
      <c r="A234" s="9"/>
      <c r="B234" s="9"/>
      <c r="C234" s="9"/>
      <c r="D234" s="9"/>
      <c r="E234" s="9"/>
      <c r="F234" s="9"/>
      <c r="G234" s="9"/>
      <c r="H234" s="9"/>
      <c r="I234" s="9"/>
      <c r="J234" s="9"/>
    </row>
    <row r="235" spans="1:10">
      <c r="A235" s="9"/>
      <c r="B235" s="9"/>
      <c r="C235" s="9"/>
      <c r="D235" s="9"/>
      <c r="E235" s="9"/>
      <c r="F235" s="9"/>
      <c r="G235" s="9"/>
      <c r="H235" s="9"/>
      <c r="I235" s="9"/>
      <c r="J235" s="9"/>
    </row>
    <row r="236" spans="1:10">
      <c r="A236" s="9"/>
      <c r="B236" s="9"/>
      <c r="C236" s="9"/>
      <c r="D236" s="9"/>
      <c r="E236" s="9"/>
      <c r="F236" s="9"/>
      <c r="G236" s="9"/>
      <c r="H236" s="9"/>
      <c r="I236" s="9"/>
      <c r="J236" s="9"/>
    </row>
    <row r="237" spans="1:10">
      <c r="A237" s="9"/>
      <c r="B237" s="9"/>
      <c r="C237" s="9"/>
      <c r="D237" s="9"/>
      <c r="E237" s="9"/>
      <c r="F237" s="9"/>
      <c r="G237" s="9"/>
      <c r="H237" s="9"/>
      <c r="I237" s="9"/>
      <c r="J237" s="9"/>
    </row>
    <row r="238" spans="1:10">
      <c r="A238" s="9"/>
      <c r="B238" s="9"/>
      <c r="C238" s="9"/>
      <c r="D238" s="9"/>
      <c r="E238" s="9"/>
      <c r="F238" s="9"/>
      <c r="G238" s="9"/>
      <c r="H238" s="9"/>
      <c r="I238" s="9"/>
      <c r="J238" s="9"/>
    </row>
    <row r="239" spans="1:10">
      <c r="A239" s="9"/>
      <c r="B239" s="9"/>
      <c r="C239" s="9"/>
      <c r="D239" s="9"/>
      <c r="E239" s="9"/>
      <c r="F239" s="9"/>
      <c r="G239" s="9"/>
      <c r="H239" s="9"/>
      <c r="I239" s="9"/>
      <c r="J239" s="9"/>
    </row>
    <row r="240" spans="1:10">
      <c r="A240" s="9"/>
      <c r="B240" s="9"/>
      <c r="C240" s="9"/>
      <c r="D240" s="9"/>
      <c r="E240" s="9"/>
      <c r="F240" s="9"/>
      <c r="G240" s="9"/>
      <c r="H240" s="9"/>
      <c r="I240" s="9"/>
      <c r="J240" s="9"/>
    </row>
    <row r="241" spans="1:10">
      <c r="A241" s="9"/>
      <c r="B241" s="9"/>
      <c r="C241" s="9"/>
      <c r="D241" s="9"/>
      <c r="E241" s="9"/>
      <c r="F241" s="9"/>
      <c r="G241" s="9"/>
      <c r="H241" s="9"/>
      <c r="I241" s="9"/>
      <c r="J241" s="9"/>
    </row>
    <row r="242" spans="1:10">
      <c r="A242" s="9"/>
      <c r="B242" s="9"/>
      <c r="C242" s="9"/>
      <c r="D242" s="9"/>
      <c r="E242" s="9"/>
      <c r="F242" s="9"/>
      <c r="G242" s="9"/>
      <c r="H242" s="9"/>
      <c r="I242" s="9"/>
      <c r="J242" s="9"/>
    </row>
    <row r="243" spans="1:10">
      <c r="A243" s="9"/>
      <c r="B243" s="9"/>
      <c r="C243" s="9"/>
      <c r="D243" s="9"/>
      <c r="E243" s="9"/>
      <c r="F243" s="9"/>
      <c r="G243" s="9"/>
      <c r="H243" s="9"/>
      <c r="I243" s="9"/>
      <c r="J243" s="9"/>
    </row>
    <row r="244" spans="1:10">
      <c r="A244" s="9"/>
      <c r="B244" s="9"/>
      <c r="C244" s="9"/>
      <c r="D244" s="9"/>
      <c r="E244" s="9"/>
      <c r="F244" s="9"/>
      <c r="G244" s="9"/>
      <c r="H244" s="9"/>
      <c r="I244" s="9"/>
      <c r="J244" s="9"/>
    </row>
    <row r="245" spans="1:10">
      <c r="A245" s="9"/>
      <c r="B245" s="9"/>
      <c r="C245" s="9"/>
      <c r="D245" s="9"/>
      <c r="E245" s="9"/>
      <c r="F245" s="9"/>
      <c r="G245" s="9"/>
      <c r="H245" s="9"/>
      <c r="I245" s="9"/>
      <c r="J245" s="9"/>
    </row>
    <row r="246" spans="1:10">
      <c r="A246" s="9"/>
      <c r="B246" s="9"/>
      <c r="C246" s="9"/>
      <c r="D246" s="9"/>
      <c r="E246" s="9"/>
      <c r="F246" s="9"/>
      <c r="G246" s="9"/>
      <c r="H246" s="9"/>
      <c r="I246" s="9"/>
      <c r="J246" s="9"/>
    </row>
    <row r="247" spans="1:10">
      <c r="A247" s="9"/>
      <c r="B247" s="9"/>
      <c r="C247" s="9"/>
      <c r="D247" s="9"/>
      <c r="E247" s="9"/>
      <c r="F247" s="9"/>
      <c r="G247" s="9"/>
      <c r="H247" s="9"/>
      <c r="I247" s="9"/>
      <c r="J247" s="9"/>
    </row>
    <row r="248" spans="1:10">
      <c r="A248" s="9"/>
      <c r="B248" s="9"/>
      <c r="C248" s="9"/>
      <c r="D248" s="9"/>
      <c r="E248" s="9"/>
      <c r="F248" s="9"/>
      <c r="G248" s="9"/>
      <c r="H248" s="9"/>
      <c r="I248" s="9"/>
      <c r="J248" s="9"/>
    </row>
    <row r="249" spans="1:10">
      <c r="A249" s="9"/>
      <c r="B249" s="9"/>
      <c r="C249" s="9"/>
      <c r="D249" s="9"/>
      <c r="E249" s="9"/>
      <c r="F249" s="9"/>
      <c r="G249" s="9"/>
      <c r="H249" s="9"/>
      <c r="I249" s="9"/>
      <c r="J249" s="9"/>
    </row>
    <row r="250" spans="1:10">
      <c r="A250" s="9"/>
      <c r="B250" s="9"/>
      <c r="C250" s="9"/>
      <c r="D250" s="9"/>
      <c r="E250" s="9"/>
      <c r="F250" s="9"/>
      <c r="G250" s="9"/>
      <c r="H250" s="9"/>
      <c r="I250" s="9"/>
      <c r="J250" s="9"/>
    </row>
    <row r="251" spans="1:10">
      <c r="A251" s="9"/>
      <c r="B251" s="9"/>
      <c r="C251" s="9"/>
      <c r="D251" s="9"/>
      <c r="E251" s="9"/>
      <c r="F251" s="9"/>
      <c r="G251" s="9"/>
      <c r="H251" s="9"/>
      <c r="I251" s="9"/>
      <c r="J251" s="9"/>
    </row>
    <row r="252" spans="1:10">
      <c r="A252" s="9"/>
      <c r="B252" s="9"/>
      <c r="C252" s="9"/>
      <c r="D252" s="9"/>
      <c r="E252" s="9"/>
      <c r="F252" s="9"/>
      <c r="G252" s="9"/>
      <c r="H252" s="9"/>
      <c r="I252" s="9"/>
      <c r="J252" s="9"/>
    </row>
    <row r="253" spans="1:10">
      <c r="A253" s="9"/>
      <c r="B253" s="9"/>
      <c r="C253" s="9"/>
      <c r="D253" s="9"/>
      <c r="E253" s="9"/>
      <c r="F253" s="9"/>
      <c r="G253" s="9"/>
      <c r="H253" s="9"/>
      <c r="I253" s="9"/>
      <c r="J253" s="9"/>
    </row>
    <row r="254" spans="1:10">
      <c r="A254" s="9"/>
      <c r="B254" s="9"/>
      <c r="C254" s="9"/>
      <c r="D254" s="9"/>
      <c r="E254" s="9"/>
      <c r="F254" s="9"/>
      <c r="G254" s="9"/>
      <c r="H254" s="9"/>
      <c r="I254" s="9"/>
      <c r="J254" s="9"/>
    </row>
    <row r="255" spans="1:10">
      <c r="A255" s="9"/>
      <c r="B255" s="9"/>
      <c r="C255" s="9"/>
      <c r="D255" s="9"/>
      <c r="E255" s="9"/>
      <c r="F255" s="9"/>
      <c r="G255" s="9"/>
      <c r="H255" s="9"/>
      <c r="I255" s="9"/>
      <c r="J255" s="9"/>
    </row>
    <row r="256" spans="1:10">
      <c r="A256" s="9"/>
      <c r="B256" s="9"/>
      <c r="C256" s="9"/>
      <c r="D256" s="9"/>
      <c r="E256" s="9"/>
      <c r="F256" s="9"/>
      <c r="G256" s="9"/>
      <c r="H256" s="9"/>
      <c r="I256" s="9"/>
      <c r="J256" s="9"/>
    </row>
    <row r="257" spans="1:10">
      <c r="A257" s="9"/>
      <c r="B257" s="9"/>
      <c r="C257" s="9"/>
      <c r="D257" s="9"/>
      <c r="E257" s="9"/>
      <c r="F257" s="9"/>
      <c r="G257" s="9"/>
      <c r="H257" s="9"/>
      <c r="I257" s="9"/>
      <c r="J257" s="9"/>
    </row>
    <row r="258" spans="1:10">
      <c r="A258" s="9"/>
      <c r="B258" s="9"/>
      <c r="C258" s="9"/>
      <c r="D258" s="9"/>
      <c r="E258" s="9"/>
      <c r="F258" s="9"/>
      <c r="G258" s="9"/>
      <c r="H258" s="9"/>
      <c r="I258" s="9"/>
      <c r="J258" s="9"/>
    </row>
    <row r="259" spans="1:10">
      <c r="A259" s="9"/>
      <c r="B259" s="9"/>
      <c r="C259" s="9"/>
      <c r="D259" s="9"/>
      <c r="E259" s="9"/>
      <c r="F259" s="9"/>
      <c r="G259" s="9"/>
      <c r="H259" s="9"/>
      <c r="I259" s="9"/>
      <c r="J259" s="9"/>
    </row>
    <row r="260" spans="1:10">
      <c r="A260" s="9"/>
      <c r="B260" s="9"/>
      <c r="C260" s="9"/>
      <c r="D260" s="9"/>
      <c r="E260" s="9"/>
      <c r="F260" s="9"/>
      <c r="G260" s="9"/>
      <c r="H260" s="9"/>
      <c r="I260" s="9"/>
      <c r="J260" s="9"/>
    </row>
    <row r="261" spans="1:10">
      <c r="A261" s="9"/>
      <c r="B261" s="9"/>
      <c r="C261" s="9"/>
      <c r="D261" s="9"/>
      <c r="E261" s="9"/>
      <c r="F261" s="9"/>
      <c r="G261" s="9"/>
      <c r="H261" s="9"/>
      <c r="I261" s="9"/>
      <c r="J261" s="9"/>
    </row>
    <row r="262" spans="1:10">
      <c r="A262" s="9"/>
      <c r="B262" s="9"/>
      <c r="C262" s="9"/>
      <c r="D262" s="9"/>
      <c r="E262" s="9"/>
      <c r="F262" s="9"/>
      <c r="G262" s="9"/>
      <c r="H262" s="9"/>
      <c r="I262" s="9"/>
      <c r="J262" s="9"/>
    </row>
    <row r="263" spans="1:10">
      <c r="A263" s="9"/>
      <c r="B263" s="9"/>
      <c r="C263" s="9"/>
      <c r="D263" s="9"/>
      <c r="E263" s="9"/>
      <c r="F263" s="9"/>
      <c r="G263" s="9"/>
      <c r="H263" s="9"/>
      <c r="I263" s="9"/>
      <c r="J263" s="9"/>
    </row>
    <row r="264" spans="1:10">
      <c r="A264" s="9"/>
      <c r="B264" s="9"/>
      <c r="C264" s="9"/>
      <c r="D264" s="9"/>
      <c r="E264" s="9"/>
      <c r="F264" s="9"/>
      <c r="G264" s="9"/>
      <c r="H264" s="9"/>
      <c r="I264" s="9"/>
      <c r="J264" s="9"/>
    </row>
    <row r="265" spans="1:10">
      <c r="A265" s="9"/>
      <c r="B265" s="9"/>
      <c r="C265" s="9"/>
      <c r="D265" s="9"/>
      <c r="E265" s="9"/>
      <c r="F265" s="9"/>
      <c r="G265" s="9"/>
      <c r="H265" s="9"/>
      <c r="I265" s="9"/>
      <c r="J265" s="9"/>
    </row>
    <row r="266" spans="1:10">
      <c r="A266" s="9"/>
      <c r="B266" s="9"/>
      <c r="C266" s="9"/>
      <c r="D266" s="9"/>
      <c r="E266" s="9"/>
      <c r="F266" s="9"/>
      <c r="G266" s="9"/>
      <c r="H266" s="9"/>
      <c r="I266" s="9"/>
      <c r="J266" s="9"/>
    </row>
    <row r="267" spans="1:10">
      <c r="A267" s="9"/>
      <c r="B267" s="9"/>
      <c r="C267" s="9"/>
      <c r="D267" s="9"/>
      <c r="E267" s="9"/>
      <c r="F267" s="9"/>
      <c r="G267" s="9"/>
      <c r="H267" s="9"/>
      <c r="I267" s="9"/>
      <c r="J267" s="9"/>
    </row>
    <row r="268" spans="1:10">
      <c r="A268" s="9"/>
      <c r="B268" s="9"/>
      <c r="C268" s="9"/>
      <c r="D268" s="9"/>
      <c r="E268" s="9"/>
      <c r="F268" s="9"/>
      <c r="G268" s="9"/>
      <c r="H268" s="9"/>
      <c r="I268" s="9"/>
      <c r="J268" s="9"/>
    </row>
    <row r="269" spans="1:10">
      <c r="A269" s="9"/>
      <c r="B269" s="9"/>
      <c r="C269" s="9"/>
      <c r="D269" s="9"/>
      <c r="E269" s="9"/>
      <c r="F269" s="9"/>
      <c r="G269" s="9"/>
      <c r="H269" s="9"/>
      <c r="I269" s="9"/>
      <c r="J269" s="9"/>
    </row>
    <row r="270" spans="1:10">
      <c r="A270" s="9"/>
      <c r="B270" s="9"/>
      <c r="C270" s="9"/>
      <c r="D270" s="9"/>
      <c r="E270" s="9"/>
      <c r="F270" s="9"/>
      <c r="G270" s="9"/>
      <c r="H270" s="9"/>
      <c r="I270" s="9"/>
      <c r="J270" s="9"/>
    </row>
    <row r="271" spans="1:10">
      <c r="A271" s="9"/>
      <c r="B271" s="9"/>
      <c r="C271" s="9"/>
      <c r="D271" s="9"/>
      <c r="E271" s="9"/>
      <c r="F271" s="9"/>
      <c r="G271" s="9"/>
      <c r="H271" s="9"/>
      <c r="I271" s="9"/>
      <c r="J271" s="9"/>
    </row>
    <row r="272" spans="1:10">
      <c r="A272" s="9"/>
      <c r="B272" s="9"/>
      <c r="C272" s="9"/>
      <c r="D272" s="9"/>
      <c r="E272" s="9"/>
      <c r="F272" s="9"/>
      <c r="G272" s="9"/>
      <c r="H272" s="9"/>
      <c r="I272" s="9"/>
      <c r="J272" s="9"/>
    </row>
    <row r="273" spans="1:10">
      <c r="A273" s="9"/>
      <c r="B273" s="9"/>
      <c r="C273" s="9"/>
      <c r="D273" s="9"/>
      <c r="E273" s="9"/>
      <c r="F273" s="9"/>
      <c r="G273" s="9"/>
      <c r="H273" s="9"/>
      <c r="I273" s="9"/>
      <c r="J273" s="9"/>
    </row>
    <row r="274" spans="1:10">
      <c r="A274" s="9"/>
      <c r="B274" s="9"/>
      <c r="C274" s="9"/>
      <c r="D274" s="9"/>
      <c r="E274" s="9"/>
      <c r="F274" s="9"/>
      <c r="G274" s="9"/>
      <c r="H274" s="9"/>
      <c r="I274" s="9"/>
      <c r="J274" s="9"/>
    </row>
    <row r="275" spans="1:10">
      <c r="A275" s="9"/>
      <c r="B275" s="9"/>
      <c r="C275" s="9"/>
      <c r="D275" s="9"/>
      <c r="E275" s="9"/>
      <c r="F275" s="9"/>
      <c r="G275" s="9"/>
      <c r="H275" s="9"/>
      <c r="I275" s="9"/>
      <c r="J275" s="9"/>
    </row>
    <row r="276" spans="1:10">
      <c r="A276" s="9"/>
      <c r="B276" s="9"/>
      <c r="C276" s="9"/>
      <c r="D276" s="9"/>
      <c r="E276" s="9"/>
      <c r="F276" s="9"/>
      <c r="G276" s="9"/>
      <c r="H276" s="9"/>
      <c r="I276" s="9"/>
      <c r="J276" s="9"/>
    </row>
    <row r="277" spans="1:10">
      <c r="A277" s="9"/>
      <c r="B277" s="9"/>
      <c r="C277" s="9"/>
      <c r="D277" s="9"/>
      <c r="E277" s="9"/>
      <c r="F277" s="9"/>
      <c r="G277" s="9"/>
      <c r="H277" s="9"/>
      <c r="I277" s="9"/>
      <c r="J277" s="9"/>
    </row>
    <row r="278" spans="1:10">
      <c r="A278" s="9"/>
      <c r="B278" s="9"/>
      <c r="C278" s="9"/>
      <c r="D278" s="9"/>
      <c r="E278" s="9"/>
      <c r="F278" s="9"/>
      <c r="G278" s="9"/>
      <c r="H278" s="9"/>
      <c r="I278" s="9"/>
      <c r="J278" s="9"/>
    </row>
    <row r="279" spans="1:10">
      <c r="A279" s="9"/>
      <c r="B279" s="9"/>
      <c r="C279" s="9"/>
      <c r="D279" s="9"/>
      <c r="E279" s="9"/>
      <c r="F279" s="9"/>
      <c r="G279" s="9"/>
      <c r="H279" s="9"/>
      <c r="I279" s="9"/>
      <c r="J279" s="9"/>
    </row>
    <row r="280" spans="1:10">
      <c r="A280" s="9"/>
      <c r="B280" s="9"/>
      <c r="C280" s="9"/>
      <c r="D280" s="9"/>
      <c r="E280" s="9"/>
      <c r="F280" s="9"/>
      <c r="G280" s="9"/>
      <c r="H280" s="9"/>
      <c r="I280" s="9"/>
      <c r="J280" s="9"/>
    </row>
    <row r="281" spans="1:10">
      <c r="A281" s="9"/>
      <c r="B281" s="9"/>
      <c r="C281" s="9"/>
      <c r="D281" s="9"/>
      <c r="E281" s="9"/>
      <c r="F281" s="9"/>
      <c r="G281" s="9"/>
      <c r="H281" s="9"/>
      <c r="I281" s="9"/>
      <c r="J281" s="9"/>
    </row>
    <row r="282" spans="1:10">
      <c r="A282" s="9"/>
      <c r="B282" s="9"/>
      <c r="C282" s="9"/>
      <c r="D282" s="9"/>
      <c r="E282" s="9"/>
      <c r="F282" s="9"/>
      <c r="G282" s="9"/>
      <c r="H282" s="9"/>
      <c r="I282" s="9"/>
      <c r="J282" s="9"/>
    </row>
    <row r="283" spans="1:10">
      <c r="A283" s="9"/>
      <c r="B283" s="9"/>
      <c r="C283" s="9"/>
      <c r="D283" s="9"/>
      <c r="E283" s="9"/>
      <c r="F283" s="9"/>
      <c r="G283" s="9"/>
      <c r="H283" s="9"/>
      <c r="I283" s="9"/>
      <c r="J283" s="9"/>
    </row>
    <row r="284" spans="1:10">
      <c r="A284" s="9"/>
      <c r="B284" s="9"/>
      <c r="C284" s="9"/>
      <c r="D284" s="9"/>
      <c r="E284" s="9"/>
      <c r="F284" s="9"/>
      <c r="G284" s="9"/>
      <c r="H284" s="9"/>
      <c r="I284" s="9"/>
      <c r="J284" s="9"/>
    </row>
    <row r="285" spans="1:10">
      <c r="A285" s="9"/>
      <c r="B285" s="9"/>
      <c r="C285" s="9"/>
      <c r="D285" s="9"/>
      <c r="E285" s="9"/>
      <c r="F285" s="9"/>
      <c r="G285" s="9"/>
      <c r="H285" s="9"/>
      <c r="I285" s="9"/>
      <c r="J285" s="9"/>
    </row>
    <row r="286" spans="1:10">
      <c r="A286" s="9"/>
      <c r="B286" s="9"/>
      <c r="C286" s="9"/>
      <c r="D286" s="9"/>
      <c r="E286" s="9"/>
      <c r="F286" s="9"/>
      <c r="G286" s="9"/>
      <c r="H286" s="9"/>
      <c r="I286" s="9"/>
      <c r="J286" s="9"/>
    </row>
    <row r="287" spans="1:10">
      <c r="A287" s="9"/>
      <c r="B287" s="9"/>
      <c r="C287" s="9"/>
      <c r="D287" s="9"/>
      <c r="E287" s="9"/>
      <c r="F287" s="9"/>
      <c r="G287" s="9"/>
      <c r="H287" s="9"/>
      <c r="I287" s="9"/>
      <c r="J287" s="9"/>
    </row>
    <row r="288" spans="1:10">
      <c r="A288" s="9"/>
      <c r="B288" s="9"/>
      <c r="C288" s="9"/>
      <c r="D288" s="9"/>
      <c r="E288" s="9"/>
      <c r="F288" s="9"/>
      <c r="G288" s="9"/>
      <c r="H288" s="9"/>
      <c r="I288" s="9"/>
      <c r="J288" s="9"/>
    </row>
    <row r="289" spans="1:10">
      <c r="A289" s="9"/>
      <c r="B289" s="9"/>
      <c r="C289" s="9"/>
      <c r="D289" s="9"/>
      <c r="E289" s="9"/>
      <c r="F289" s="9"/>
      <c r="G289" s="9"/>
      <c r="H289" s="9"/>
      <c r="I289" s="9"/>
      <c r="J289" s="9"/>
    </row>
    <row r="290" spans="1:10">
      <c r="A290" s="9"/>
      <c r="B290" s="9"/>
      <c r="C290" s="9"/>
      <c r="D290" s="9"/>
      <c r="E290" s="9"/>
      <c r="F290" s="9"/>
      <c r="G290" s="9"/>
      <c r="H290" s="9"/>
      <c r="I290" s="9"/>
      <c r="J290" s="9"/>
    </row>
    <row r="291" spans="1:10">
      <c r="A291" s="9"/>
      <c r="B291" s="9"/>
      <c r="C291" s="9"/>
      <c r="D291" s="9"/>
      <c r="E291" s="9"/>
      <c r="F291" s="9"/>
      <c r="G291" s="9"/>
      <c r="H291" s="9"/>
      <c r="I291" s="9"/>
      <c r="J291" s="9"/>
    </row>
    <row r="292" spans="1:10">
      <c r="A292" s="9"/>
      <c r="B292" s="9"/>
      <c r="C292" s="9"/>
      <c r="D292" s="9"/>
      <c r="E292" s="9"/>
      <c r="F292" s="9"/>
      <c r="G292" s="9"/>
      <c r="H292" s="9"/>
      <c r="I292" s="9"/>
      <c r="J292" s="9"/>
    </row>
    <row r="293" spans="1:10">
      <c r="A293" s="9"/>
      <c r="B293" s="9"/>
      <c r="C293" s="9"/>
      <c r="D293" s="9"/>
      <c r="E293" s="9"/>
      <c r="F293" s="9"/>
      <c r="G293" s="9"/>
      <c r="H293" s="9"/>
      <c r="I293" s="9"/>
      <c r="J293" s="9"/>
    </row>
    <row r="294" spans="1:10">
      <c r="A294" s="9"/>
      <c r="B294" s="9"/>
      <c r="C294" s="9"/>
      <c r="D294" s="9"/>
      <c r="E294" s="9"/>
      <c r="F294" s="9"/>
      <c r="G294" s="9"/>
      <c r="H294" s="9"/>
      <c r="I294" s="9"/>
      <c r="J294" s="9"/>
    </row>
    <row r="295" spans="1:10">
      <c r="A295" s="9"/>
      <c r="B295" s="9"/>
      <c r="C295" s="9"/>
      <c r="D295" s="9"/>
      <c r="E295" s="9"/>
      <c r="F295" s="9"/>
      <c r="G295" s="9"/>
      <c r="H295" s="9"/>
      <c r="I295" s="9"/>
      <c r="J295" s="9"/>
    </row>
    <row r="296" spans="1:10">
      <c r="A296" s="9"/>
      <c r="B296" s="9"/>
      <c r="C296" s="9"/>
      <c r="D296" s="9"/>
      <c r="E296" s="9"/>
      <c r="F296" s="9"/>
      <c r="G296" s="9"/>
      <c r="H296" s="9"/>
      <c r="I296" s="9"/>
      <c r="J296" s="9"/>
    </row>
    <row r="297" spans="1:10">
      <c r="A297" s="9"/>
      <c r="B297" s="9"/>
      <c r="C297" s="9"/>
      <c r="D297" s="9"/>
      <c r="E297" s="9"/>
      <c r="F297" s="9"/>
      <c r="G297" s="9"/>
      <c r="H297" s="9"/>
      <c r="I297" s="9"/>
      <c r="J297" s="9"/>
    </row>
    <row r="298" spans="1:10">
      <c r="A298" s="9"/>
      <c r="B298" s="9"/>
      <c r="C298" s="9"/>
      <c r="D298" s="9"/>
      <c r="E298" s="9"/>
      <c r="F298" s="9"/>
      <c r="G298" s="9"/>
      <c r="H298" s="9"/>
      <c r="I298" s="9"/>
      <c r="J298" s="9"/>
    </row>
    <row r="299" spans="1:10">
      <c r="A299" s="9"/>
      <c r="B299" s="9"/>
      <c r="C299" s="9"/>
      <c r="D299" s="9"/>
      <c r="E299" s="9"/>
      <c r="F299" s="9"/>
      <c r="G299" s="9"/>
      <c r="H299" s="9"/>
      <c r="I299" s="9"/>
      <c r="J299" s="9"/>
    </row>
    <row r="300" spans="1:10">
      <c r="A300" s="9"/>
      <c r="B300" s="9"/>
      <c r="C300" s="9"/>
      <c r="D300" s="9"/>
      <c r="E300" s="9"/>
      <c r="F300" s="9"/>
      <c r="G300" s="9"/>
      <c r="H300" s="9"/>
      <c r="I300" s="9"/>
      <c r="J300" s="9"/>
    </row>
    <row r="301" spans="1:10">
      <c r="A301" s="9"/>
      <c r="B301" s="9"/>
      <c r="C301" s="9"/>
      <c r="D301" s="9"/>
      <c r="E301" s="9"/>
      <c r="F301" s="9"/>
      <c r="G301" s="9"/>
      <c r="H301" s="9"/>
      <c r="I301" s="9"/>
      <c r="J301" s="9"/>
    </row>
    <row r="302" spans="1:10">
      <c r="A302" s="9"/>
      <c r="B302" s="9"/>
      <c r="C302" s="9"/>
      <c r="D302" s="9"/>
      <c r="E302" s="9"/>
      <c r="F302" s="9"/>
      <c r="G302" s="9"/>
      <c r="H302" s="9"/>
      <c r="I302" s="9"/>
      <c r="J302" s="9"/>
    </row>
    <row r="303" spans="1:10">
      <c r="A303" s="9"/>
      <c r="B303" s="9"/>
      <c r="C303" s="9"/>
      <c r="D303" s="9"/>
      <c r="E303" s="9"/>
      <c r="F303" s="9"/>
      <c r="G303" s="9"/>
      <c r="H303" s="9"/>
      <c r="I303" s="9"/>
      <c r="J303" s="9"/>
    </row>
    <row r="304" spans="1:10">
      <c r="A304" s="9"/>
      <c r="B304" s="9"/>
      <c r="C304" s="9"/>
      <c r="D304" s="9"/>
      <c r="E304" s="9"/>
      <c r="F304" s="9"/>
      <c r="G304" s="9"/>
      <c r="H304" s="9"/>
      <c r="I304" s="9"/>
      <c r="J304" s="9"/>
    </row>
    <row r="305" spans="1:10">
      <c r="A305" s="9"/>
      <c r="B305" s="9"/>
      <c r="C305" s="9"/>
      <c r="D305" s="9"/>
      <c r="E305" s="9"/>
      <c r="F305" s="9"/>
      <c r="G305" s="9"/>
      <c r="H305" s="9"/>
      <c r="I305" s="9"/>
      <c r="J305" s="9"/>
    </row>
    <row r="306" spans="1:10">
      <c r="A306" s="9"/>
      <c r="B306" s="9"/>
      <c r="C306" s="9"/>
      <c r="D306" s="9"/>
      <c r="E306" s="9"/>
      <c r="F306" s="9"/>
      <c r="G306" s="9"/>
      <c r="H306" s="9"/>
      <c r="I306" s="9"/>
      <c r="J306" s="9"/>
    </row>
    <row r="307" spans="1:10">
      <c r="A307" s="9"/>
      <c r="B307" s="9"/>
      <c r="C307" s="9"/>
      <c r="D307" s="9"/>
      <c r="E307" s="9"/>
      <c r="F307" s="9"/>
      <c r="G307" s="9"/>
      <c r="H307" s="9"/>
      <c r="I307" s="9"/>
      <c r="J307" s="9"/>
    </row>
    <row r="308" spans="1:10">
      <c r="A308" s="9"/>
      <c r="B308" s="9"/>
      <c r="C308" s="9"/>
      <c r="D308" s="9"/>
      <c r="E308" s="9"/>
      <c r="F308" s="9"/>
      <c r="G308" s="9"/>
      <c r="H308" s="9"/>
      <c r="I308" s="9"/>
      <c r="J308" s="9"/>
    </row>
    <row r="309" spans="1:10">
      <c r="A309" s="9"/>
      <c r="B309" s="9"/>
      <c r="C309" s="9"/>
      <c r="D309" s="9"/>
      <c r="E309" s="9"/>
      <c r="F309" s="9"/>
      <c r="G309" s="9"/>
      <c r="H309" s="9"/>
      <c r="I309" s="9"/>
      <c r="J309" s="9"/>
    </row>
    <row r="310" spans="1:10">
      <c r="A310" s="9"/>
      <c r="B310" s="9"/>
      <c r="C310" s="9"/>
      <c r="D310" s="9"/>
      <c r="E310" s="9"/>
      <c r="F310" s="9"/>
      <c r="G310" s="9"/>
      <c r="H310" s="9"/>
      <c r="I310" s="9"/>
      <c r="J310" s="9"/>
    </row>
    <row r="311" spans="1:10">
      <c r="A311" s="9"/>
      <c r="B311" s="9"/>
      <c r="C311" s="9"/>
      <c r="D311" s="9"/>
      <c r="E311" s="9"/>
      <c r="F311" s="9"/>
      <c r="G311" s="9"/>
      <c r="H311" s="9"/>
      <c r="I311" s="9"/>
      <c r="J311" s="9"/>
    </row>
    <row r="312" spans="1:10">
      <c r="A312" s="9"/>
      <c r="B312" s="9"/>
      <c r="C312" s="9"/>
      <c r="D312" s="9"/>
      <c r="E312" s="9"/>
      <c r="F312" s="9"/>
      <c r="G312" s="9"/>
      <c r="H312" s="9"/>
      <c r="I312" s="9"/>
      <c r="J312" s="9"/>
    </row>
    <row r="313" spans="1:10">
      <c r="A313" s="9"/>
      <c r="B313" s="9"/>
      <c r="C313" s="9"/>
      <c r="D313" s="9"/>
      <c r="E313" s="9"/>
      <c r="F313" s="9"/>
      <c r="G313" s="9"/>
      <c r="H313" s="9"/>
      <c r="I313" s="9"/>
      <c r="J313" s="9"/>
    </row>
    <row r="314" spans="1:10">
      <c r="A314" s="9"/>
      <c r="B314" s="9"/>
      <c r="C314" s="9"/>
      <c r="D314" s="9"/>
      <c r="E314" s="9"/>
      <c r="F314" s="9"/>
      <c r="G314" s="9"/>
      <c r="H314" s="9"/>
      <c r="I314" s="9"/>
      <c r="J314" s="9"/>
    </row>
    <row r="315" spans="1:10">
      <c r="A315" s="9"/>
      <c r="B315" s="9"/>
      <c r="C315" s="9"/>
      <c r="D315" s="9"/>
      <c r="E315" s="9"/>
      <c r="F315" s="9"/>
      <c r="G315" s="9"/>
      <c r="H315" s="9"/>
      <c r="I315" s="9"/>
      <c r="J315" s="9"/>
    </row>
    <row r="316" spans="1:10">
      <c r="A316" s="9"/>
      <c r="B316" s="9"/>
      <c r="C316" s="9"/>
      <c r="D316" s="9"/>
      <c r="E316" s="9"/>
      <c r="F316" s="9"/>
      <c r="G316" s="9"/>
      <c r="H316" s="9"/>
      <c r="I316" s="9"/>
      <c r="J316" s="9"/>
    </row>
    <row r="317" spans="1:10">
      <c r="A317" s="9"/>
      <c r="B317" s="9"/>
      <c r="C317" s="9"/>
      <c r="D317" s="9"/>
      <c r="E317" s="9"/>
      <c r="F317" s="9"/>
      <c r="G317" s="9"/>
      <c r="H317" s="9"/>
      <c r="I317" s="9"/>
      <c r="J317" s="9"/>
    </row>
    <row r="318" spans="1:10">
      <c r="A318" s="9"/>
      <c r="B318" s="9"/>
      <c r="C318" s="9"/>
      <c r="D318" s="9"/>
      <c r="E318" s="9"/>
      <c r="F318" s="9"/>
      <c r="G318" s="9"/>
      <c r="H318" s="9"/>
      <c r="I318" s="9"/>
      <c r="J318" s="9"/>
    </row>
    <row r="319" spans="1:10">
      <c r="A319" s="9"/>
      <c r="B319" s="9"/>
      <c r="C319" s="9"/>
      <c r="D319" s="9"/>
      <c r="E319" s="9"/>
      <c r="F319" s="9"/>
      <c r="G319" s="9"/>
      <c r="H319" s="9"/>
      <c r="I319" s="9"/>
      <c r="J319" s="9"/>
    </row>
    <row r="320" spans="1:10">
      <c r="A320" s="9"/>
      <c r="B320" s="9"/>
      <c r="C320" s="9"/>
      <c r="D320" s="9"/>
      <c r="E320" s="9"/>
      <c r="F320" s="9"/>
      <c r="G320" s="9"/>
      <c r="H320" s="9"/>
      <c r="I320" s="9"/>
      <c r="J320" s="9"/>
    </row>
    <row r="321" spans="1:10">
      <c r="A321" s="9"/>
      <c r="B321" s="9"/>
      <c r="C321" s="9"/>
      <c r="D321" s="9"/>
      <c r="E321" s="9"/>
      <c r="F321" s="9"/>
      <c r="G321" s="9"/>
      <c r="H321" s="9"/>
      <c r="I321" s="9"/>
      <c r="J321" s="9"/>
    </row>
    <row r="322" spans="1:10">
      <c r="A322" s="9"/>
      <c r="B322" s="9"/>
      <c r="C322" s="9"/>
      <c r="D322" s="9"/>
      <c r="E322" s="9"/>
      <c r="F322" s="9"/>
      <c r="G322" s="9"/>
      <c r="H322" s="9"/>
      <c r="I322" s="9"/>
      <c r="J322" s="9"/>
    </row>
    <row r="323" spans="1:10">
      <c r="A323" s="9"/>
      <c r="B323" s="9"/>
      <c r="C323" s="9"/>
      <c r="D323" s="9"/>
      <c r="E323" s="9"/>
      <c r="F323" s="9"/>
      <c r="G323" s="9"/>
      <c r="H323" s="9"/>
      <c r="I323" s="9"/>
      <c r="J323" s="9"/>
    </row>
    <row r="324" spans="1:10">
      <c r="A324" s="9"/>
      <c r="B324" s="9"/>
      <c r="C324" s="9"/>
      <c r="D324" s="9"/>
      <c r="E324" s="9"/>
      <c r="F324" s="9"/>
      <c r="G324" s="9"/>
      <c r="H324" s="9"/>
      <c r="I324" s="9"/>
      <c r="J324" s="9"/>
    </row>
    <row r="325" spans="1:10">
      <c r="A325" s="9"/>
      <c r="B325" s="9"/>
      <c r="C325" s="9"/>
      <c r="D325" s="9"/>
      <c r="E325" s="9"/>
      <c r="F325" s="9"/>
      <c r="G325" s="9"/>
      <c r="H325" s="9"/>
      <c r="I325" s="9"/>
      <c r="J325" s="9"/>
    </row>
    <row r="326" spans="1:10">
      <c r="A326" s="9"/>
      <c r="B326" s="9"/>
      <c r="C326" s="9"/>
      <c r="D326" s="9"/>
      <c r="E326" s="9"/>
      <c r="F326" s="9"/>
      <c r="G326" s="9"/>
      <c r="H326" s="9"/>
      <c r="I326" s="9"/>
      <c r="J326" s="9"/>
    </row>
    <row r="327" spans="1:10">
      <c r="A327" s="9"/>
      <c r="B327" s="9"/>
      <c r="C327" s="9"/>
      <c r="D327" s="9"/>
      <c r="E327" s="9"/>
      <c r="F327" s="9"/>
      <c r="G327" s="9"/>
      <c r="H327" s="9"/>
      <c r="I327" s="9"/>
      <c r="J327" s="9"/>
    </row>
    <row r="328" spans="1:10">
      <c r="A328" s="9"/>
      <c r="B328" s="9"/>
      <c r="C328" s="9"/>
      <c r="D328" s="9"/>
      <c r="E328" s="9"/>
      <c r="F328" s="9"/>
      <c r="G328" s="9"/>
      <c r="H328" s="9"/>
      <c r="I328" s="9"/>
      <c r="J328" s="9"/>
    </row>
    <row r="329" spans="1:10">
      <c r="A329" s="9"/>
      <c r="B329" s="9"/>
      <c r="C329" s="9"/>
      <c r="D329" s="9"/>
      <c r="E329" s="9"/>
      <c r="F329" s="9"/>
      <c r="G329" s="9"/>
      <c r="H329" s="9"/>
      <c r="I329" s="9"/>
      <c r="J329" s="9"/>
    </row>
    <row r="330" spans="1:10">
      <c r="A330" s="9"/>
      <c r="B330" s="9"/>
      <c r="C330" s="9"/>
      <c r="D330" s="9"/>
      <c r="E330" s="9"/>
      <c r="F330" s="9"/>
      <c r="G330" s="9"/>
      <c r="H330" s="9"/>
      <c r="I330" s="9"/>
      <c r="J330" s="9"/>
    </row>
    <row r="331" spans="1:10">
      <c r="A331" s="9"/>
      <c r="B331" s="9"/>
      <c r="C331" s="9"/>
      <c r="D331" s="9"/>
      <c r="E331" s="9"/>
      <c r="F331" s="9"/>
      <c r="G331" s="9"/>
      <c r="H331" s="9"/>
      <c r="I331" s="9"/>
      <c r="J331" s="9"/>
    </row>
    <row r="332" spans="1:10">
      <c r="A332" s="9"/>
      <c r="B332" s="9"/>
      <c r="C332" s="9"/>
      <c r="D332" s="9"/>
      <c r="E332" s="9"/>
      <c r="F332" s="9"/>
      <c r="G332" s="9"/>
      <c r="H332" s="9"/>
      <c r="I332" s="9"/>
      <c r="J332" s="9"/>
    </row>
    <row r="333" spans="1:10">
      <c r="A333" s="9"/>
      <c r="B333" s="9"/>
      <c r="C333" s="9"/>
      <c r="D333" s="9"/>
      <c r="E333" s="9"/>
      <c r="F333" s="9"/>
      <c r="G333" s="9"/>
      <c r="H333" s="9"/>
      <c r="I333" s="9"/>
      <c r="J333" s="9"/>
    </row>
    <row r="334" spans="1:10">
      <c r="A334" s="9"/>
      <c r="B334" s="9"/>
      <c r="C334" s="9"/>
      <c r="D334" s="9"/>
      <c r="E334" s="9"/>
      <c r="F334" s="9"/>
      <c r="G334" s="9"/>
      <c r="H334" s="9"/>
      <c r="I334" s="9"/>
      <c r="J334" s="9"/>
    </row>
    <row r="335" spans="1:10">
      <c r="A335" s="9"/>
      <c r="B335" s="9"/>
      <c r="C335" s="9"/>
      <c r="D335" s="9"/>
      <c r="E335" s="9"/>
      <c r="F335" s="9"/>
      <c r="G335" s="9"/>
      <c r="H335" s="9"/>
      <c r="I335" s="9"/>
      <c r="J335" s="9"/>
    </row>
    <row r="336" spans="1:10">
      <c r="A336" s="9"/>
      <c r="B336" s="9"/>
      <c r="C336" s="9"/>
      <c r="D336" s="9"/>
      <c r="E336" s="9"/>
      <c r="F336" s="9"/>
      <c r="G336" s="9"/>
      <c r="H336" s="9"/>
      <c r="I336" s="9"/>
      <c r="J336" s="9"/>
    </row>
    <row r="337" spans="1:10">
      <c r="A337" s="9"/>
      <c r="B337" s="9"/>
      <c r="C337" s="9"/>
      <c r="D337" s="9"/>
      <c r="E337" s="9"/>
      <c r="F337" s="9"/>
      <c r="G337" s="9"/>
      <c r="H337" s="9"/>
      <c r="I337" s="9"/>
      <c r="J337" s="9"/>
    </row>
    <row r="338" spans="1:10">
      <c r="A338" s="9"/>
      <c r="B338" s="9"/>
      <c r="C338" s="9"/>
      <c r="D338" s="9"/>
      <c r="E338" s="9"/>
      <c r="F338" s="9"/>
      <c r="G338" s="9"/>
      <c r="H338" s="9"/>
      <c r="I338" s="9"/>
      <c r="J338" s="9"/>
    </row>
    <row r="339" spans="1:10">
      <c r="A339" s="9"/>
      <c r="B339" s="9"/>
      <c r="C339" s="9"/>
      <c r="D339" s="9"/>
      <c r="E339" s="9"/>
      <c r="F339" s="9"/>
      <c r="G339" s="9"/>
      <c r="H339" s="9"/>
      <c r="I339" s="9"/>
      <c r="J339" s="9"/>
    </row>
    <row r="340" spans="1:10">
      <c r="A340" s="9"/>
      <c r="B340" s="9"/>
      <c r="C340" s="9"/>
      <c r="D340" s="9"/>
      <c r="E340" s="9"/>
      <c r="F340" s="9"/>
      <c r="G340" s="9"/>
      <c r="H340" s="9"/>
      <c r="I340" s="9"/>
      <c r="J340" s="9"/>
    </row>
    <row r="341" spans="1:10">
      <c r="A341" s="9"/>
      <c r="B341" s="9"/>
      <c r="C341" s="9"/>
      <c r="D341" s="9"/>
      <c r="E341" s="9"/>
      <c r="F341" s="9"/>
      <c r="G341" s="9"/>
      <c r="H341" s="9"/>
      <c r="I341" s="9"/>
      <c r="J341" s="9"/>
    </row>
    <row r="342" spans="1:10">
      <c r="A342" s="9"/>
      <c r="B342" s="9"/>
      <c r="C342" s="9"/>
      <c r="D342" s="9"/>
      <c r="E342" s="9"/>
      <c r="F342" s="9"/>
      <c r="G342" s="9"/>
      <c r="H342" s="9"/>
      <c r="I342" s="9"/>
      <c r="J342" s="9"/>
    </row>
    <row r="343" spans="1:10">
      <c r="A343" s="9"/>
      <c r="B343" s="9"/>
      <c r="C343" s="9"/>
      <c r="D343" s="9"/>
      <c r="E343" s="9"/>
      <c r="F343" s="9"/>
      <c r="G343" s="9"/>
      <c r="H343" s="9"/>
      <c r="I343" s="9"/>
      <c r="J343" s="9"/>
    </row>
    <row r="344" spans="1:10">
      <c r="A344" s="9"/>
      <c r="B344" s="9"/>
      <c r="C344" s="9"/>
      <c r="D344" s="9"/>
      <c r="E344" s="9"/>
      <c r="F344" s="9"/>
      <c r="G344" s="9"/>
      <c r="H344" s="9"/>
      <c r="I344" s="9"/>
      <c r="J344" s="9"/>
    </row>
    <row r="345" spans="1:10">
      <c r="A345" s="9"/>
      <c r="B345" s="9"/>
      <c r="C345" s="9"/>
      <c r="D345" s="9"/>
      <c r="E345" s="9"/>
      <c r="F345" s="9"/>
      <c r="G345" s="9"/>
      <c r="H345" s="9"/>
      <c r="I345" s="9"/>
      <c r="J345" s="9"/>
    </row>
    <row r="346" spans="1:10">
      <c r="A346" s="9"/>
      <c r="B346" s="9"/>
      <c r="C346" s="9"/>
      <c r="D346" s="9"/>
      <c r="E346" s="9"/>
      <c r="F346" s="9"/>
      <c r="G346" s="9"/>
      <c r="H346" s="9"/>
      <c r="I346" s="9"/>
      <c r="J346" s="9"/>
    </row>
  </sheetData>
  <sheetProtection password="DACF" sheet="1" objects="1" scenarios="1" selectLockedCells="1"/>
  <mergeCells count="106">
    <mergeCell ref="C166:D166"/>
    <mergeCell ref="C165:D165"/>
    <mergeCell ref="C16:F16"/>
    <mergeCell ref="C17:E17"/>
    <mergeCell ref="F21:F22"/>
    <mergeCell ref="C163:G163"/>
    <mergeCell ref="C162:G162"/>
    <mergeCell ref="H136:H137"/>
    <mergeCell ref="G15:I15"/>
    <mergeCell ref="E15:F15"/>
    <mergeCell ref="C15:D15"/>
    <mergeCell ref="D110:D111"/>
    <mergeCell ref="D148:G148"/>
    <mergeCell ref="D149:G149"/>
    <mergeCell ref="E123:E124"/>
    <mergeCell ref="G136:G137"/>
    <mergeCell ref="E136:E137"/>
    <mergeCell ref="D123:D124"/>
    <mergeCell ref="C147:H147"/>
    <mergeCell ref="F82:J82"/>
    <mergeCell ref="A19:F19"/>
    <mergeCell ref="A77:J77"/>
    <mergeCell ref="B123:B124"/>
    <mergeCell ref="C136:C137"/>
    <mergeCell ref="A157:B157"/>
    <mergeCell ref="I136:I137"/>
    <mergeCell ref="F123:F124"/>
    <mergeCell ref="F136:F137"/>
    <mergeCell ref="AQ82:AV82"/>
    <mergeCell ref="A158:B158"/>
    <mergeCell ref="A31:B31"/>
    <mergeCell ref="A32:B32"/>
    <mergeCell ref="A33:B33"/>
    <mergeCell ref="B93:H93"/>
    <mergeCell ref="A34:B34"/>
    <mergeCell ref="A79:J79"/>
    <mergeCell ref="B38:E38"/>
    <mergeCell ref="B82:E82"/>
    <mergeCell ref="C50:G50"/>
    <mergeCell ref="A156:B156"/>
    <mergeCell ref="B136:B137"/>
    <mergeCell ref="C110:C111"/>
    <mergeCell ref="I123:I124"/>
    <mergeCell ref="D136:D137"/>
    <mergeCell ref="A91:J91"/>
    <mergeCell ref="B81:E81"/>
    <mergeCell ref="F81:J81"/>
    <mergeCell ref="H123:H124"/>
    <mergeCell ref="A110:A111"/>
    <mergeCell ref="B110:B111"/>
    <mergeCell ref="E27:F27"/>
    <mergeCell ref="B52:F52"/>
    <mergeCell ref="AX82:BC82"/>
    <mergeCell ref="H110:H111"/>
    <mergeCell ref="C65:F65"/>
    <mergeCell ref="I110:I111"/>
    <mergeCell ref="A30:B30"/>
    <mergeCell ref="AJ82:AO82"/>
    <mergeCell ref="C24:D24"/>
    <mergeCell ref="A174:J174"/>
    <mergeCell ref="J110:J111"/>
    <mergeCell ref="J123:J124"/>
    <mergeCell ref="J136:J137"/>
    <mergeCell ref="F110:F111"/>
    <mergeCell ref="G123:G124"/>
    <mergeCell ref="A153:B153"/>
    <mergeCell ref="A154:B154"/>
    <mergeCell ref="A37:H37"/>
    <mergeCell ref="A28:B28"/>
    <mergeCell ref="A134:J134"/>
    <mergeCell ref="C123:C124"/>
    <mergeCell ref="E28:F28"/>
    <mergeCell ref="A78:J78"/>
    <mergeCell ref="A105:J105"/>
    <mergeCell ref="A106:J106"/>
    <mergeCell ref="A108:J108"/>
    <mergeCell ref="A121:J121"/>
    <mergeCell ref="A155:B155"/>
    <mergeCell ref="A36:D36"/>
    <mergeCell ref="E110:E111"/>
    <mergeCell ref="G110:G111"/>
    <mergeCell ref="F43:H47"/>
    <mergeCell ref="A1:J1"/>
    <mergeCell ref="A2:J2"/>
    <mergeCell ref="A4:J4"/>
    <mergeCell ref="A5:J5"/>
    <mergeCell ref="A6:J6"/>
    <mergeCell ref="A7:J7"/>
    <mergeCell ref="O82:T82"/>
    <mergeCell ref="V82:AA82"/>
    <mergeCell ref="AC82:AH82"/>
    <mergeCell ref="E21:E22"/>
    <mergeCell ref="A21:B21"/>
    <mergeCell ref="A22:B22"/>
    <mergeCell ref="A27:B27"/>
    <mergeCell ref="C13:E13"/>
    <mergeCell ref="A15:B15"/>
    <mergeCell ref="E9:F9"/>
    <mergeCell ref="A11:B11"/>
    <mergeCell ref="C9:D9"/>
    <mergeCell ref="E11:F11"/>
    <mergeCell ref="A13:B13"/>
    <mergeCell ref="C11:D11"/>
    <mergeCell ref="G11:I11"/>
    <mergeCell ref="A24:B24"/>
    <mergeCell ref="E24:G24"/>
  </mergeCells>
  <phoneticPr fontId="0" type="noConversion"/>
  <dataValidations xWindow="347" yWindow="331" count="23">
    <dataValidation type="whole" operator="greaterThanOrEqual" showInputMessage="1" showErrorMessage="1" errorTitle="Invalid Bedrrom Distribution" error="You have entered a number of two-bedroom units that is not sufficient." prompt="Age-restricted developments may contain all one-bedroom units or any combination of one- and two-bedroom units.  However, if the proposed development contains efficiency units, there must be a corresponding number of two-bedroom units." sqref="C32">
      <formula1>D30</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7">
      <formula1>D27</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28">
      <formula1>D28</formula1>
    </dataValidation>
    <dataValidation type="whole" operator="lessThanOrEqual" allowBlank="1" showInputMessage="1" showErrorMessage="1" sqref="C44">
      <formula1>C28</formula1>
    </dataValidation>
    <dataValidation type="whole" operator="lessThanOrEqual" allowBlank="1" showInputMessage="1" showErrorMessage="1" errorTitle="Invalid Bedroom Distribution" error="You have entered an excessive number of efficiency units.  No more than 50% of the affordable units in an age-restricted development may be efficiency units." prompt="Age-restricted developments may contain all one-bedroom units or any combination of one- and two-bedroom units.  However, if the proposed development contains efficiency units, there must be a corresponding number of two-bedroom units." sqref="C30">
      <formula1>D22/2</formula1>
    </dataValidation>
    <dataValidation type="whole" operator="greaterThanOrEqual" allowBlank="1" showInputMessage="1" showErrorMessage="1" errorTitle="Range of Affordability Error" error="At least 10 % of all affordable units must be priced to be affordable to households earning no more than 35 % of median income." prompt="A minimum of 10% of all affordable units MUST be priced to be affordable to households earning 35% or less of regional median income." sqref="C41">
      <formula1>C22*0.1</formula1>
    </dataValidation>
    <dataValidation type="whole" operator="lessThanOrEqual" allowBlank="1" showInputMessage="1" showErrorMessage="1" sqref="C45">
      <formula1>C28-C44</formula1>
    </dataValidation>
    <dataValidation type="whole" operator="lessThanOrEqual" showInputMessage="1" showErrorMessage="1" sqref="C46">
      <formula1>C28-C44-C45</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C42">
      <formula1>C27-C41</formula1>
    </dataValidation>
    <dataValidation type="decimal" operator="lessThanOrEqual" allowBlank="1" showInputMessage="1" showErrorMessage="1" errorTitle="Minimum Requirement Error" error="At least 10% of all units must be available to households earning 35% or less of median income.  Please eneter a number less than or equal to 35%." prompt="This Tier MUST establish a range of affordability that does not exceed 35% of regional median income." sqref="E41">
      <formula1>0.35</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E44">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E42">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E45:E46">
      <formula1>0.6</formula1>
    </dataValidation>
    <dataValidation type="whole" showInputMessage="1" showErrorMessage="1" errorTitle="Enter COAH Region" error="A COAH Region number between 1 and 6 must be entered._x000a_" prompt="Enter COAH Region 1 through 6." sqref="C15:D15">
      <formula1>1</formula1>
      <formula2>6</formula2>
    </dataValidation>
    <dataValidation operator="greaterThanOrEqual" allowBlank="1" showInputMessage="1" showErrorMessage="1" sqref="F21:F22"/>
    <dataValidation type="whole" operator="greaterThan" allowBlank="1" showInputMessage="1" showErrorMessage="1" error="Enter total number of units in project." prompt="Enter total number of units in development including both market-rate and affordable units." sqref="C21">
      <formula1>0</formula1>
    </dataValidation>
    <dataValidation type="whole" operator="greaterThan" allowBlank="1" showInputMessage="1" showErrorMessage="1" error="Enter number of affordable units in development." prompt="Enter number of AFFORDABLE units in development." sqref="C22">
      <formula1>0</formula1>
    </dataValidation>
    <dataValidation operator="equal" allowBlank="1" showInputMessage="1" showErrorMessage="1" error="." sqref="G84:G86"/>
    <dataValidation type="list" allowBlank="1" showDropDown="1" showInputMessage="1" showErrorMessage="1" errorTitle="Invalid Entry" error="G for Gas_x000a_E for Electricity_x000a_BG for Bottle Gas" sqref="D56">
      <formula1>$L$54:$L$59</formula1>
    </dataValidation>
    <dataValidation type="list" allowBlank="1" showDropDown="1" showInputMessage="1" showErrorMessage="1" errorTitle="Invalid Entry" error="G for Gas_x000a_E for Electricity_x000a_O for Oil_x000a_BG for Bottle Gas" sqref="D55 D59">
      <formula1>$L$54:$L$61</formula1>
    </dataValidation>
    <dataValidation type="list" allowBlank="1" showDropDown="1" showInputMessage="1" showErrorMessage="1" errorTitle="Invalid Entry" error="Y for Yes_x000a_N for No" sqref="C55:C63">
      <formula1>$K$54:$K$57</formula1>
    </dataValidation>
    <dataValidation type="list" showInputMessage="1" showErrorMessage="1" error="Please enter HUD Defined unit type from drop-down list._x000a_" prompt="Use pull-down menu to enter structure type based on HUD description." sqref="C24:D24">
      <formula1>$M$110:$M$116</formula1>
    </dataValidation>
    <dataValidation type="whole" operator="lessThanOrEqual" showInputMessage="1" showErrorMessage="1" errorTitle="Invalid Bedroom Distribution" error="You have entered an excessive number of one-bedroom units." sqref="C31">
      <formula1>C22-C30-C32</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7" max="9" man="1"/>
    <brk id="76" max="9" man="1"/>
    <brk id="104" max="9" man="1"/>
    <brk id="1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Henderson, Keith</cp:lastModifiedBy>
  <cp:lastPrinted>2007-05-07T16:38:13Z</cp:lastPrinted>
  <dcterms:created xsi:type="dcterms:W3CDTF">2000-08-07T14:55:48Z</dcterms:created>
  <dcterms:modified xsi:type="dcterms:W3CDTF">2014-10-27T16:51:34Z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344643291</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