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sonj-my.sharepoint.com/personal/kimberly_el-sadek_dca_nj_gov/Documents/"/>
    </mc:Choice>
  </mc:AlternateContent>
  <xr:revisionPtr revIDLastSave="0" documentId="8_{511970FD-4E4D-4047-8FB5-9FD4F8A646F6}" xr6:coauthVersionLast="47" xr6:coauthVersionMax="47" xr10:uidLastSave="{00000000-0000-0000-0000-000000000000}"/>
  <workbookProtection workbookAlgorithmName="SHA-512" workbookHashValue="zprZIRr0PPpiiu7sIu5TsI5PRZGBMHryX39ulDIZqVHp26assSvBn3Nicv8Pu8fi/V2fgzA9u8I1F/x/n7eOCw==" workbookSaltValue="91LL7nBiot+qJRNx+AvA7g==" workbookSpinCount="100000" lockStructure="1"/>
  <bookViews>
    <workbookView xWindow="-120" yWindow="-120" windowWidth="29040" windowHeight="15720" xr2:uid="{00000000-000D-0000-FFFF-FFFF00000000}"/>
  </bookViews>
  <sheets>
    <sheet name="Site Info" sheetId="2" r:id="rId1"/>
    <sheet name="Construction Budget Summary" sheetId="12" r:id="rId2"/>
    <sheet name="Development Budget" sheetId="3" r:id="rId3"/>
    <sheet name="Additional Costs" sheetId="4" r:id="rId4"/>
    <sheet name="Funding Sources" sheetId="5" r:id="rId5"/>
    <sheet name="Analysis" sheetId="8" r:id="rId6"/>
    <sheet name="Construction Analysis" sheetId="13" state="hidden" r:id="rId7"/>
    <sheet name="HCC-TDC Inputs" sheetId="18" state="hidden" r:id="rId8"/>
    <sheet name="Inputs" sheetId="10" state="hidden" r:id="rId9"/>
    <sheet name="Rent Limit Input" sheetId="14" state="hidden" r:id="rId10"/>
    <sheet name="Utility Allowance Inputs" sheetId="17" state="hidden" r:id="rId11"/>
  </sheets>
  <definedNames>
    <definedName name="E">#REF!</definedName>
    <definedName name="F">#REF!</definedName>
    <definedName name="_xlnm.Print_Area" localSheetId="3">'Additional Costs'!$A$1:$D$33</definedName>
    <definedName name="_xlnm.Print_Area" localSheetId="5">Analysis!$A$1:$F$61</definedName>
    <definedName name="_xlnm.Print_Area" localSheetId="1">'Construction Budget Summary'!$A$1:$C$2</definedName>
    <definedName name="_xlnm.Print_Area" localSheetId="2">'Development Budget'!$A$1:$D$75</definedName>
    <definedName name="_xlnm.Print_Area" localSheetId="4">'Funding Sources'!$A$1:$I$27</definedName>
    <definedName name="_xlnm.Print_Area" localSheetId="0">'Site Info'!$A$1:$J$16</definedName>
    <definedName name="_xlnm.Print_Titles" localSheetId="2">'Development Budget'!$1:$2</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3" i="13" l="1"/>
  <c r="L22" i="13"/>
  <c r="L18" i="13"/>
  <c r="L17" i="13"/>
  <c r="L16" i="13"/>
  <c r="L15" i="13"/>
  <c r="L14" i="13"/>
  <c r="I15" i="13"/>
  <c r="I16" i="13"/>
  <c r="I17" i="13"/>
  <c r="I18" i="13"/>
  <c r="I14" i="13"/>
  <c r="A2" i="12"/>
  <c r="H9" i="5" l="1"/>
  <c r="H10" i="5"/>
  <c r="H11" i="5"/>
  <c r="H12" i="5"/>
  <c r="H13" i="5"/>
  <c r="H14" i="5"/>
  <c r="H15" i="5"/>
  <c r="H16" i="5"/>
  <c r="H17" i="5"/>
  <c r="H18" i="5"/>
  <c r="H19" i="5"/>
  <c r="H20" i="5"/>
  <c r="I22" i="13"/>
  <c r="J22" i="13" l="1"/>
  <c r="K22" i="13" s="1"/>
  <c r="M22" i="13" s="1"/>
  <c r="M25" i="13" s="1"/>
  <c r="F18" i="13"/>
  <c r="K18" i="13" s="1"/>
  <c r="M18" i="13" s="1"/>
  <c r="F17" i="13"/>
  <c r="K17" i="13" s="1"/>
  <c r="M17" i="13" s="1"/>
  <c r="F16" i="13"/>
  <c r="F15" i="13"/>
  <c r="K15" i="13" s="1"/>
  <c r="M15" i="13" s="1"/>
  <c r="F14" i="13"/>
  <c r="K130" i="18"/>
  <c r="J130" i="18"/>
  <c r="I130" i="18"/>
  <c r="H130" i="18"/>
  <c r="G130" i="18"/>
  <c r="F130" i="18"/>
  <c r="E130" i="18"/>
  <c r="D130" i="18"/>
  <c r="C130" i="18"/>
  <c r="B130" i="18"/>
  <c r="K128" i="18"/>
  <c r="J128" i="18"/>
  <c r="I128" i="18"/>
  <c r="H128" i="18"/>
  <c r="G128" i="18"/>
  <c r="F128" i="18"/>
  <c r="E128" i="18"/>
  <c r="D128" i="18"/>
  <c r="C128" i="18"/>
  <c r="B128" i="18"/>
  <c r="K126" i="18"/>
  <c r="J126" i="18"/>
  <c r="I126" i="18"/>
  <c r="H126" i="18"/>
  <c r="G126" i="18"/>
  <c r="F126" i="18"/>
  <c r="E126" i="18"/>
  <c r="D126" i="18"/>
  <c r="C126" i="18"/>
  <c r="B126" i="18"/>
  <c r="K124" i="18"/>
  <c r="J124" i="18"/>
  <c r="I124" i="18"/>
  <c r="H124" i="18"/>
  <c r="G124" i="18"/>
  <c r="F124" i="18"/>
  <c r="E124" i="18"/>
  <c r="D124" i="18"/>
  <c r="C124" i="18"/>
  <c r="B124" i="18"/>
  <c r="K117" i="18"/>
  <c r="J117" i="18"/>
  <c r="I117" i="18"/>
  <c r="H117" i="18"/>
  <c r="G117" i="18"/>
  <c r="F117" i="18"/>
  <c r="E117" i="18"/>
  <c r="D117" i="18"/>
  <c r="C117" i="18"/>
  <c r="B117" i="18"/>
  <c r="K115" i="18"/>
  <c r="J115" i="18"/>
  <c r="I115" i="18"/>
  <c r="H115" i="18"/>
  <c r="G115" i="18"/>
  <c r="F115" i="18"/>
  <c r="E115" i="18"/>
  <c r="D115" i="18"/>
  <c r="C115" i="18"/>
  <c r="B115" i="18"/>
  <c r="K113" i="18"/>
  <c r="J113" i="18"/>
  <c r="I113" i="18"/>
  <c r="H113" i="18"/>
  <c r="G113" i="18"/>
  <c r="F113" i="18"/>
  <c r="E113" i="18"/>
  <c r="D113" i="18"/>
  <c r="C113" i="18"/>
  <c r="B113" i="18"/>
  <c r="K111" i="18"/>
  <c r="J111" i="18"/>
  <c r="I111" i="18"/>
  <c r="H111" i="18"/>
  <c r="G111" i="18"/>
  <c r="F111" i="18"/>
  <c r="E111" i="18"/>
  <c r="D111" i="18"/>
  <c r="C111" i="18"/>
  <c r="B111" i="18"/>
  <c r="K104" i="18"/>
  <c r="J104" i="18"/>
  <c r="I104" i="18"/>
  <c r="H104" i="18"/>
  <c r="G104" i="18"/>
  <c r="F104" i="18"/>
  <c r="E104" i="18"/>
  <c r="D104" i="18"/>
  <c r="C104" i="18"/>
  <c r="B104" i="18"/>
  <c r="K102" i="18"/>
  <c r="J102" i="18"/>
  <c r="I102" i="18"/>
  <c r="H102" i="18"/>
  <c r="G102" i="18"/>
  <c r="F102" i="18"/>
  <c r="E102" i="18"/>
  <c r="D102" i="18"/>
  <c r="C102" i="18"/>
  <c r="B102" i="18"/>
  <c r="K100" i="18"/>
  <c r="J100" i="18"/>
  <c r="I100" i="18"/>
  <c r="H100" i="18"/>
  <c r="G100" i="18"/>
  <c r="F100" i="18"/>
  <c r="E100" i="18"/>
  <c r="D100" i="18"/>
  <c r="C100" i="18"/>
  <c r="B100" i="18"/>
  <c r="K98" i="18"/>
  <c r="J98" i="18"/>
  <c r="I98" i="18"/>
  <c r="H98" i="18"/>
  <c r="G98" i="18"/>
  <c r="F98" i="18"/>
  <c r="E98" i="18"/>
  <c r="D98" i="18"/>
  <c r="C98" i="18"/>
  <c r="B98" i="18"/>
  <c r="K91" i="18"/>
  <c r="J91" i="18"/>
  <c r="I91" i="18"/>
  <c r="H91" i="18"/>
  <c r="G91" i="18"/>
  <c r="F91" i="18"/>
  <c r="E91" i="18"/>
  <c r="D91" i="18"/>
  <c r="C91" i="18"/>
  <c r="B91" i="18"/>
  <c r="K89" i="18"/>
  <c r="J89" i="18"/>
  <c r="I89" i="18"/>
  <c r="H89" i="18"/>
  <c r="G89" i="18"/>
  <c r="F89" i="18"/>
  <c r="E89" i="18"/>
  <c r="D89" i="18"/>
  <c r="C89" i="18"/>
  <c r="B89" i="18"/>
  <c r="K87" i="18"/>
  <c r="J87" i="18"/>
  <c r="I87" i="18"/>
  <c r="H87" i="18"/>
  <c r="G87" i="18"/>
  <c r="F87" i="18"/>
  <c r="E87" i="18"/>
  <c r="D87" i="18"/>
  <c r="C87" i="18"/>
  <c r="B87" i="18"/>
  <c r="K85" i="18"/>
  <c r="J85" i="18"/>
  <c r="I85" i="18"/>
  <c r="H85" i="18"/>
  <c r="G85" i="18"/>
  <c r="F85" i="18"/>
  <c r="E85" i="18"/>
  <c r="D85" i="18"/>
  <c r="C85" i="18"/>
  <c r="B85" i="18"/>
  <c r="K78" i="18"/>
  <c r="J78" i="18"/>
  <c r="I78" i="18"/>
  <c r="H78" i="18"/>
  <c r="G78" i="18"/>
  <c r="F78" i="18"/>
  <c r="E78" i="18"/>
  <c r="D78" i="18"/>
  <c r="C78" i="18"/>
  <c r="B78" i="18"/>
  <c r="K76" i="18"/>
  <c r="J76" i="18"/>
  <c r="I76" i="18"/>
  <c r="H76" i="18"/>
  <c r="G76" i="18"/>
  <c r="F76" i="18"/>
  <c r="E76" i="18"/>
  <c r="D76" i="18"/>
  <c r="C76" i="18"/>
  <c r="B76" i="18"/>
  <c r="K74" i="18"/>
  <c r="J74" i="18"/>
  <c r="I74" i="18"/>
  <c r="H74" i="18"/>
  <c r="G74" i="18"/>
  <c r="F74" i="18"/>
  <c r="E74" i="18"/>
  <c r="D74" i="18"/>
  <c r="C74" i="18"/>
  <c r="B74" i="18"/>
  <c r="K72" i="18"/>
  <c r="J72" i="18"/>
  <c r="I72" i="18"/>
  <c r="H72" i="18"/>
  <c r="G72" i="18"/>
  <c r="F72" i="18"/>
  <c r="E72" i="18"/>
  <c r="D72" i="18"/>
  <c r="C72" i="18"/>
  <c r="B72" i="18"/>
  <c r="K65" i="18"/>
  <c r="J65" i="18"/>
  <c r="I65" i="18"/>
  <c r="H65" i="18"/>
  <c r="G65" i="18"/>
  <c r="F65" i="18"/>
  <c r="E65" i="18"/>
  <c r="D65" i="18"/>
  <c r="C65" i="18"/>
  <c r="B65" i="18"/>
  <c r="K63" i="18"/>
  <c r="J63" i="18"/>
  <c r="I63" i="18"/>
  <c r="H63" i="18"/>
  <c r="G63" i="18"/>
  <c r="F63" i="18"/>
  <c r="E63" i="18"/>
  <c r="D63" i="18"/>
  <c r="C63" i="18"/>
  <c r="B63" i="18"/>
  <c r="K61" i="18"/>
  <c r="J61" i="18"/>
  <c r="I61" i="18"/>
  <c r="H61" i="18"/>
  <c r="G61" i="18"/>
  <c r="F61" i="18"/>
  <c r="E61" i="18"/>
  <c r="D61" i="18"/>
  <c r="C61" i="18"/>
  <c r="B61" i="18"/>
  <c r="K59" i="18"/>
  <c r="J59" i="18"/>
  <c r="I59" i="18"/>
  <c r="H59" i="18"/>
  <c r="G59" i="18"/>
  <c r="F59" i="18"/>
  <c r="E59" i="18"/>
  <c r="D59" i="18"/>
  <c r="C59" i="18"/>
  <c r="B59" i="18"/>
  <c r="K52" i="18"/>
  <c r="J52" i="18"/>
  <c r="I52" i="18"/>
  <c r="H52" i="18"/>
  <c r="G52" i="18"/>
  <c r="F52" i="18"/>
  <c r="E52" i="18"/>
  <c r="D52" i="18"/>
  <c r="C52" i="18"/>
  <c r="B52" i="18"/>
  <c r="K50" i="18"/>
  <c r="J50" i="18"/>
  <c r="I50" i="18"/>
  <c r="H50" i="18"/>
  <c r="G50" i="18"/>
  <c r="F50" i="18"/>
  <c r="E50" i="18"/>
  <c r="D50" i="18"/>
  <c r="C50" i="18"/>
  <c r="B50" i="18"/>
  <c r="K48" i="18"/>
  <c r="J48" i="18"/>
  <c r="I48" i="18"/>
  <c r="H48" i="18"/>
  <c r="G48" i="18"/>
  <c r="F48" i="18"/>
  <c r="E48" i="18"/>
  <c r="D48" i="18"/>
  <c r="C48" i="18"/>
  <c r="B48" i="18"/>
  <c r="K46" i="18"/>
  <c r="J46" i="18"/>
  <c r="I46" i="18"/>
  <c r="H46" i="18"/>
  <c r="G46" i="18"/>
  <c r="F46" i="18"/>
  <c r="E46" i="18"/>
  <c r="D46" i="18"/>
  <c r="C46" i="18"/>
  <c r="B46" i="18"/>
  <c r="K39" i="18"/>
  <c r="J39" i="18"/>
  <c r="I39" i="18"/>
  <c r="H39" i="18"/>
  <c r="G39" i="18"/>
  <c r="F39" i="18"/>
  <c r="E39" i="18"/>
  <c r="D39" i="18"/>
  <c r="C39" i="18"/>
  <c r="B39" i="18"/>
  <c r="K37" i="18"/>
  <c r="J37" i="18"/>
  <c r="I37" i="18"/>
  <c r="H37" i="18"/>
  <c r="G37" i="18"/>
  <c r="F37" i="18"/>
  <c r="E37" i="18"/>
  <c r="D37" i="18"/>
  <c r="C37" i="18"/>
  <c r="B37" i="18"/>
  <c r="K35" i="18"/>
  <c r="J35" i="18"/>
  <c r="I35" i="18"/>
  <c r="H35" i="18"/>
  <c r="G35" i="18"/>
  <c r="F35" i="18"/>
  <c r="E35" i="18"/>
  <c r="D35" i="18"/>
  <c r="C35" i="18"/>
  <c r="B35" i="18"/>
  <c r="K33" i="18"/>
  <c r="J33" i="18"/>
  <c r="I33" i="18"/>
  <c r="H33" i="18"/>
  <c r="G33" i="18"/>
  <c r="F33" i="18"/>
  <c r="E33" i="18"/>
  <c r="D33" i="18"/>
  <c r="C33" i="18"/>
  <c r="B33" i="18"/>
  <c r="K26" i="18"/>
  <c r="J26" i="18"/>
  <c r="J142" i="18" s="1"/>
  <c r="I26" i="18"/>
  <c r="I142" i="18" s="1"/>
  <c r="H26" i="18"/>
  <c r="G26" i="18"/>
  <c r="F26" i="18"/>
  <c r="E26" i="18"/>
  <c r="D26" i="18"/>
  <c r="C26" i="18"/>
  <c r="B26" i="18"/>
  <c r="K24" i="18"/>
  <c r="J24" i="18"/>
  <c r="J141" i="18" s="1"/>
  <c r="I24" i="18"/>
  <c r="I141" i="18" s="1"/>
  <c r="H24" i="18"/>
  <c r="H141" i="18" s="1"/>
  <c r="G24" i="18"/>
  <c r="G141" i="18" s="1"/>
  <c r="F24" i="18"/>
  <c r="E24" i="18"/>
  <c r="D24" i="18"/>
  <c r="C24" i="18"/>
  <c r="B24" i="18"/>
  <c r="K22" i="18"/>
  <c r="J22" i="18"/>
  <c r="I22" i="18"/>
  <c r="H22" i="18"/>
  <c r="H140" i="18" s="1"/>
  <c r="G22" i="18"/>
  <c r="G140" i="18" s="1"/>
  <c r="F22" i="18"/>
  <c r="F140" i="18" s="1"/>
  <c r="E22" i="18"/>
  <c r="E140" i="18" s="1"/>
  <c r="D22" i="18"/>
  <c r="C22" i="18"/>
  <c r="B22" i="18"/>
  <c r="K20" i="18"/>
  <c r="J20" i="18"/>
  <c r="I20" i="18"/>
  <c r="H20" i="18"/>
  <c r="G20" i="18"/>
  <c r="F20" i="18"/>
  <c r="F139" i="18" s="1"/>
  <c r="E20" i="18"/>
  <c r="E139" i="18" s="1"/>
  <c r="D20" i="18"/>
  <c r="D139" i="18" s="1"/>
  <c r="C20" i="18"/>
  <c r="C139" i="18" s="1"/>
  <c r="B20" i="18"/>
  <c r="K13" i="18"/>
  <c r="K142" i="18" s="1"/>
  <c r="J13" i="18"/>
  <c r="I13" i="18"/>
  <c r="H13" i="18"/>
  <c r="H142" i="18" s="1"/>
  <c r="G13" i="18"/>
  <c r="G142" i="18" s="1"/>
  <c r="F13" i="18"/>
  <c r="F142" i="18" s="1"/>
  <c r="E13" i="18"/>
  <c r="E142" i="18" s="1"/>
  <c r="D13" i="18"/>
  <c r="D142" i="18" s="1"/>
  <c r="C13" i="18"/>
  <c r="C142" i="18" s="1"/>
  <c r="B13" i="18"/>
  <c r="B142" i="18" s="1"/>
  <c r="K11" i="18"/>
  <c r="K141" i="18" s="1"/>
  <c r="J11" i="18"/>
  <c r="I11" i="18"/>
  <c r="H11" i="18"/>
  <c r="G11" i="18"/>
  <c r="F11" i="18"/>
  <c r="F141" i="18" s="1"/>
  <c r="E11" i="18"/>
  <c r="E141" i="18" s="1"/>
  <c r="D11" i="18"/>
  <c r="D141" i="18" s="1"/>
  <c r="C11" i="18"/>
  <c r="C141" i="18" s="1"/>
  <c r="B11" i="18"/>
  <c r="B141" i="18" s="1"/>
  <c r="K9" i="18"/>
  <c r="K140" i="18" s="1"/>
  <c r="J9" i="18"/>
  <c r="J140" i="18" s="1"/>
  <c r="I9" i="18"/>
  <c r="I140" i="18" s="1"/>
  <c r="H9" i="18"/>
  <c r="G9" i="18"/>
  <c r="F9" i="18"/>
  <c r="E9" i="18"/>
  <c r="D9" i="18"/>
  <c r="D140" i="18" s="1"/>
  <c r="C9" i="18"/>
  <c r="C140" i="18" s="1"/>
  <c r="B9" i="18"/>
  <c r="B140" i="18" s="1"/>
  <c r="K7" i="18"/>
  <c r="K139" i="18" s="1"/>
  <c r="J7" i="18"/>
  <c r="J139" i="18" s="1"/>
  <c r="I7" i="18"/>
  <c r="I139" i="18" s="1"/>
  <c r="H7" i="18"/>
  <c r="H139" i="18" s="1"/>
  <c r="G7" i="18"/>
  <c r="G139" i="18" s="1"/>
  <c r="F7" i="18"/>
  <c r="E7" i="18"/>
  <c r="D7" i="18"/>
  <c r="C7" i="18"/>
  <c r="B7" i="18"/>
  <c r="B139" i="18" s="1"/>
  <c r="B19" i="13" l="1"/>
  <c r="K16" i="13"/>
  <c r="M16" i="13" s="1"/>
  <c r="K14" i="13"/>
  <c r="I19" i="13"/>
  <c r="M24" i="13"/>
  <c r="M14" i="13" l="1"/>
  <c r="M19" i="13" s="1"/>
  <c r="K19" i="13"/>
  <c r="L19" i="13" l="1"/>
  <c r="A2" i="8" l="1"/>
  <c r="A2" i="5"/>
  <c r="A2" i="4"/>
  <c r="A2" i="3"/>
  <c r="B5" i="17"/>
  <c r="B6" i="17"/>
  <c r="B7" i="17"/>
  <c r="B8" i="17"/>
  <c r="B9" i="17"/>
  <c r="B10" i="17"/>
  <c r="B11" i="17"/>
  <c r="B4" i="17"/>
  <c r="B16" i="17"/>
  <c r="B17" i="17"/>
  <c r="B18" i="17"/>
  <c r="B19" i="17"/>
  <c r="B20" i="17"/>
  <c r="B21" i="17"/>
  <c r="B22" i="17"/>
  <c r="B15" i="17"/>
  <c r="B27" i="17"/>
  <c r="B28" i="17"/>
  <c r="B29" i="17"/>
  <c r="B30" i="17"/>
  <c r="B31" i="17"/>
  <c r="B32" i="17"/>
  <c r="B33" i="17"/>
  <c r="B26" i="17"/>
  <c r="B38" i="17"/>
  <c r="B39" i="17"/>
  <c r="B40" i="17"/>
  <c r="B41" i="17"/>
  <c r="B42" i="17"/>
  <c r="B43" i="17"/>
  <c r="B44" i="17"/>
  <c r="B37" i="17"/>
  <c r="B48" i="17"/>
  <c r="B49" i="17"/>
  <c r="B50" i="17"/>
  <c r="B51" i="17"/>
  <c r="B52" i="17"/>
  <c r="B53" i="17"/>
  <c r="B54" i="17"/>
  <c r="B47" i="17"/>
  <c r="B72" i="3" l="1"/>
  <c r="F11" i="8" l="1"/>
  <c r="D29" i="4" l="1"/>
  <c r="D30" i="4"/>
  <c r="D31" i="4"/>
  <c r="D32" i="4"/>
  <c r="D28" i="4"/>
  <c r="D21" i="4"/>
  <c r="D22" i="4"/>
  <c r="D23" i="4"/>
  <c r="D24" i="4"/>
  <c r="D20" i="4"/>
  <c r="D13" i="4"/>
  <c r="D14" i="4"/>
  <c r="D15" i="4"/>
  <c r="D16" i="4"/>
  <c r="D12" i="4"/>
  <c r="D5" i="4"/>
  <c r="D6" i="4"/>
  <c r="D7" i="4"/>
  <c r="D8" i="4"/>
  <c r="D4" i="4"/>
  <c r="D9" i="4" l="1"/>
  <c r="D25" i="3"/>
  <c r="A5" i="8"/>
  <c r="A8" i="8" s="1"/>
  <c r="A9" i="8" s="1"/>
  <c r="A10" i="8" l="1"/>
  <c r="A11" i="8" s="1"/>
  <c r="I16" i="2" l="1"/>
  <c r="J16" i="2"/>
  <c r="F16" i="2"/>
  <c r="D4" i="3" l="1"/>
  <c r="D5" i="3"/>
  <c r="H21" i="5"/>
  <c r="G21" i="5"/>
  <c r="E21" i="5"/>
  <c r="D21" i="5"/>
  <c r="E22" i="5" l="1"/>
  <c r="H22" i="5"/>
  <c r="D33" i="4"/>
  <c r="C33" i="4"/>
  <c r="C66" i="3" s="1"/>
  <c r="B33" i="4"/>
  <c r="B66" i="3" s="1"/>
  <c r="B67" i="3" s="1"/>
  <c r="D25" i="4"/>
  <c r="C25" i="4"/>
  <c r="C54" i="3" s="1"/>
  <c r="B25" i="4"/>
  <c r="B54" i="3" s="1"/>
  <c r="D17" i="4"/>
  <c r="C17" i="4"/>
  <c r="C40" i="3" s="1"/>
  <c r="C41" i="3" s="1"/>
  <c r="C9" i="4"/>
  <c r="C17" i="3" s="1"/>
  <c r="B9" i="4"/>
  <c r="B17" i="3" s="1"/>
  <c r="D59" i="3" l="1"/>
  <c r="D56" i="3"/>
  <c r="D47" i="3"/>
  <c r="D48" i="3"/>
  <c r="D49" i="3"/>
  <c r="D50" i="3"/>
  <c r="D51" i="3"/>
  <c r="D52" i="3"/>
  <c r="D53" i="3"/>
  <c r="D54" i="3"/>
  <c r="D46" i="3"/>
  <c r="C55" i="3"/>
  <c r="C57" i="3" s="1"/>
  <c r="B55" i="3"/>
  <c r="B57" i="3" s="1"/>
  <c r="C43" i="3"/>
  <c r="D42" i="3"/>
  <c r="C18" i="3"/>
  <c r="C22" i="3" s="1"/>
  <c r="D17" i="3"/>
  <c r="B18" i="3"/>
  <c r="B22" i="3" s="1"/>
  <c r="D27" i="3"/>
  <c r="D28" i="3"/>
  <c r="D29" i="3"/>
  <c r="D30" i="3"/>
  <c r="D31" i="3"/>
  <c r="D32" i="3"/>
  <c r="D33" i="3"/>
  <c r="D34" i="3"/>
  <c r="D35" i="3"/>
  <c r="D36" i="3"/>
  <c r="D37" i="3"/>
  <c r="D38" i="3"/>
  <c r="D39" i="3"/>
  <c r="D26" i="3"/>
  <c r="D16" i="3"/>
  <c r="D19" i="3"/>
  <c r="D13" i="3"/>
  <c r="D21" i="3"/>
  <c r="D20" i="3"/>
  <c r="D10" i="3"/>
  <c r="D11" i="3"/>
  <c r="D12" i="3"/>
  <c r="D14" i="3"/>
  <c r="D15" i="3"/>
  <c r="D9" i="3"/>
  <c r="C6" i="3"/>
  <c r="B6" i="3"/>
  <c r="C60" i="3" l="1"/>
  <c r="D55" i="3"/>
  <c r="D57" i="3" s="1"/>
  <c r="D18" i="3"/>
  <c r="D22" i="3" s="1"/>
  <c r="D6" i="3"/>
  <c r="B17" i="4"/>
  <c r="B40" i="3" s="1"/>
  <c r="B41" i="3" s="1"/>
  <c r="C72" i="3"/>
  <c r="D71" i="3"/>
  <c r="D70" i="3"/>
  <c r="C67" i="3"/>
  <c r="D66" i="3"/>
  <c r="D65" i="3"/>
  <c r="D64" i="3"/>
  <c r="D63" i="3"/>
  <c r="D67" i="3" l="1"/>
  <c r="D72" i="3"/>
  <c r="C9" i="8"/>
  <c r="F9" i="8" s="1"/>
  <c r="C4" i="8"/>
  <c r="B43" i="3"/>
  <c r="B60" i="3" s="1"/>
  <c r="B74" i="3" s="1"/>
  <c r="D40" i="3"/>
  <c r="D41" i="3" s="1"/>
  <c r="C74" i="3"/>
  <c r="C5" i="8" l="1"/>
  <c r="F4" i="8"/>
  <c r="D43" i="3"/>
  <c r="D60" i="3" l="1"/>
  <c r="C10" i="8"/>
  <c r="C8" i="8"/>
  <c r="F8" i="8" s="1"/>
  <c r="F10" i="8"/>
  <c r="D74" i="3"/>
  <c r="F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B2" authorId="0" shapeId="0" xr:uid="{4036B511-201D-4CCE-B47B-80A4EA676641}">
      <text>
        <r>
          <rPr>
            <b/>
            <sz val="9"/>
            <color indexed="81"/>
            <rFont val="Tahoma"/>
            <family val="2"/>
          </rPr>
          <t xml:space="preserve">Instructions: </t>
        </r>
        <r>
          <rPr>
            <sz val="9"/>
            <color indexed="81"/>
            <rFont val="Tahoma"/>
            <family val="2"/>
          </rPr>
          <t>Enter project name.</t>
        </r>
      </text>
    </comment>
    <comment ref="I2" authorId="0" shapeId="0" xr:uid="{7A043146-802C-45F6-B517-75C77A2ED511}">
      <text>
        <r>
          <rPr>
            <b/>
            <sz val="9"/>
            <color indexed="81"/>
            <rFont val="Tahoma"/>
            <family val="2"/>
          </rPr>
          <t xml:space="preserve">Instructions: </t>
        </r>
        <r>
          <rPr>
            <sz val="9"/>
            <color indexed="81"/>
            <rFont val="Tahoma"/>
            <family val="2"/>
          </rPr>
          <t xml:space="preserve">Select County from dropdown list.
</t>
        </r>
      </text>
    </comment>
    <comment ref="B3" authorId="0" shapeId="0" xr:uid="{22F4FB91-3FBE-460F-B426-4FEA1BF469FE}">
      <text>
        <r>
          <rPr>
            <b/>
            <sz val="9"/>
            <color indexed="81"/>
            <rFont val="Tahoma"/>
            <family val="2"/>
          </rPr>
          <t xml:space="preserve">Instructions: </t>
        </r>
        <r>
          <rPr>
            <sz val="9"/>
            <color indexed="81"/>
            <rFont val="Tahoma"/>
            <family val="2"/>
          </rPr>
          <t xml:space="preserve">Select Tenant Population from dropdown list.
</t>
        </r>
      </text>
    </comment>
    <comment ref="G5" authorId="0" shapeId="0" xr:uid="{6A8333E3-87DD-48A5-A23F-87459D41C507}">
      <text>
        <r>
          <rPr>
            <b/>
            <sz val="9"/>
            <color indexed="81"/>
            <rFont val="Tahoma"/>
            <family val="2"/>
          </rPr>
          <t xml:space="preserve">Instructions: </t>
        </r>
        <r>
          <rPr>
            <sz val="9"/>
            <color indexed="81"/>
            <rFont val="Tahoma"/>
            <family val="2"/>
          </rPr>
          <t>Select Construction Type from dropdown list.</t>
        </r>
      </text>
    </comment>
    <comment ref="H5" authorId="0" shapeId="0" xr:uid="{93905A09-C7B4-42E4-98A5-0219775F0E0F}">
      <text>
        <r>
          <rPr>
            <b/>
            <sz val="9"/>
            <color indexed="81"/>
            <rFont val="Tahoma"/>
            <family val="2"/>
          </rPr>
          <t xml:space="preserve">Instructions: </t>
        </r>
        <r>
          <rPr>
            <sz val="9"/>
            <color indexed="81"/>
            <rFont val="Tahoma"/>
            <family val="2"/>
          </rPr>
          <t>Select Building Type from dropdown list.</t>
        </r>
      </text>
    </comment>
    <comment ref="I5" authorId="0" shapeId="0" xr:uid="{576E16C8-D62F-4A6B-BD75-8010F8A4A0EA}">
      <text>
        <r>
          <rPr>
            <b/>
            <sz val="9"/>
            <color indexed="81"/>
            <rFont val="Tahoma"/>
            <family val="2"/>
          </rPr>
          <t xml:space="preserve">Instructions: </t>
        </r>
        <r>
          <rPr>
            <sz val="9"/>
            <color indexed="81"/>
            <rFont val="Tahoma"/>
            <family val="2"/>
          </rPr>
          <t>Enter total combined square footage of residential space including units, hallways, stairwells, lobby, common areas, elevator banks, management offices, and laundry rooms.</t>
        </r>
      </text>
    </comment>
    <comment ref="J5" authorId="0" shapeId="0" xr:uid="{A7998F4B-C86F-441F-A4E1-588FF374E904}">
      <text>
        <r>
          <rPr>
            <b/>
            <sz val="9"/>
            <color indexed="81"/>
            <rFont val="Tahoma"/>
            <family val="2"/>
          </rPr>
          <t xml:space="preserve">Instructions: </t>
        </r>
        <r>
          <rPr>
            <sz val="9"/>
            <color indexed="81"/>
            <rFont val="Tahoma"/>
            <family val="2"/>
          </rPr>
          <t>Enter gross square footage of the building(s).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C3" authorId="0" shapeId="0" xr:uid="{C7BCF132-0929-47B5-9272-973AEE221C8A}">
      <text>
        <r>
          <rPr>
            <b/>
            <sz val="9"/>
            <color indexed="81"/>
            <rFont val="Tahoma"/>
            <family val="2"/>
          </rPr>
          <t xml:space="preserve">Instructions: </t>
        </r>
        <r>
          <rPr>
            <sz val="9"/>
            <color indexed="81"/>
            <rFont val="Tahoma"/>
            <family val="2"/>
          </rPr>
          <t>Please select response from dropdown list.</t>
        </r>
      </text>
    </comment>
    <comment ref="C4" authorId="0" shapeId="0" xr:uid="{C931A1B1-3C13-4DA1-8089-7976A7E36994}">
      <text>
        <r>
          <rPr>
            <b/>
            <sz val="9"/>
            <color indexed="81"/>
            <rFont val="Tahoma"/>
            <family val="2"/>
          </rPr>
          <t xml:space="preserve">Instructions: </t>
        </r>
        <r>
          <rPr>
            <sz val="9"/>
            <color indexed="81"/>
            <rFont val="Tahoma"/>
            <family val="2"/>
          </rPr>
          <t>Please select response from dropdown list.</t>
        </r>
      </text>
    </comment>
    <comment ref="C5" authorId="0" shapeId="0" xr:uid="{6BDF51BD-F1B2-4619-91C8-935BB1FC0802}">
      <text>
        <r>
          <rPr>
            <b/>
            <sz val="9"/>
            <color indexed="81"/>
            <rFont val="Tahoma"/>
            <family val="2"/>
          </rPr>
          <t xml:space="preserve">Instructions: </t>
        </r>
        <r>
          <rPr>
            <sz val="9"/>
            <color indexed="81"/>
            <rFont val="Tahoma"/>
            <family val="2"/>
          </rPr>
          <t xml:space="preserve">Please select response from dropdown list.
</t>
        </r>
      </text>
    </comment>
    <comment ref="C6" authorId="0" shapeId="0" xr:uid="{F4185132-4833-4E48-BF4E-11C9D182A98A}">
      <text>
        <r>
          <rPr>
            <b/>
            <sz val="9"/>
            <color indexed="81"/>
            <rFont val="Tahoma"/>
            <family val="2"/>
          </rPr>
          <t>Instructions:</t>
        </r>
        <r>
          <rPr>
            <sz val="9"/>
            <color indexed="81"/>
            <rFont val="Tahoma"/>
            <family val="2"/>
          </rPr>
          <t xml:space="preserve">
Leave blank if not applicable.</t>
        </r>
      </text>
    </comment>
    <comment ref="C7" authorId="0" shapeId="0" xr:uid="{F44A077A-7A0C-4CCC-960A-011C55C25B8D}">
      <text>
        <r>
          <rPr>
            <b/>
            <sz val="9"/>
            <color indexed="81"/>
            <rFont val="Tahoma"/>
            <family val="2"/>
          </rPr>
          <t xml:space="preserve">Instructions: </t>
        </r>
        <r>
          <rPr>
            <sz val="9"/>
            <color indexed="81"/>
            <rFont val="Tahoma"/>
            <family val="2"/>
          </rPr>
          <t>Please select response from dropdown list.</t>
        </r>
      </text>
    </comment>
    <comment ref="C10" authorId="0" shapeId="0" xr:uid="{66ED9873-9C8A-48F8-8EB3-3F2E3A14C4DD}">
      <text>
        <r>
          <rPr>
            <b/>
            <sz val="9"/>
            <color indexed="81"/>
            <rFont val="Tahoma"/>
            <family val="2"/>
          </rPr>
          <t xml:space="preserve">Instructions: </t>
        </r>
        <r>
          <rPr>
            <sz val="9"/>
            <color indexed="81"/>
            <rFont val="Tahoma"/>
            <family val="2"/>
          </rPr>
          <t xml:space="preserve">Please enter the typical square footage for each unit based on bedroom sizes. If there is more than one floorplan for each unit based on bedroom sizes, please use an average.
</t>
        </r>
      </text>
    </comment>
    <comment ref="B22" authorId="0" shapeId="0" xr:uid="{A3BCCEF6-B56C-4796-87A3-2B44DA2FB8B6}">
      <text>
        <r>
          <rPr>
            <b/>
            <sz val="9"/>
            <color indexed="81"/>
            <rFont val="Tahoma"/>
            <family val="2"/>
          </rPr>
          <t xml:space="preserve">Note: </t>
        </r>
        <r>
          <rPr>
            <sz val="9"/>
            <color indexed="81"/>
            <rFont val="Tahoma"/>
            <family val="2"/>
          </rPr>
          <t>Please select the fuel source for each Utility.</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Kimberly El-Sadek</author>
    <author>El-Sadek, Kimberly</author>
  </authors>
  <commentList>
    <comment ref="B3" authorId="0" shapeId="0" xr:uid="{00000000-0006-0000-0200-000001000000}">
      <text>
        <r>
          <rPr>
            <b/>
            <sz val="9"/>
            <color indexed="81"/>
            <rFont val="Tahoma"/>
            <family val="2"/>
          </rPr>
          <t xml:space="preserve">Instructions: 
</t>
        </r>
        <r>
          <rPr>
            <sz val="9"/>
            <color indexed="81"/>
            <rFont val="Tahoma"/>
            <family val="2"/>
          </rPr>
          <t xml:space="preserve">Enter the value of the cost to be covered by AHTF funds. For costs not listed on the Development Budget tab, please enter them on the Additional Costs tab which will pull through to the Development Budget tab.
</t>
        </r>
      </text>
    </comment>
    <comment ref="C3" authorId="0" shapeId="0" xr:uid="{00000000-0006-0000-0200-000002000000}">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8" authorId="1" shapeId="0" xr:uid="{A00761B4-6337-4CA9-8CFE-FEAC0B935868}">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r>
          <rPr>
            <b/>
            <sz val="9"/>
            <color indexed="81"/>
            <rFont val="Tahoma"/>
            <family val="2"/>
          </rPr>
          <t xml:space="preserve">
</t>
        </r>
        <r>
          <rPr>
            <sz val="9"/>
            <color indexed="81"/>
            <rFont val="Tahoma"/>
            <family val="2"/>
          </rPr>
          <t xml:space="preserve">
</t>
        </r>
      </text>
    </comment>
    <comment ref="C8" authorId="1" shapeId="0" xr:uid="{60A314EB-D670-4374-959B-576EA7DF5BCB}">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24" authorId="1" shapeId="0" xr:uid="{5151F88E-F73B-476D-84DB-D500983EA146}">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r>
          <rPr>
            <b/>
            <sz val="9"/>
            <color indexed="81"/>
            <rFont val="Tahoma"/>
            <family val="2"/>
          </rPr>
          <t xml:space="preserve">
</t>
        </r>
        <r>
          <rPr>
            <sz val="9"/>
            <color indexed="81"/>
            <rFont val="Tahoma"/>
            <family val="2"/>
          </rPr>
          <t xml:space="preserve">
</t>
        </r>
      </text>
    </comment>
    <comment ref="C24" authorId="1" shapeId="0" xr:uid="{25A0399C-53CE-4B09-98F7-A8F9BC5BF181}">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45" authorId="1" shapeId="0" xr:uid="{CF770056-9C46-47EB-8C74-C1A0F032DAD5}">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r>
          <rPr>
            <b/>
            <sz val="9"/>
            <color indexed="81"/>
            <rFont val="Tahoma"/>
            <family val="2"/>
          </rPr>
          <t xml:space="preserve">
</t>
        </r>
        <r>
          <rPr>
            <sz val="9"/>
            <color indexed="81"/>
            <rFont val="Tahoma"/>
            <family val="2"/>
          </rPr>
          <t xml:space="preserve">
</t>
        </r>
      </text>
    </comment>
    <comment ref="C45" authorId="1" shapeId="0" xr:uid="{3EFCD2AA-C124-4BFE-998D-3001FC95B88C}">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62" authorId="1" shapeId="0" xr:uid="{AFA5D8F9-F79D-4E7E-B2A6-0D7B3E028661}">
      <text>
        <r>
          <rPr>
            <b/>
            <sz val="9"/>
            <color indexed="81"/>
            <rFont val="Tahoma"/>
            <family val="2"/>
          </rPr>
          <t xml:space="preserve">Instructions: 
</t>
        </r>
        <r>
          <rPr>
            <sz val="9"/>
            <color indexed="81"/>
            <rFont val="Tahoma"/>
            <family val="2"/>
          </rPr>
          <t xml:space="preserve">Enter the value of the cost to be covered by AHTF funds. For costs not listed on the Development Budget tab, please enter them on the Additional Costs tab which will pull through to the Development Budget tab.
</t>
        </r>
        <r>
          <rPr>
            <b/>
            <sz val="9"/>
            <color indexed="81"/>
            <rFont val="Tahoma"/>
            <family val="2"/>
          </rPr>
          <t xml:space="preserve">
</t>
        </r>
        <r>
          <rPr>
            <sz val="9"/>
            <color indexed="81"/>
            <rFont val="Tahoma"/>
            <family val="2"/>
          </rPr>
          <t xml:space="preserve">
</t>
        </r>
      </text>
    </comment>
    <comment ref="C62" authorId="1" shapeId="0" xr:uid="{62F8C626-1D5D-486E-9AB7-BBFE003FA212}">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69" authorId="1" shapeId="0" xr:uid="{F48F0E6E-D85F-4B82-BF51-C29DCE261FF8}">
      <text>
        <r>
          <rPr>
            <b/>
            <sz val="9"/>
            <color indexed="81"/>
            <rFont val="Tahoma"/>
            <family val="2"/>
          </rPr>
          <t xml:space="preserve">Instructions: 
</t>
        </r>
        <r>
          <rPr>
            <sz val="9"/>
            <color indexed="81"/>
            <rFont val="Tahoma"/>
            <family val="2"/>
          </rPr>
          <t xml:space="preserve">Enter the value of the cost to be covered by AHTF funds. For costs not listed on the Development Budget tab, please enter them on the Additional Costs tab which will pull through to the Development Budget tab.
</t>
        </r>
      </text>
    </comment>
    <comment ref="C69" authorId="1" shapeId="0" xr:uid="{82E65DAF-2D82-4EDD-BAD7-8D353D53F561}">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A3" authorId="0" shapeId="0" xr:uid="{00000000-0006-0000-0300-000001000000}">
      <text>
        <r>
          <rPr>
            <b/>
            <sz val="9"/>
            <color indexed="81"/>
            <rFont val="Tahoma"/>
            <family val="2"/>
          </rPr>
          <t>Instructions:</t>
        </r>
        <r>
          <rPr>
            <sz val="9"/>
            <color indexed="81"/>
            <rFont val="Tahoma"/>
            <family val="2"/>
          </rPr>
          <t xml:space="preserve">
Enter a brief description of the additional cost.
</t>
        </r>
      </text>
    </comment>
    <comment ref="B3" authorId="0" shapeId="0" xr:uid="{00000000-0006-0000-0300-000002000000}">
      <text>
        <r>
          <rPr>
            <b/>
            <sz val="11"/>
            <color theme="1"/>
            <rFont val="Calibri"/>
            <family val="2"/>
            <scheme val="minor"/>
          </rPr>
          <t xml:space="preserve">Instructions: </t>
        </r>
        <r>
          <rPr>
            <sz val="11"/>
            <color theme="1"/>
            <rFont val="Calibri"/>
            <family val="2"/>
            <scheme val="minor"/>
          </rPr>
          <t xml:space="preserve">
Enter the value of the cost to be covered by AHTF funds.
</t>
        </r>
      </text>
    </comment>
    <comment ref="C3" authorId="0" shapeId="0" xr:uid="{00000000-0006-0000-0300-000003000000}">
      <text>
        <r>
          <rPr>
            <b/>
            <sz val="9"/>
            <color indexed="81"/>
            <rFont val="Tahoma"/>
            <family val="2"/>
          </rPr>
          <t xml:space="preserve">Instructions: 
</t>
        </r>
        <r>
          <rPr>
            <sz val="9"/>
            <color indexed="81"/>
            <rFont val="Tahoma"/>
            <family val="2"/>
          </rPr>
          <t xml:space="preserve">Enter the value of the cost to be covered by Other Sources of funds.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A3" authorId="0" shapeId="0" xr:uid="{00000000-0006-0000-0400-000001000000}">
      <text>
        <r>
          <rPr>
            <b/>
            <sz val="9"/>
            <color indexed="81"/>
            <rFont val="Tahoma"/>
            <family val="2"/>
          </rPr>
          <t xml:space="preserve">Instructions: </t>
        </r>
        <r>
          <rPr>
            <sz val="9"/>
            <color indexed="81"/>
            <rFont val="Tahoma"/>
            <family val="2"/>
          </rPr>
          <t xml:space="preserve">
Click cell and select the Funding Source Type from the dropdown menu.
</t>
        </r>
      </text>
    </comment>
    <comment ref="B3" authorId="0" shapeId="0" xr:uid="{00000000-0006-0000-0400-000002000000}">
      <text>
        <r>
          <rPr>
            <b/>
            <sz val="9"/>
            <color indexed="81"/>
            <rFont val="Tahoma"/>
            <family val="2"/>
          </rPr>
          <t>Instructions:</t>
        </r>
        <r>
          <rPr>
            <sz val="9"/>
            <color indexed="81"/>
            <rFont val="Tahoma"/>
            <family val="2"/>
          </rPr>
          <t xml:space="preserve">
Enter Funding Source Name.
</t>
        </r>
      </text>
    </comment>
    <comment ref="D3" authorId="0" shapeId="0" xr:uid="{00000000-0006-0000-0400-000003000000}">
      <text>
        <r>
          <rPr>
            <b/>
            <sz val="9"/>
            <color indexed="81"/>
            <rFont val="Tahoma"/>
            <family val="2"/>
          </rPr>
          <t xml:space="preserve">Instructions:
</t>
        </r>
        <r>
          <rPr>
            <sz val="9"/>
            <color indexed="81"/>
            <rFont val="Tahoma"/>
            <family val="2"/>
          </rPr>
          <t xml:space="preserve">Enter the amount of each Construction Funding source.
</t>
        </r>
      </text>
    </comment>
    <comment ref="E3" authorId="0" shapeId="0" xr:uid="{00000000-0006-0000-0400-000004000000}">
      <text>
        <r>
          <rPr>
            <b/>
            <sz val="9"/>
            <color indexed="81"/>
            <rFont val="Tahoma"/>
            <family val="2"/>
          </rPr>
          <t xml:space="preserve">Instructions:
</t>
        </r>
        <r>
          <rPr>
            <sz val="9"/>
            <color indexed="81"/>
            <rFont val="Tahoma"/>
            <family val="2"/>
          </rPr>
          <t>Enter the amount of each Construction Funding source that is committed.</t>
        </r>
      </text>
    </comment>
    <comment ref="F3" authorId="0" shapeId="0" xr:uid="{00000000-0006-0000-0400-000005000000}">
      <text>
        <r>
          <rPr>
            <b/>
            <sz val="9"/>
            <color indexed="81"/>
            <rFont val="Tahoma"/>
            <family val="2"/>
          </rPr>
          <t xml:space="preserve">Instructions:
</t>
        </r>
        <r>
          <rPr>
            <sz val="9"/>
            <color indexed="81"/>
            <rFont val="Tahoma"/>
            <family val="2"/>
          </rPr>
          <t>Click cell and select from dropdown menu the Construction Funds Commitment Status.</t>
        </r>
      </text>
    </comment>
    <comment ref="G3" authorId="0" shapeId="0" xr:uid="{00000000-0006-0000-0400-000006000000}">
      <text>
        <r>
          <rPr>
            <b/>
            <sz val="9"/>
            <color indexed="81"/>
            <rFont val="Tahoma"/>
            <family val="2"/>
          </rPr>
          <t xml:space="preserve">Instructions:
</t>
        </r>
        <r>
          <rPr>
            <sz val="9"/>
            <color indexed="81"/>
            <rFont val="Tahoma"/>
            <family val="2"/>
          </rPr>
          <t xml:space="preserve">Enter the amount of the Estimated Sales Price.
</t>
        </r>
      </text>
    </comment>
    <comment ref="H3" authorId="0" shapeId="0" xr:uid="{00000000-0006-0000-0400-000007000000}">
      <text>
        <r>
          <rPr>
            <b/>
            <sz val="9"/>
            <color indexed="81"/>
            <rFont val="Tahoma"/>
            <family val="2"/>
          </rPr>
          <t>Instructions:</t>
        </r>
        <r>
          <rPr>
            <sz val="9"/>
            <color indexed="81"/>
            <rFont val="Tahoma"/>
            <family val="2"/>
          </rPr>
          <t xml:space="preserve">
Enter the amount of each Permanent Funds source that is committed.</t>
        </r>
      </text>
    </comment>
    <comment ref="I3" authorId="0" shapeId="0" xr:uid="{00000000-0006-0000-0400-000008000000}">
      <text>
        <r>
          <rPr>
            <b/>
            <sz val="9"/>
            <color indexed="81"/>
            <rFont val="Tahoma"/>
            <family val="2"/>
          </rPr>
          <t xml:space="preserve">Instructions:
</t>
        </r>
        <r>
          <rPr>
            <sz val="9"/>
            <color indexed="81"/>
            <rFont val="Tahoma"/>
            <family val="2"/>
          </rPr>
          <t xml:space="preserve">Click cell and select from dropdown menu the Permanent Funds Commitment Status.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El-Sadek, Kimberly</author>
    <author>Kimberly El-Sadek</author>
  </authors>
  <commentList>
    <comment ref="B4" authorId="0" shapeId="0" xr:uid="{418F2D9B-0FC8-48B2-B96B-EFE0B98A401A}">
      <text>
        <r>
          <rPr>
            <b/>
            <sz val="9"/>
            <color indexed="81"/>
            <rFont val="Tahoma"/>
            <family val="2"/>
          </rPr>
          <t xml:space="preserve">Note: </t>
        </r>
        <r>
          <rPr>
            <sz val="9"/>
            <color indexed="81"/>
            <rFont val="Tahoma"/>
            <family val="2"/>
          </rPr>
          <t xml:space="preserve">Construction Contingency is calculated on the Subtotal of Construction Costs and excludes General Requirements and Contractor Overhead + Profit.
</t>
        </r>
      </text>
    </comment>
    <comment ref="C11" authorId="0" shapeId="0" xr:uid="{6C1ABD2B-2FAC-49A1-86E1-99E7D0B3CDE7}">
      <text>
        <r>
          <rPr>
            <b/>
            <sz val="9"/>
            <color indexed="81"/>
            <rFont val="Tahoma"/>
            <family val="2"/>
          </rPr>
          <t xml:space="preserve">Note: </t>
        </r>
        <r>
          <rPr>
            <sz val="9"/>
            <color indexed="81"/>
            <rFont val="Tahoma"/>
            <family val="2"/>
          </rPr>
          <t xml:space="preserve">This result is calculated by DCA staff during application review.
</t>
        </r>
      </text>
    </comment>
    <comment ref="D11" authorId="0" shapeId="0" xr:uid="{E4D8292B-F8AE-4E10-AAEB-EDEFFF32A1A1}">
      <text>
        <r>
          <rPr>
            <b/>
            <sz val="9"/>
            <color indexed="81"/>
            <rFont val="Tahoma"/>
            <family val="2"/>
          </rPr>
          <t xml:space="preserve">Note: </t>
        </r>
        <r>
          <rPr>
            <sz val="9"/>
            <color indexed="81"/>
            <rFont val="Tahoma"/>
            <family val="2"/>
          </rPr>
          <t xml:space="preserve">This result is calculated by DCA staff during application review
</t>
        </r>
      </text>
    </comment>
    <comment ref="E11" authorId="0" shapeId="0" xr:uid="{B2C505C4-8231-47A7-9944-7542016E0DCF}">
      <text>
        <r>
          <rPr>
            <b/>
            <sz val="9"/>
            <color indexed="81"/>
            <rFont val="Tahoma"/>
            <family val="2"/>
          </rPr>
          <t xml:space="preserve">Note: </t>
        </r>
        <r>
          <rPr>
            <sz val="9"/>
            <color indexed="81"/>
            <rFont val="Tahoma"/>
            <family val="2"/>
          </rPr>
          <t xml:space="preserve">This result is calculated by DCA staff during application review.
</t>
        </r>
      </text>
    </comment>
    <comment ref="A14" authorId="1" shapeId="0" xr:uid="{00000000-0006-0000-0800-000001000000}">
      <text>
        <r>
          <rPr>
            <b/>
            <sz val="9"/>
            <color indexed="81"/>
            <rFont val="Tahoma"/>
            <family val="2"/>
          </rPr>
          <t xml:space="preserve">Instructions: </t>
        </r>
        <r>
          <rPr>
            <sz val="9"/>
            <color indexed="81"/>
            <rFont val="Tahoma"/>
            <family val="2"/>
          </rPr>
          <t xml:space="preserve">
For any item resulting in "Explain" please provide a brief explanation.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J13" authorId="0" shapeId="0" xr:uid="{2F155930-2138-4685-8CD3-FC6C67C6302C}">
      <text>
        <r>
          <rPr>
            <b/>
            <sz val="9"/>
            <color indexed="81"/>
            <rFont val="Tahoma"/>
            <family val="2"/>
          </rPr>
          <t xml:space="preserve">Instructions: </t>
        </r>
        <r>
          <rPr>
            <sz val="9"/>
            <color indexed="81"/>
            <rFont val="Tahoma"/>
            <family val="2"/>
          </rPr>
          <t>Enter Per Square Foot Value from respective row/column based on bulding type and unit size.</t>
        </r>
      </text>
    </comment>
    <comment ref="M23" authorId="0" shapeId="0" xr:uid="{35E91E4A-07E5-4DFE-AC0B-7BF46C15DB6E}">
      <text>
        <r>
          <rPr>
            <b/>
            <sz val="9"/>
            <color indexed="81"/>
            <rFont val="Tahoma"/>
            <family val="2"/>
          </rPr>
          <t xml:space="preserve">Note: </t>
        </r>
        <r>
          <rPr>
            <sz val="9"/>
            <color indexed="81"/>
            <rFont val="Tahoma"/>
            <family val="2"/>
          </rPr>
          <t xml:space="preserve">Does not include General Requirements, Overhead, or Contractor's Profits.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<sst xmlns="http://schemas.openxmlformats.org/spreadsheetml/2006/main" count="737" uniqueCount="314">
  <si>
    <t>AHTF Application: Site Info</t>
  </si>
  <si>
    <t>Project Name:</t>
  </si>
  <si>
    <t>Project County:</t>
  </si>
  <si>
    <t>Project Tenant Population:</t>
  </si>
  <si>
    <t>Property Address</t>
  </si>
  <si>
    <t>Municipality</t>
  </si>
  <si>
    <t>Zip Code</t>
  </si>
  <si>
    <t>Block</t>
  </si>
  <si>
    <t>Lot</t>
  </si>
  <si>
    <t># Units</t>
  </si>
  <si>
    <t>Construction
Type</t>
  </si>
  <si>
    <t>Building
Type</t>
  </si>
  <si>
    <t>Residential Square Footage</t>
  </si>
  <si>
    <t>Gross 
Square Footage</t>
  </si>
  <si>
    <t>Census Tract</t>
  </si>
  <si>
    <t>QCT or DDA</t>
  </si>
  <si>
    <t>Urban Aid Muni</t>
  </si>
  <si>
    <t>Approved Plan</t>
  </si>
  <si>
    <t>Total</t>
  </si>
  <si>
    <t>AHTF Application: Construction Budget Summary</t>
  </si>
  <si>
    <t xml:space="preserve">1. Are architectural drawings required for the proposed work? </t>
  </si>
  <si>
    <t xml:space="preserve">2. Is this Cost Estimate based on final approved architectural drawings?  </t>
  </si>
  <si>
    <t>3. Is this Cost Estimate based on a Preliminary or Final Estimate?</t>
  </si>
  <si>
    <t>SRO</t>
  </si>
  <si>
    <t xml:space="preserve">Studio </t>
  </si>
  <si>
    <t>1 Bedroom</t>
  </si>
  <si>
    <t>2 Bedroom</t>
  </si>
  <si>
    <t>3 Bedroom</t>
  </si>
  <si>
    <t>Demolition</t>
  </si>
  <si>
    <t>Environmental Remediation</t>
  </si>
  <si>
    <t>General Requirements</t>
  </si>
  <si>
    <t>Construction Contingency</t>
  </si>
  <si>
    <t>AHTF Application: Development Budget</t>
  </si>
  <si>
    <t>ACQUISITION</t>
  </si>
  <si>
    <t>AHTF</t>
  </si>
  <si>
    <t>Other Sources</t>
  </si>
  <si>
    <t>Land</t>
  </si>
  <si>
    <t>Structures</t>
  </si>
  <si>
    <t>Total Acquisition</t>
  </si>
  <si>
    <t>CONSTRUCTION</t>
  </si>
  <si>
    <t>Building Permits</t>
  </si>
  <si>
    <t>Water &amp; Sewer Permits</t>
  </si>
  <si>
    <t>Performance Bond</t>
  </si>
  <si>
    <t>Site Work</t>
  </si>
  <si>
    <t>Construction Material &amp; Labor</t>
  </si>
  <si>
    <t>Electric &amp; Gas Connection Fees</t>
  </si>
  <si>
    <t>Other (Specify on Additional Costs Tab)</t>
  </si>
  <si>
    <t>Subtotal</t>
  </si>
  <si>
    <t>Contractor Overhead + Profit</t>
  </si>
  <si>
    <t>Total Construction</t>
  </si>
  <si>
    <t>PROFESSIONAL SERVICES</t>
  </si>
  <si>
    <t>Accountant</t>
  </si>
  <si>
    <t>Appraisal</t>
  </si>
  <si>
    <t>Architect</t>
  </si>
  <si>
    <t>Attorney</t>
  </si>
  <si>
    <t>Construction Cost Certification</t>
  </si>
  <si>
    <t>Green Consultant (LEED, EnergyStar)</t>
  </si>
  <si>
    <t>Engineer</t>
  </si>
  <si>
    <t>Environmental Consultant</t>
  </si>
  <si>
    <t>Market Study (3rd Party)</t>
  </si>
  <si>
    <t>Marketing &amp; Advertising</t>
  </si>
  <si>
    <t>Planning &amp; Zoning Fees</t>
  </si>
  <si>
    <t>Planner</t>
  </si>
  <si>
    <t>Realtor</t>
  </si>
  <si>
    <t>Security</t>
  </si>
  <si>
    <t>Surveyor</t>
  </si>
  <si>
    <t>Professional Services Contingency</t>
  </si>
  <si>
    <t>Total Professional Services</t>
  </si>
  <si>
    <t>CARRYING &amp; FINANCING</t>
  </si>
  <si>
    <t>Interest</t>
  </si>
  <si>
    <t>Real Estate Taxes</t>
  </si>
  <si>
    <t>Electric &amp; Gas Charges</t>
  </si>
  <si>
    <t>Water &amp; Sewer Charges</t>
  </si>
  <si>
    <t>Lender &amp; Funder Fees</t>
  </si>
  <si>
    <t>Property Insurance (Liability &amp; Builder's Risk)</t>
  </si>
  <si>
    <t>Title Insurance</t>
  </si>
  <si>
    <t>Recording Fees</t>
  </si>
  <si>
    <t>Carrying &amp; Financing Contingency</t>
  </si>
  <si>
    <t>Total Carrying &amp; Financing</t>
  </si>
  <si>
    <t>DEVELOPER FEE</t>
  </si>
  <si>
    <t>TOTAL DEVELOPMENT COSTS</t>
  </si>
  <si>
    <t>WORKING CAPITAL</t>
  </si>
  <si>
    <t>Operating Deficit Reserve (Up to 18 Months)</t>
  </si>
  <si>
    <t>Supplemental. Mgmt. Fee &amp; Marketing</t>
  </si>
  <si>
    <t>Purch. of Maintenance &amp; Other Equipment</t>
  </si>
  <si>
    <t>Other (specify on Additional Costs Tab)</t>
  </si>
  <si>
    <t>TOTAL WORKING CAPITAL</t>
  </si>
  <si>
    <t>PROJECT RESERVES</t>
  </si>
  <si>
    <t>Capitalization of Operating Reserve</t>
  </si>
  <si>
    <t>Capitalization of Replacement Reserve</t>
  </si>
  <si>
    <t>TOTAL PROJECT RESERVES</t>
  </si>
  <si>
    <t>TOTAL PROJECT COSTS</t>
  </si>
  <si>
    <t>AHTF Application: Additional Costs</t>
  </si>
  <si>
    <t>AHTF Application: Funding Sources</t>
  </si>
  <si>
    <t>Funding Source Type</t>
  </si>
  <si>
    <t>Funding Source Name</t>
  </si>
  <si>
    <t>Construction Funds</t>
  </si>
  <si>
    <t>Committed 
Construction Funds</t>
  </si>
  <si>
    <t>Construction Funds Commitment Status</t>
  </si>
  <si>
    <t>Committed
Permanent Funds</t>
  </si>
  <si>
    <t>Permanent Funds
Commitment Status</t>
  </si>
  <si>
    <t>Percentage Committed</t>
  </si>
  <si>
    <t xml:space="preserve"> </t>
  </si>
  <si>
    <t>AHTF Maximum Subsidy</t>
  </si>
  <si>
    <t>Fund Category</t>
  </si>
  <si>
    <t>Units</t>
  </si>
  <si>
    <t>Maximum Subsidy</t>
  </si>
  <si>
    <t>Affordable Housing Trust Fund</t>
  </si>
  <si>
    <t>5+ Units No Elevator</t>
  </si>
  <si>
    <t>0 Bedroom</t>
  </si>
  <si>
    <t>Very Low Rent Limit (30% AMI)</t>
  </si>
  <si>
    <t>Low Rent Limit (50% AMI)</t>
  </si>
  <si>
    <t>Moderate Rent Limit (60% AMI)</t>
  </si>
  <si>
    <t>Conditional Moderate Rent Limit (70% AMI)</t>
  </si>
  <si>
    <t>Natural Gas Heat</t>
  </si>
  <si>
    <t>Electric Heat</t>
  </si>
  <si>
    <t>Natural Gas Cooking</t>
  </si>
  <si>
    <t>Electric Cooking</t>
  </si>
  <si>
    <t>Other Electricity</t>
  </si>
  <si>
    <t>Natural Gas Hot Water</t>
  </si>
  <si>
    <t>Electric Hot Water</t>
  </si>
  <si>
    <t>Central Air Conditioning</t>
  </si>
  <si>
    <t>Non-AHTF Units</t>
  </si>
  <si>
    <t>Bedrooms</t>
  </si>
  <si>
    <t>Super Units</t>
  </si>
  <si>
    <t>Mandatory</t>
  </si>
  <si>
    <t>Percentage of Cash Flow</t>
  </si>
  <si>
    <t>Soft</t>
  </si>
  <si>
    <t>AHTF Application: Underwriting Analysis</t>
  </si>
  <si>
    <t>Contingency Analysis</t>
  </si>
  <si>
    <t>Result</t>
  </si>
  <si>
    <t>Maximum</t>
  </si>
  <si>
    <t>Minimum</t>
  </si>
  <si>
    <t>Acceptable</t>
  </si>
  <si>
    <t>Is the Construction contingency within the standard?</t>
  </si>
  <si>
    <t>Is the Professional Services and Carrying &amp; Financing contingencies within the standard?</t>
  </si>
  <si>
    <t>Development Budget Analysis</t>
  </si>
  <si>
    <t>Is the developer’s fee within the standard?</t>
  </si>
  <si>
    <t>Is the Profit, Overhead &amp; General Requirement cost within the standard?</t>
  </si>
  <si>
    <t>Are the "soft" project costs within the standard?</t>
  </si>
  <si>
    <t>Explanations:</t>
  </si>
  <si>
    <t>Unit Mix</t>
  </si>
  <si>
    <t>Level of Construction</t>
  </si>
  <si>
    <t>% Cost</t>
  </si>
  <si>
    <t>Type</t>
  </si>
  <si>
    <t>Avg SF</t>
  </si>
  <si>
    <t>$ PSF</t>
  </si>
  <si>
    <t>Expected</t>
  </si>
  <si>
    <t>Green Bonus</t>
  </si>
  <si>
    <t>Expected + Green</t>
  </si>
  <si>
    <t>Total Residential Unit SF</t>
  </si>
  <si>
    <t>Expected Construction Cost</t>
  </si>
  <si>
    <t>Expected Construction Cost + Green Bonus</t>
  </si>
  <si>
    <t>Budgeted Construction Cost</t>
  </si>
  <si>
    <t>Variance $</t>
  </si>
  <si>
    <t>Variance %</t>
  </si>
  <si>
    <t>Construction Type</t>
  </si>
  <si>
    <t>Building Type</t>
  </si>
  <si>
    <t>Construction Summary</t>
  </si>
  <si>
    <t>Construction Level</t>
  </si>
  <si>
    <t>Funding Sources</t>
  </si>
  <si>
    <t>Funding Source Status</t>
  </si>
  <si>
    <t>LIHTC Allocation</t>
  </si>
  <si>
    <t>Repayment Terms</t>
  </si>
  <si>
    <t>Targeted AMI %</t>
  </si>
  <si>
    <t># of Bedrooms</t>
  </si>
  <si>
    <t>County</t>
  </si>
  <si>
    <t>New Construction</t>
  </si>
  <si>
    <t>Yes</t>
  </si>
  <si>
    <t xml:space="preserve">A. Moderate Rehabilitation </t>
  </si>
  <si>
    <t>CDBG</t>
  </si>
  <si>
    <t>Commitment Letter</t>
  </si>
  <si>
    <t>Awarded</t>
  </si>
  <si>
    <t>Atlantic</t>
  </si>
  <si>
    <t>Rehabilitation</t>
  </si>
  <si>
    <t>No</t>
  </si>
  <si>
    <t>B. Substantial Rehabilitation</t>
  </si>
  <si>
    <t>Grants</t>
  </si>
  <si>
    <t>Grant Agreement</t>
  </si>
  <si>
    <t>Applied For</t>
  </si>
  <si>
    <t>Bergen</t>
  </si>
  <si>
    <t>Both New &amp; Rehab</t>
  </si>
  <si>
    <t>Preliminary</t>
  </si>
  <si>
    <t>C. Gut Rehabilitation</t>
  </si>
  <si>
    <t>Conventional Financing</t>
  </si>
  <si>
    <t>Note &amp; Mortgage</t>
  </si>
  <si>
    <t>Not Yet Applied For</t>
  </si>
  <si>
    <t>Burlington</t>
  </si>
  <si>
    <t>Final</t>
  </si>
  <si>
    <t>D. New Construction</t>
  </si>
  <si>
    <t>Deferred Developer Fee</t>
  </si>
  <si>
    <t>Operating Agreement</t>
  </si>
  <si>
    <t>Not Applicable</t>
  </si>
  <si>
    <t>Camden</t>
  </si>
  <si>
    <t>Developer Equity</t>
  </si>
  <si>
    <t>Cape May</t>
  </si>
  <si>
    <t>Major systems are: structural support; roofing; cladding and weatherproofing (e.g., windows, doors, siding, gutters); plumbing; electrical; and HVAC.</t>
  </si>
  <si>
    <t>Federal Home Loan Bank</t>
  </si>
  <si>
    <t>Resolution</t>
  </si>
  <si>
    <t>Cumberland</t>
  </si>
  <si>
    <t>FHA Financing</t>
  </si>
  <si>
    <t>Essex</t>
  </si>
  <si>
    <t>Historic Tax Credits</t>
  </si>
  <si>
    <t>Gloucester</t>
  </si>
  <si>
    <t>HOME</t>
  </si>
  <si>
    <t>Targeted Population</t>
  </si>
  <si>
    <t>Hudson</t>
  </si>
  <si>
    <t>LIHTC</t>
  </si>
  <si>
    <t>Age Restricted/Supportive Housing</t>
  </si>
  <si>
    <t>Hunterdon</t>
  </si>
  <si>
    <t>Local Funds</t>
  </si>
  <si>
    <t>Non-Age Restricted</t>
  </si>
  <si>
    <t>Mercer</t>
  </si>
  <si>
    <t>Other HOME</t>
  </si>
  <si>
    <t>Middlesex</t>
  </si>
  <si>
    <t>State Funds</t>
  </si>
  <si>
    <t>Monmouth</t>
  </si>
  <si>
    <t>Tax-Exempt Revenue Bonds</t>
  </si>
  <si>
    <t>Morris</t>
  </si>
  <si>
    <t>Other</t>
  </si>
  <si>
    <t>Ocean</t>
  </si>
  <si>
    <t>Passaic</t>
  </si>
  <si>
    <t>Moderate</t>
  </si>
  <si>
    <t>Salem</t>
  </si>
  <si>
    <t>Substantial</t>
  </si>
  <si>
    <t>Somerset</t>
  </si>
  <si>
    <t>Gut</t>
  </si>
  <si>
    <t>Sussex</t>
  </si>
  <si>
    <t>New</t>
  </si>
  <si>
    <t>Union</t>
  </si>
  <si>
    <t>Warren</t>
  </si>
  <si>
    <t>UHAC 2025 Affordable Housing Regional Rent Limits by Household Size</t>
  </si>
  <si>
    <t>Region 1: Bergen, Hudson, Passaic, Sussex</t>
  </si>
  <si>
    <t>Very Low (30%)</t>
  </si>
  <si>
    <t>Low (50%)</t>
  </si>
  <si>
    <t>Moderate (60%)</t>
  </si>
  <si>
    <t>Moderate (70%)</t>
  </si>
  <si>
    <t>Region 2: Essex, Morris, Union, Warren</t>
  </si>
  <si>
    <t>Region 3: Hunterdon, Middlesex, Somerset</t>
  </si>
  <si>
    <t>Region 4: Mercer, Monmouth, Ocean</t>
  </si>
  <si>
    <t>Region 5: Burlington, Camden, Gloucester</t>
  </si>
  <si>
    <t>Region 6: Atlantic, Cape May, Cumberland, Salem</t>
  </si>
  <si>
    <t>UHAC_Income Limits.pdf</t>
  </si>
  <si>
    <t>HOME Utility Allowances</t>
  </si>
  <si>
    <t>Single Family Attached</t>
  </si>
  <si>
    <t>Semi-Detached</t>
  </si>
  <si>
    <t>Rowhouse/Townhouse</t>
  </si>
  <si>
    <t>5+ Units With Elevator</t>
  </si>
  <si>
    <t>As determined by DCA/HMFA on 9/1/2024</t>
  </si>
  <si>
    <t>2024 HUD TDC Limits</t>
  </si>
  <si>
    <t>Atlantic City</t>
  </si>
  <si>
    <t>SRO/Studio</t>
  </si>
  <si>
    <t>4 Bedroom</t>
  </si>
  <si>
    <t>Elizabeth</t>
  </si>
  <si>
    <t>Hard Cost</t>
  </si>
  <si>
    <t>TDC</t>
  </si>
  <si>
    <t>Hackensack</t>
  </si>
  <si>
    <t>Detached/Semi-Detached (Single Family)</t>
  </si>
  <si>
    <t>Jersey City</t>
  </si>
  <si>
    <t>Per Square Foot</t>
  </si>
  <si>
    <t>New Brunswick</t>
  </si>
  <si>
    <t>Row House (2-4 Family)</t>
  </si>
  <si>
    <t>Newark</t>
  </si>
  <si>
    <t>Paterson</t>
  </si>
  <si>
    <t>Walkup (5+ units)</t>
  </si>
  <si>
    <t>Trenton</t>
  </si>
  <si>
    <t>Vineland</t>
  </si>
  <si>
    <t>Elevator (5+ units)</t>
  </si>
  <si>
    <t>https://www.hud.gov/sites/dfiles/PIH/documents/2024_Units_TDC_Limits.pdf</t>
  </si>
  <si>
    <t>Effective 11/13/2024</t>
  </si>
  <si>
    <t>Statewide Average</t>
  </si>
  <si>
    <t>Per Square Foot Cost</t>
  </si>
  <si>
    <t xml:space="preserve">Row House (2-4 Family) </t>
  </si>
  <si>
    <t>Building Gross SF</t>
  </si>
  <si>
    <t>Average PSF Hard Cost</t>
  </si>
  <si>
    <t>AHTF Application: Construction Cost Analysis</t>
  </si>
  <si>
    <t>1-4 Family</t>
  </si>
  <si>
    <t>5+ Units Walk-Up</t>
  </si>
  <si>
    <t>5+ Units Elevator</t>
  </si>
  <si>
    <t>Homebuyer</t>
  </si>
  <si>
    <t>Estimated
Sales Price</t>
  </si>
  <si>
    <t>Does the Sales Price to the Homebuyer fall within the range of affordability?</t>
  </si>
  <si>
    <t>SALES PRICE Unit #1</t>
  </si>
  <si>
    <t>SALES PRICE Unit #2</t>
  </si>
  <si>
    <t>SALES PRICE Unit #3</t>
  </si>
  <si>
    <t>SALES PRICE Unit #4</t>
  </si>
  <si>
    <t>SALES PRICE Unit #5</t>
  </si>
  <si>
    <t>SALES PRICE Unit #6</t>
  </si>
  <si>
    <t>SALES PRICE Unit #7</t>
  </si>
  <si>
    <t>SALES PRICE Unit #8</t>
  </si>
  <si>
    <t>SALES PRICE Unit #9</t>
  </si>
  <si>
    <t>SALES PRICE Unit #10</t>
  </si>
  <si>
    <t>SALES PRICE Unit #11</t>
  </si>
  <si>
    <t>SALES PRICE Unit #12</t>
  </si>
  <si>
    <t>4. What is the level of construction work to be undertaken?</t>
  </si>
  <si>
    <r>
      <t>5. Will the project be rehabilitated or constructed and</t>
    </r>
    <r>
      <rPr>
        <i/>
        <sz val="11"/>
        <color theme="1"/>
        <rFont val="Aptos Narrow"/>
        <family val="2"/>
      </rPr>
      <t xml:space="preserve"> </t>
    </r>
    <r>
      <rPr>
        <b/>
        <i/>
        <u/>
        <sz val="11"/>
        <color theme="1"/>
        <rFont val="Aptos Narrow"/>
        <family val="2"/>
      </rPr>
      <t>certified</t>
    </r>
    <r>
      <rPr>
        <sz val="11"/>
        <color theme="1"/>
        <rFont val="Aptos Narrow"/>
        <family val="2"/>
      </rPr>
      <t xml:space="preserve"> Energy Star?</t>
    </r>
  </si>
  <si>
    <t>6. What is the typical square footage for each unit based on bedroom size? If units vary in size, enter in the average square footage for each unit type. Ex. If Layout A for 1 Bedroom is 700 SF, Layout B for 1 Bedroom is 800 SF, the average is 750 SF. Please enter a numerical value only.</t>
  </si>
  <si>
    <t>7. What is the building's gross square footage?</t>
  </si>
  <si>
    <t>8. If the project is mixed use, enter the square footage of non-residential commercial, retail, office spaces (do not include residential leasing/property management office).</t>
  </si>
  <si>
    <t>9. What is the construction cost attributed to non-residential commercial, retail, office spaces?</t>
  </si>
  <si>
    <r>
      <t xml:space="preserve">Utilities Questionnaire: </t>
    </r>
    <r>
      <rPr>
        <sz val="11"/>
        <color theme="1"/>
        <rFont val="Calibri"/>
        <family val="2"/>
        <scheme val="minor"/>
      </rPr>
      <t>Please select from the dropdown menu the source of fuel sources for each utility.</t>
    </r>
  </si>
  <si>
    <t>Utility</t>
  </si>
  <si>
    <t>Fuel Source</t>
  </si>
  <si>
    <t>Heat</t>
  </si>
  <si>
    <t>Hot Water</t>
  </si>
  <si>
    <t>Cooking</t>
  </si>
  <si>
    <t>Electric</t>
  </si>
  <si>
    <t>Water/Sewer</t>
  </si>
  <si>
    <t>Developer Comments:</t>
  </si>
  <si>
    <t>Natural Gas</t>
  </si>
  <si>
    <t>No Central A/C</t>
  </si>
  <si>
    <t>Studio</t>
  </si>
  <si>
    <t>2025 HUD Unit TDC Limits</t>
  </si>
  <si>
    <r>
      <t xml:space="preserve">10. What is the construction cost of the entire project? </t>
    </r>
    <r>
      <rPr>
        <b/>
        <sz val="11"/>
        <color theme="1"/>
        <rFont val="Aptos Narrow"/>
        <family val="2"/>
      </rPr>
      <t>(Must match Total Construction on Development  Budget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</si>
</sst>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quot;$&quot;#,##0"/>
    <numFmt numFmtId="165" formatCode="&quot;$&quot;#,##0.00"/>
    <numFmt numFmtId="166" formatCode="0&quot;BR/SRO&quot;\ "/>
    <numFmt numFmtId="167" formatCode="0%&quot; AMI&quot;"/>
    <numFmt numFmtId="168" formatCode="00000"/>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7"/>
      <color theme="10"/>
      <name val="Arial"/>
      <family val="2"/>
    </font>
    <font>
      <u/>
      <sz val="11"/>
      <color theme="10"/>
      <name val="Calibri"/>
      <family val="2"/>
      <scheme val="minor"/>
    </font>
    <font>
      <u/>
      <sz val="10"/>
      <name val="Tahoma"/>
      <family val="2"/>
    </font>
    <font>
      <sz val="11"/>
      <name val="Arial"/>
      <family val="2"/>
    </font>
    <font>
      <b/>
      <sz val="14"/>
      <color theme="1"/>
      <name val="Calibri"/>
      <family val="2"/>
      <scheme val="minor"/>
    </font>
    <font>
      <b/>
      <sz val="10"/>
      <name val="Calibri"/>
      <family val="2"/>
      <scheme val="minor"/>
    </font>
    <font>
      <sz val="10"/>
      <name val="Calibri"/>
      <family val="2"/>
      <scheme val="minor"/>
    </font>
    <font>
      <b/>
      <sz val="11"/>
      <name val="Calibri"/>
      <family val="2"/>
      <scheme val="minor"/>
    </font>
    <font>
      <sz val="11"/>
      <name val="Calibri"/>
      <family val="2"/>
      <scheme val="minor"/>
    </font>
    <font>
      <b/>
      <u/>
      <sz val="11"/>
      <name val="Calibri"/>
      <family val="2"/>
      <scheme val="minor"/>
    </font>
    <font>
      <sz val="9"/>
      <color indexed="81"/>
      <name val="Tahoma"/>
      <family val="2"/>
    </font>
    <font>
      <b/>
      <sz val="9"/>
      <color indexed="81"/>
      <name val="Tahoma"/>
      <family val="2"/>
    </font>
    <font>
      <i/>
      <sz val="11"/>
      <color theme="1"/>
      <name val="Calibri"/>
      <family val="2"/>
      <scheme val="minor"/>
    </font>
    <font>
      <sz val="11"/>
      <color indexed="8"/>
      <name val="Calibri"/>
      <family val="2"/>
      <scheme val="minor"/>
    </font>
    <font>
      <sz val="10"/>
      <color theme="10"/>
      <name val="Calibri"/>
      <family val="2"/>
      <scheme val="minor"/>
    </font>
    <font>
      <b/>
      <sz val="14"/>
      <color rgb="FF0000FF"/>
      <name val="Calibri"/>
      <family val="2"/>
      <scheme val="minor"/>
    </font>
    <font>
      <b/>
      <sz val="14"/>
      <color theme="10"/>
      <name val="Calibri"/>
      <family val="2"/>
      <scheme val="minor"/>
    </font>
    <font>
      <b/>
      <sz val="11"/>
      <color rgb="FF0000FF"/>
      <name val="Calibri"/>
      <family val="2"/>
      <scheme val="minor"/>
    </font>
    <font>
      <sz val="8"/>
      <name val="Calibri"/>
      <family val="2"/>
      <scheme val="minor"/>
    </font>
    <font>
      <sz val="11"/>
      <color theme="1"/>
      <name val="Aptos Narrow"/>
      <family val="2"/>
    </font>
    <font>
      <i/>
      <sz val="11"/>
      <color theme="1"/>
      <name val="Aptos Narrow"/>
      <family val="2"/>
    </font>
    <font>
      <b/>
      <i/>
      <u/>
      <sz val="11"/>
      <color theme="1"/>
      <name val="Aptos Narrow"/>
      <family val="2"/>
    </font>
    <font>
      <b/>
      <sz val="11"/>
      <color rgb="FF000000"/>
      <name val="Aptos Narrow"/>
      <family val="2"/>
    </font>
    <font>
      <b/>
      <sz val="11"/>
      <color theme="1"/>
      <name val="Aptos Narrow"/>
      <family val="2"/>
    </font>
    <font>
      <sz val="11"/>
      <name val="Aptos Narrow"/>
      <family val="2"/>
    </font>
  </fonts>
  <fills count="13">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00B050"/>
        <bgColor indexed="64"/>
      </patternFill>
    </fill>
    <fill>
      <patternFill patternType="solid">
        <fgColor rgb="FFDAF2D0"/>
        <bgColor rgb="FF000000"/>
      </patternFill>
    </fill>
    <fill>
      <patternFill patternType="solid">
        <fgColor rgb="FFDAE9F8"/>
        <bgColor rgb="FF000000"/>
      </patternFill>
    </fill>
    <fill>
      <patternFill patternType="solid">
        <fgColor rgb="FFD9D9D9"/>
        <bgColor rgb="FF000000"/>
      </patternFill>
    </fill>
    <fill>
      <patternFill patternType="solid">
        <fgColor rgb="FFDAF2D0"/>
        <bgColor indexed="64"/>
      </patternFill>
    </fill>
    <fill>
      <patternFill patternType="solid">
        <fgColor rgb="FFDAE9F8"/>
        <bgColor indexed="64"/>
      </patternFill>
    </fill>
  </fills>
  <borders count="31">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22"/>
      </right>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0">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7" fillId="0" borderId="0"/>
    <xf numFmtId="0" fontId="7" fillId="0" borderId="0"/>
  </cellStyleXfs>
  <cellXfs count="229">
    <xf numFmtId="0" fontId="0" fillId="0" borderId="0" xfId="0"/>
    <xf numFmtId="0" fontId="6" fillId="0" borderId="2" xfId="0" applyFont="1" applyBorder="1" applyAlignment="1">
      <alignment horizontal="left" vertical="top"/>
    </xf>
    <xf numFmtId="0" fontId="8" fillId="0" borderId="0" xfId="0" applyFont="1"/>
    <xf numFmtId="0" fontId="9" fillId="0" borderId="0" xfId="0" applyFont="1"/>
    <xf numFmtId="0" fontId="10" fillId="0" borderId="0" xfId="0" applyFont="1"/>
    <xf numFmtId="0" fontId="0" fillId="4" borderId="9" xfId="0" applyFill="1" applyBorder="1"/>
    <xf numFmtId="0" fontId="11" fillId="0" borderId="9" xfId="0" applyFont="1" applyBorder="1" applyAlignment="1">
      <alignment horizontal="center" vertical="top" wrapText="1"/>
    </xf>
    <xf numFmtId="0" fontId="11" fillId="0" borderId="9" xfId="0" applyFont="1" applyBorder="1" applyAlignment="1">
      <alignment horizontal="center" vertical="top"/>
    </xf>
    <xf numFmtId="3" fontId="12" fillId="0" borderId="9" xfId="0" applyNumberFormat="1" applyFont="1" applyBorder="1" applyAlignment="1">
      <alignment horizontal="left"/>
    </xf>
    <xf numFmtId="0" fontId="2" fillId="0" borderId="9" xfId="0" applyFont="1" applyBorder="1"/>
    <xf numFmtId="0" fontId="12" fillId="0" borderId="0" xfId="0" applyFont="1"/>
    <xf numFmtId="0" fontId="0" fillId="0" borderId="0" xfId="0" applyAlignment="1">
      <alignment horizontal="center"/>
    </xf>
    <xf numFmtId="0" fontId="11" fillId="0" borderId="0" xfId="0" applyFont="1"/>
    <xf numFmtId="0" fontId="13" fillId="0" borderId="0" xfId="0" applyFont="1"/>
    <xf numFmtId="165" fontId="11" fillId="0" borderId="0" xfId="0" applyNumberFormat="1" applyFont="1" applyAlignment="1">
      <alignment horizontal="center"/>
    </xf>
    <xf numFmtId="0" fontId="11" fillId="0" borderId="9" xfId="0" applyFont="1" applyBorder="1"/>
    <xf numFmtId="3" fontId="12" fillId="0" borderId="9" xfId="0" applyNumberFormat="1" applyFont="1" applyBorder="1"/>
    <xf numFmtId="3" fontId="11" fillId="0" borderId="9" xfId="0" applyNumberFormat="1" applyFont="1" applyBorder="1"/>
    <xf numFmtId="3" fontId="11" fillId="0" borderId="3" xfId="0" applyNumberFormat="1" applyFont="1" applyBorder="1"/>
    <xf numFmtId="164" fontId="11" fillId="0" borderId="3" xfId="0" applyNumberFormat="1" applyFont="1" applyBorder="1"/>
    <xf numFmtId="0" fontId="0" fillId="0" borderId="9" xfId="0" applyBorder="1"/>
    <xf numFmtId="3" fontId="12" fillId="2" borderId="9" xfId="0" applyNumberFormat="1" applyFont="1" applyFill="1" applyBorder="1"/>
    <xf numFmtId="0" fontId="12" fillId="0" borderId="0" xfId="9" applyFont="1" applyAlignment="1">
      <alignment horizontal="center"/>
    </xf>
    <xf numFmtId="0" fontId="2" fillId="0" borderId="0" xfId="0" applyFont="1" applyAlignment="1">
      <alignment horizontal="center"/>
    </xf>
    <xf numFmtId="0" fontId="9" fillId="0" borderId="0" xfId="0" applyFont="1" applyAlignment="1">
      <alignment horizontal="center"/>
    </xf>
    <xf numFmtId="0" fontId="11" fillId="0" borderId="7" xfId="0" applyFont="1" applyBorder="1"/>
    <xf numFmtId="0" fontId="11" fillId="0" borderId="9" xfId="0" applyFont="1" applyBorder="1" applyAlignment="1">
      <alignment horizontal="center" wrapText="1"/>
    </xf>
    <xf numFmtId="165" fontId="12" fillId="6" borderId="9" xfId="0" applyNumberFormat="1" applyFont="1" applyFill="1" applyBorder="1" applyAlignment="1">
      <alignment horizontal="right"/>
    </xf>
    <xf numFmtId="165" fontId="12" fillId="6" borderId="9" xfId="0" applyNumberFormat="1" applyFont="1" applyFill="1" applyBorder="1"/>
    <xf numFmtId="0" fontId="12" fillId="0" borderId="13" xfId="0" applyFont="1" applyBorder="1"/>
    <xf numFmtId="0" fontId="0" fillId="0" borderId="0" xfId="0" applyAlignment="1">
      <alignment horizontal="left"/>
    </xf>
    <xf numFmtId="0" fontId="11" fillId="0" borderId="9" xfId="0" applyFont="1" applyBorder="1" applyAlignment="1">
      <alignment horizontal="left"/>
    </xf>
    <xf numFmtId="164" fontId="11" fillId="5" borderId="9" xfId="0" applyNumberFormat="1" applyFont="1" applyFill="1" applyBorder="1" applyAlignment="1">
      <alignment horizontal="center"/>
    </xf>
    <xf numFmtId="0" fontId="11" fillId="0" borderId="9" xfId="0" applyFont="1" applyBorder="1" applyAlignment="1">
      <alignment horizontal="right"/>
    </xf>
    <xf numFmtId="0" fontId="11" fillId="0" borderId="0" xfId="0" applyFont="1" applyAlignment="1">
      <alignment horizontal="center"/>
    </xf>
    <xf numFmtId="165" fontId="0" fillId="0" borderId="0" xfId="0" applyNumberFormat="1"/>
    <xf numFmtId="3" fontId="0" fillId="0" borderId="0" xfId="0" applyNumberFormat="1"/>
    <xf numFmtId="0" fontId="5" fillId="0" borderId="2" xfId="6" applyFont="1" applyFill="1" applyBorder="1" applyAlignment="1" applyProtection="1">
      <alignment vertical="top"/>
    </xf>
    <xf numFmtId="0" fontId="2" fillId="0" borderId="0" xfId="0" applyFont="1" applyAlignment="1">
      <alignment horizontal="center" wrapText="1"/>
    </xf>
    <xf numFmtId="0" fontId="2" fillId="0" borderId="0" xfId="0" applyFont="1"/>
    <xf numFmtId="0" fontId="11" fillId="0" borderId="9" xfId="0" applyFont="1" applyBorder="1" applyAlignment="1">
      <alignment horizontal="center" vertical="center"/>
    </xf>
    <xf numFmtId="0" fontId="11" fillId="0" borderId="9" xfId="0" applyFont="1" applyBorder="1" applyAlignment="1">
      <alignment horizontal="center"/>
    </xf>
    <xf numFmtId="0" fontId="12" fillId="0" borderId="9" xfId="0" applyFont="1" applyBorder="1" applyAlignment="1">
      <alignment horizontal="center"/>
    </xf>
    <xf numFmtId="0" fontId="0" fillId="0" borderId="9" xfId="0" applyBorder="1" applyAlignment="1">
      <alignment horizontal="center"/>
    </xf>
    <xf numFmtId="166" fontId="11" fillId="0" borderId="9" xfId="8" applyNumberFormat="1" applyFont="1" applyBorder="1" applyAlignment="1">
      <alignment horizontal="center" vertical="center"/>
    </xf>
    <xf numFmtId="164" fontId="12" fillId="0" borderId="9" xfId="0" applyNumberFormat="1" applyFont="1" applyBorder="1" applyAlignment="1">
      <alignment horizontal="center" vertical="center"/>
    </xf>
    <xf numFmtId="9" fontId="11" fillId="0" borderId="9" xfId="0" applyNumberFormat="1" applyFont="1" applyBorder="1" applyAlignment="1">
      <alignment horizontal="center" vertical="center"/>
    </xf>
    <xf numFmtId="167" fontId="11" fillId="0" borderId="9" xfId="0" applyNumberFormat="1"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vertical="center"/>
    </xf>
    <xf numFmtId="0" fontId="0" fillId="0" borderId="0" xfId="0" applyAlignment="1">
      <alignment horizontal="center" wrapText="1"/>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2" fillId="0" borderId="9" xfId="0" applyFont="1" applyBorder="1" applyAlignment="1">
      <alignment horizontal="left" vertical="top"/>
    </xf>
    <xf numFmtId="10" fontId="12" fillId="0" borderId="9" xfId="0" applyNumberFormat="1" applyFont="1" applyBorder="1" applyAlignment="1">
      <alignment horizontal="center" vertical="center"/>
    </xf>
    <xf numFmtId="10" fontId="12" fillId="0" borderId="9" xfId="2" applyNumberFormat="1" applyFont="1" applyFill="1" applyBorder="1" applyAlignment="1">
      <alignment horizontal="center" vertical="center"/>
    </xf>
    <xf numFmtId="0" fontId="11" fillId="7" borderId="9" xfId="0" applyFont="1" applyFill="1" applyBorder="1" applyAlignment="1">
      <alignment horizontal="center" vertical="center"/>
    </xf>
    <xf numFmtId="0" fontId="12" fillId="0" borderId="0" xfId="0" quotePrefix="1" applyFont="1" applyAlignment="1">
      <alignment horizontal="left" vertical="top"/>
    </xf>
    <xf numFmtId="0" fontId="12" fillId="0" borderId="0" xfId="0" applyFont="1" applyAlignment="1">
      <alignment horizontal="left" vertical="top" wrapText="1"/>
    </xf>
    <xf numFmtId="10" fontId="12" fillId="0" borderId="0" xfId="0" applyNumberFormat="1" applyFont="1" applyAlignment="1">
      <alignment horizontal="center" vertical="top"/>
    </xf>
    <xf numFmtId="9" fontId="12" fillId="0" borderId="0" xfId="0" applyNumberFormat="1" applyFont="1" applyAlignment="1">
      <alignment horizontal="center" vertical="top"/>
    </xf>
    <xf numFmtId="0" fontId="12" fillId="0" borderId="0" xfId="0" applyFont="1" applyAlignment="1">
      <alignment horizontal="center" vertical="top"/>
    </xf>
    <xf numFmtId="0" fontId="13" fillId="0" borderId="3" xfId="0" applyFont="1" applyBorder="1" applyAlignment="1">
      <alignment horizontal="center" vertical="center"/>
    </xf>
    <xf numFmtId="0" fontId="13" fillId="0" borderId="8" xfId="0" applyFont="1" applyBorder="1" applyAlignment="1">
      <alignment horizontal="center" vertical="center"/>
    </xf>
    <xf numFmtId="10" fontId="12" fillId="0" borderId="9" xfId="0" applyNumberFormat="1" applyFont="1" applyBorder="1" applyAlignment="1">
      <alignment horizontal="center" vertical="center" wrapText="1"/>
    </xf>
    <xf numFmtId="10" fontId="12" fillId="0" borderId="9" xfId="2" quotePrefix="1" applyNumberFormat="1" applyFont="1" applyFill="1" applyBorder="1" applyAlignment="1" applyProtection="1">
      <alignment horizontal="center" vertical="center"/>
    </xf>
    <xf numFmtId="10" fontId="12" fillId="0" borderId="9" xfId="2" applyNumberFormat="1" applyFont="1" applyFill="1" applyBorder="1" applyAlignment="1" applyProtection="1">
      <alignment horizontal="center" vertical="center"/>
    </xf>
    <xf numFmtId="165" fontId="12" fillId="0" borderId="9" xfId="0" applyNumberFormat="1" applyFont="1" applyBorder="1" applyAlignment="1">
      <alignment horizontal="center" vertical="center"/>
    </xf>
    <xf numFmtId="164" fontId="12" fillId="0" borderId="0" xfId="0" applyNumberFormat="1" applyFont="1" applyAlignment="1">
      <alignment horizontal="center" vertical="top"/>
    </xf>
    <xf numFmtId="0" fontId="12" fillId="0" borderId="0" xfId="0" quotePrefix="1" applyFont="1" applyAlignment="1">
      <alignment horizontal="center" vertical="top"/>
    </xf>
    <xf numFmtId="1" fontId="12" fillId="0" borderId="0" xfId="0" applyNumberFormat="1" applyFont="1" applyAlignment="1">
      <alignment horizontal="left" vertical="top"/>
    </xf>
    <xf numFmtId="0" fontId="17" fillId="0" borderId="0" xfId="0" applyFont="1" applyAlignment="1">
      <alignment horizontal="left" vertical="top" wrapText="1"/>
    </xf>
    <xf numFmtId="2" fontId="12" fillId="0" borderId="0" xfId="0" applyNumberFormat="1" applyFont="1" applyAlignment="1">
      <alignment horizontal="center" vertical="top"/>
    </xf>
    <xf numFmtId="9" fontId="0" fillId="4" borderId="9" xfId="2" applyFont="1" applyFill="1" applyBorder="1" applyAlignment="1">
      <alignment horizontal="center"/>
    </xf>
    <xf numFmtId="0" fontId="12" fillId="0" borderId="9" xfId="0" applyFont="1" applyBorder="1" applyAlignment="1">
      <alignment horizontal="left" vertical="top" wrapText="1"/>
    </xf>
    <xf numFmtId="165" fontId="0" fillId="4" borderId="9" xfId="0" applyNumberFormat="1" applyFill="1" applyBorder="1"/>
    <xf numFmtId="165" fontId="2" fillId="6" borderId="9" xfId="0" applyNumberFormat="1" applyFont="1" applyFill="1" applyBorder="1"/>
    <xf numFmtId="165" fontId="2" fillId="6" borderId="9" xfId="0" applyNumberFormat="1" applyFont="1" applyFill="1" applyBorder="1" applyAlignment="1">
      <alignment horizontal="center"/>
    </xf>
    <xf numFmtId="10" fontId="2" fillId="0" borderId="9" xfId="2" applyNumberFormat="1" applyFont="1" applyBorder="1" applyAlignment="1">
      <alignment horizontal="right"/>
    </xf>
    <xf numFmtId="0" fontId="4" fillId="0" borderId="0" xfId="6" applyAlignment="1" applyProtection="1"/>
    <xf numFmtId="0" fontId="8" fillId="0" borderId="0" xfId="0" applyFont="1" applyAlignment="1">
      <alignment vertical="top"/>
    </xf>
    <xf numFmtId="0" fontId="0" fillId="0" borderId="0" xfId="0" applyAlignment="1">
      <alignment vertical="top"/>
    </xf>
    <xf numFmtId="0" fontId="0" fillId="0" borderId="0" xfId="0" applyAlignment="1">
      <alignment horizontal="right"/>
    </xf>
    <xf numFmtId="0" fontId="11" fillId="0" borderId="8" xfId="0" applyFont="1" applyBorder="1" applyAlignment="1">
      <alignment horizontal="center" wrapText="1"/>
    </xf>
    <xf numFmtId="0" fontId="11" fillId="0" borderId="20" xfId="0" applyFont="1" applyBorder="1" applyAlignment="1">
      <alignment horizontal="center" wrapText="1"/>
    </xf>
    <xf numFmtId="0" fontId="18" fillId="0" borderId="0" xfId="6" applyFont="1" applyFill="1" applyAlignment="1" applyProtection="1"/>
    <xf numFmtId="0" fontId="16" fillId="0" borderId="0" xfId="0" applyFont="1"/>
    <xf numFmtId="0" fontId="11" fillId="0" borderId="0" xfId="0" applyFont="1" applyAlignment="1">
      <alignment vertical="center"/>
    </xf>
    <xf numFmtId="164" fontId="12" fillId="0" borderId="0" xfId="0" applyNumberFormat="1" applyFont="1" applyAlignment="1">
      <alignment horizontal="center" vertical="center"/>
    </xf>
    <xf numFmtId="164" fontId="12" fillId="0" borderId="12" xfId="0" applyNumberFormat="1" applyFont="1" applyBorder="1" applyAlignment="1">
      <alignment horizontal="center" vertical="center"/>
    </xf>
    <xf numFmtId="0" fontId="11" fillId="0" borderId="17" xfId="0" applyFont="1" applyBorder="1" applyAlignment="1">
      <alignment horizontal="center" vertical="top" wrapText="1"/>
    </xf>
    <xf numFmtId="0" fontId="19" fillId="0" borderId="0" xfId="0" applyFont="1"/>
    <xf numFmtId="0" fontId="20" fillId="0" borderId="2" xfId="6" applyFont="1" applyFill="1" applyBorder="1" applyAlignment="1" applyProtection="1"/>
    <xf numFmtId="0" fontId="20" fillId="0" borderId="2" xfId="6" applyFont="1" applyFill="1" applyBorder="1" applyAlignment="1" applyProtection="1">
      <alignment vertical="top"/>
    </xf>
    <xf numFmtId="0" fontId="2" fillId="0" borderId="10" xfId="0" applyFont="1" applyBorder="1"/>
    <xf numFmtId="0" fontId="2" fillId="4" borderId="10" xfId="0" applyFont="1" applyFill="1" applyBorder="1" applyAlignment="1">
      <alignment horizontal="center"/>
    </xf>
    <xf numFmtId="0" fontId="0" fillId="6" borderId="10" xfId="0" applyFill="1" applyBorder="1"/>
    <xf numFmtId="0" fontId="0" fillId="0" borderId="21" xfId="0" applyBorder="1"/>
    <xf numFmtId="9" fontId="0" fillId="4" borderId="21" xfId="2" applyFont="1" applyFill="1" applyBorder="1" applyAlignment="1">
      <alignment horizontal="center"/>
    </xf>
    <xf numFmtId="165" fontId="0" fillId="4" borderId="21" xfId="0" applyNumberFormat="1" applyFill="1" applyBorder="1"/>
    <xf numFmtId="165" fontId="2" fillId="0" borderId="0" xfId="0" applyNumberFormat="1" applyFont="1"/>
    <xf numFmtId="165" fontId="2" fillId="0" borderId="0" xfId="0" applyNumberFormat="1" applyFont="1" applyAlignment="1">
      <alignment horizontal="center"/>
    </xf>
    <xf numFmtId="165" fontId="2" fillId="0" borderId="10" xfId="0" applyNumberFormat="1" applyFont="1" applyBorder="1"/>
    <xf numFmtId="165" fontId="2" fillId="6" borderId="19" xfId="0" applyNumberFormat="1" applyFont="1" applyFill="1" applyBorder="1"/>
    <xf numFmtId="165" fontId="2" fillId="0" borderId="0" xfId="0" applyNumberFormat="1" applyFont="1" applyAlignment="1">
      <alignment horizontal="center" wrapText="1"/>
    </xf>
    <xf numFmtId="3" fontId="2" fillId="0" borderId="0" xfId="0" applyNumberFormat="1" applyFont="1" applyAlignment="1">
      <alignment horizontal="center"/>
    </xf>
    <xf numFmtId="3" fontId="2" fillId="6" borderId="9" xfId="0" applyNumberFormat="1" applyFont="1" applyFill="1" applyBorder="1" applyAlignment="1">
      <alignment horizontal="center"/>
    </xf>
    <xf numFmtId="37" fontId="0" fillId="0" borderId="9" xfId="1" applyNumberFormat="1" applyFont="1" applyBorder="1" applyAlignment="1">
      <alignment horizontal="center"/>
    </xf>
    <xf numFmtId="6" fontId="12" fillId="0" borderId="9" xfId="0" applyNumberFormat="1" applyFont="1" applyBorder="1" applyAlignment="1">
      <alignment horizontal="center"/>
    </xf>
    <xf numFmtId="164" fontId="0" fillId="0" borderId="9" xfId="0" applyNumberFormat="1" applyBorder="1"/>
    <xf numFmtId="0" fontId="2" fillId="0" borderId="11" xfId="0" applyFont="1" applyBorder="1" applyAlignment="1">
      <alignment horizontal="center"/>
    </xf>
    <xf numFmtId="0" fontId="2" fillId="0" borderId="22" xfId="0" applyFont="1" applyBorder="1"/>
    <xf numFmtId="0" fontId="0" fillId="0" borderId="23" xfId="0" applyBorder="1"/>
    <xf numFmtId="164" fontId="0" fillId="0" borderId="23" xfId="0" applyNumberFormat="1" applyBorder="1"/>
    <xf numFmtId="164" fontId="0" fillId="0" borderId="24" xfId="0" applyNumberFormat="1" applyBorder="1"/>
    <xf numFmtId="0" fontId="0" fillId="0" borderId="14" xfId="0" applyBorder="1"/>
    <xf numFmtId="164" fontId="0" fillId="0" borderId="25" xfId="0" applyNumberFormat="1" applyBorder="1"/>
    <xf numFmtId="0" fontId="0" fillId="0" borderId="15" xfId="0" applyBorder="1"/>
    <xf numFmtId="0" fontId="0" fillId="0" borderId="26" xfId="0" applyBorder="1"/>
    <xf numFmtId="164" fontId="0" fillId="0" borderId="26" xfId="0" applyNumberFormat="1" applyBorder="1"/>
    <xf numFmtId="164" fontId="0" fillId="0" borderId="27" xfId="0" applyNumberFormat="1" applyBorder="1"/>
    <xf numFmtId="0" fontId="2" fillId="0" borderId="28" xfId="0" applyFont="1" applyBorder="1"/>
    <xf numFmtId="0" fontId="0" fillId="0" borderId="29" xfId="0" applyBorder="1"/>
    <xf numFmtId="0" fontId="0" fillId="0" borderId="30" xfId="0" applyBorder="1"/>
    <xf numFmtId="0" fontId="4" fillId="0" borderId="30" xfId="6" applyBorder="1" applyAlignment="1" applyProtection="1"/>
    <xf numFmtId="0" fontId="12" fillId="0" borderId="0" xfId="6" applyFont="1" applyFill="1" applyBorder="1" applyAlignment="1" applyProtection="1">
      <alignment horizontal="center" vertical="center"/>
    </xf>
    <xf numFmtId="0" fontId="11" fillId="0" borderId="0" xfId="0" applyFont="1" applyAlignment="1" applyProtection="1">
      <alignment horizontal="center"/>
      <protection locked="0"/>
    </xf>
    <xf numFmtId="0" fontId="2" fillId="0" borderId="0" xfId="0" applyFont="1" applyAlignment="1">
      <alignment horizontal="right"/>
    </xf>
    <xf numFmtId="0" fontId="11" fillId="0" borderId="0" xfId="0" applyFont="1" applyAlignment="1">
      <alignment horizontal="right"/>
    </xf>
    <xf numFmtId="0" fontId="12" fillId="0" borderId="0" xfId="0" applyFont="1" applyAlignment="1">
      <alignment horizontal="center"/>
    </xf>
    <xf numFmtId="0" fontId="11" fillId="6" borderId="9" xfId="0" applyFont="1" applyFill="1" applyBorder="1" applyAlignment="1">
      <alignment horizontal="center"/>
    </xf>
    <xf numFmtId="3" fontId="2" fillId="0" borderId="9" xfId="0" applyNumberFormat="1" applyFont="1" applyBorder="1" applyAlignment="1">
      <alignment horizontal="center"/>
    </xf>
    <xf numFmtId="0" fontId="16" fillId="0" borderId="0" xfId="0" applyFont="1" applyAlignment="1">
      <alignment horizontal="right"/>
    </xf>
    <xf numFmtId="2" fontId="16" fillId="0" borderId="9" xfId="0" applyNumberFormat="1" applyFont="1" applyBorder="1" applyAlignment="1">
      <alignment horizontal="center"/>
    </xf>
    <xf numFmtId="2" fontId="0" fillId="0" borderId="9" xfId="0" applyNumberFormat="1" applyBorder="1"/>
    <xf numFmtId="0" fontId="2" fillId="6" borderId="10" xfId="0" applyFont="1" applyFill="1" applyBorder="1" applyAlignment="1">
      <alignment horizontal="center"/>
    </xf>
    <xf numFmtId="165" fontId="2" fillId="6" borderId="10" xfId="0" applyNumberFormat="1" applyFont="1" applyFill="1" applyBorder="1"/>
    <xf numFmtId="165" fontId="2" fillId="6" borderId="10" xfId="0" applyNumberFormat="1" applyFont="1" applyFill="1" applyBorder="1" applyAlignment="1">
      <alignment horizontal="center"/>
    </xf>
    <xf numFmtId="5" fontId="0" fillId="0" borderId="0" xfId="1" applyNumberFormat="1" applyFont="1" applyBorder="1" applyAlignment="1">
      <alignment horizontal="center"/>
    </xf>
    <xf numFmtId="6" fontId="12" fillId="0" borderId="0" xfId="0" applyNumberFormat="1" applyFont="1" applyAlignment="1">
      <alignment horizontal="center"/>
    </xf>
    <xf numFmtId="3" fontId="0" fillId="4" borderId="9" xfId="0" applyNumberFormat="1" applyFill="1" applyBorder="1" applyAlignment="1">
      <alignment horizontal="center"/>
    </xf>
    <xf numFmtId="3" fontId="0" fillId="4" borderId="21" xfId="0" applyNumberFormat="1" applyFill="1" applyBorder="1" applyAlignment="1">
      <alignment horizontal="center"/>
    </xf>
    <xf numFmtId="164" fontId="12" fillId="6" borderId="20" xfId="0" applyNumberFormat="1" applyFont="1" applyFill="1" applyBorder="1" applyAlignment="1">
      <alignment horizontal="right"/>
    </xf>
    <xf numFmtId="0" fontId="12" fillId="6" borderId="9" xfId="0" applyFont="1" applyFill="1" applyBorder="1" applyAlignment="1">
      <alignment horizontal="center"/>
    </xf>
    <xf numFmtId="165" fontId="12" fillId="6" borderId="8" xfId="0" applyNumberFormat="1" applyFont="1" applyFill="1" applyBorder="1" applyAlignment="1">
      <alignment horizontal="right"/>
    </xf>
    <xf numFmtId="3" fontId="23" fillId="8" borderId="9" xfId="0" applyNumberFormat="1" applyFont="1" applyFill="1" applyBorder="1" applyAlignment="1" applyProtection="1">
      <alignment horizontal="center"/>
      <protection locked="0"/>
    </xf>
    <xf numFmtId="164" fontId="23" fillId="8" borderId="9" xfId="0" applyNumberFormat="1" applyFont="1" applyFill="1" applyBorder="1" applyAlignment="1" applyProtection="1">
      <alignment horizontal="center"/>
      <protection locked="0"/>
    </xf>
    <xf numFmtId="0" fontId="23" fillId="0" borderId="0" xfId="0" applyFont="1"/>
    <xf numFmtId="0" fontId="26" fillId="10" borderId="9" xfId="0" applyFont="1" applyFill="1" applyBorder="1"/>
    <xf numFmtId="0" fontId="23" fillId="0" borderId="9" xfId="0" applyFont="1" applyBorder="1"/>
    <xf numFmtId="0" fontId="23" fillId="8" borderId="9" xfId="0" applyFont="1" applyFill="1" applyBorder="1" applyProtection="1">
      <protection locked="0"/>
    </xf>
    <xf numFmtId="0" fontId="23" fillId="9" borderId="9" xfId="0" applyFont="1" applyFill="1" applyBorder="1"/>
    <xf numFmtId="0" fontId="26" fillId="0" borderId="0" xfId="0" applyFont="1"/>
    <xf numFmtId="0" fontId="0" fillId="3" borderId="9" xfId="0" applyFill="1" applyBorder="1" applyAlignment="1" applyProtection="1">
      <alignment horizontal="center"/>
      <protection locked="0"/>
    </xf>
    <xf numFmtId="0" fontId="0" fillId="3" borderId="21" xfId="0" applyFill="1" applyBorder="1" applyAlignment="1" applyProtection="1">
      <alignment horizontal="center"/>
      <protection locked="0"/>
    </xf>
    <xf numFmtId="2" fontId="0" fillId="3" borderId="9" xfId="0" applyNumberFormat="1" applyFill="1" applyBorder="1" applyAlignment="1" applyProtection="1">
      <alignment horizontal="center"/>
      <protection locked="0"/>
    </xf>
    <xf numFmtId="2" fontId="0" fillId="3" borderId="21" xfId="0" applyNumberFormat="1" applyFill="1" applyBorder="1" applyAlignment="1" applyProtection="1">
      <alignment horizontal="center"/>
      <protection locked="0"/>
    </xf>
    <xf numFmtId="0" fontId="23" fillId="0" borderId="0" xfId="0" applyFont="1" applyAlignment="1">
      <alignment horizontal="left" wrapText="1"/>
    </xf>
    <xf numFmtId="0" fontId="0" fillId="0" borderId="0" xfId="0" applyAlignment="1">
      <alignment horizontal="right" wrapText="1"/>
    </xf>
    <xf numFmtId="0" fontId="0" fillId="0" borderId="5" xfId="0" applyBorder="1" applyAlignment="1">
      <alignment horizontal="right" wrapText="1"/>
    </xf>
    <xf numFmtId="0" fontId="26" fillId="0" borderId="0" xfId="0" applyFont="1" applyAlignment="1">
      <alignment horizontal="left" wrapText="1"/>
    </xf>
    <xf numFmtId="0" fontId="23" fillId="0" borderId="0" xfId="0" applyFont="1" applyAlignment="1">
      <alignment horizontal="left"/>
    </xf>
    <xf numFmtId="0" fontId="0" fillId="0" borderId="0" xfId="0" applyAlignment="1">
      <alignment horizontal="left" wrapText="1"/>
    </xf>
    <xf numFmtId="0" fontId="23" fillId="0" borderId="0" xfId="0" applyFont="1" applyAlignment="1">
      <alignment horizontal="left" vertical="top" wrapText="1"/>
    </xf>
    <xf numFmtId="0" fontId="11" fillId="0" borderId="7" xfId="0" applyFont="1" applyBorder="1" applyAlignment="1">
      <alignment horizontal="center"/>
    </xf>
    <xf numFmtId="0" fontId="11" fillId="0" borderId="3" xfId="0" applyFont="1" applyBorder="1" applyAlignment="1">
      <alignment horizontal="center"/>
    </xf>
    <xf numFmtId="0" fontId="11" fillId="0" borderId="8" xfId="0" applyFont="1" applyBorder="1" applyAlignment="1">
      <alignment horizontal="center"/>
    </xf>
    <xf numFmtId="0" fontId="11" fillId="0" borderId="0" xfId="0" applyFont="1" applyAlignment="1">
      <alignment horizontal="right"/>
    </xf>
    <xf numFmtId="0" fontId="12" fillId="0" borderId="0" xfId="0" applyFont="1" applyAlignment="1">
      <alignment horizont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11" fillId="0" borderId="7" xfId="0" applyFont="1" applyBorder="1" applyAlignment="1">
      <alignment horizontal="left" vertical="center"/>
    </xf>
    <xf numFmtId="0" fontId="11" fillId="0" borderId="3" xfId="0" applyFont="1" applyBorder="1" applyAlignment="1">
      <alignment horizontal="left" vertical="center"/>
    </xf>
    <xf numFmtId="0" fontId="0" fillId="3" borderId="9" xfId="0" applyFill="1" applyBorder="1" applyAlignment="1" applyProtection="1">
      <alignment horizontal="center"/>
      <protection locked="0"/>
    </xf>
    <xf numFmtId="0" fontId="2" fillId="0" borderId="2" xfId="0" applyFont="1" applyBorder="1" applyAlignment="1">
      <alignment horizontal="center"/>
    </xf>
    <xf numFmtId="0" fontId="0" fillId="3" borderId="21" xfId="0" applyFill="1" applyBorder="1" applyAlignment="1" applyProtection="1">
      <alignment horizontal="center"/>
      <protection locked="0"/>
    </xf>
    <xf numFmtId="0" fontId="0" fillId="6" borderId="10" xfId="0" applyFill="1" applyBorder="1" applyAlignment="1">
      <alignment horizontal="center"/>
    </xf>
    <xf numFmtId="0" fontId="2" fillId="6" borderId="18" xfId="0" applyFont="1" applyFill="1" applyBorder="1" applyAlignment="1">
      <alignment horizontal="center"/>
    </xf>
    <xf numFmtId="0" fontId="2" fillId="6" borderId="6" xfId="0" applyFont="1" applyFill="1" applyBorder="1" applyAlignment="1">
      <alignment horizontal="center"/>
    </xf>
    <xf numFmtId="0" fontId="2" fillId="0" borderId="0" xfId="0" applyFont="1" applyAlignment="1">
      <alignment horizontal="center"/>
    </xf>
    <xf numFmtId="0" fontId="0" fillId="0" borderId="9" xfId="0" applyBorder="1" applyAlignment="1">
      <alignment horizontal="center"/>
    </xf>
    <xf numFmtId="0" fontId="2" fillId="0" borderId="9" xfId="0" applyFont="1" applyBorder="1" applyAlignment="1">
      <alignment horizontal="center"/>
    </xf>
    <xf numFmtId="0" fontId="28" fillId="8" borderId="16" xfId="0" applyFont="1" applyFill="1" applyBorder="1" applyAlignment="1" applyProtection="1">
      <alignment horizontal="left"/>
      <protection locked="0"/>
    </xf>
    <xf numFmtId="0" fontId="28" fillId="8" borderId="1" xfId="0" applyFont="1" applyFill="1" applyBorder="1" applyAlignment="1" applyProtection="1">
      <alignment horizontal="left"/>
      <protection locked="0"/>
    </xf>
    <xf numFmtId="0" fontId="28" fillId="8" borderId="4" xfId="0" applyFont="1" applyFill="1" applyBorder="1" applyAlignment="1" applyProtection="1">
      <alignment horizontal="left"/>
      <protection locked="0"/>
    </xf>
    <xf numFmtId="0" fontId="28" fillId="8" borderId="17" xfId="0" applyFont="1" applyFill="1" applyBorder="1" applyAlignment="1" applyProtection="1">
      <alignment horizontal="left"/>
      <protection locked="0"/>
    </xf>
    <xf numFmtId="0" fontId="28" fillId="8" borderId="0" xfId="0" applyFont="1" applyFill="1" applyAlignment="1" applyProtection="1">
      <alignment horizontal="left"/>
      <protection locked="0"/>
    </xf>
    <xf numFmtId="0" fontId="28" fillId="8" borderId="5" xfId="0" applyFont="1" applyFill="1" applyBorder="1" applyAlignment="1" applyProtection="1">
      <alignment horizontal="left"/>
      <protection locked="0"/>
    </xf>
    <xf numFmtId="0" fontId="28" fillId="8" borderId="18" xfId="0" applyFont="1" applyFill="1" applyBorder="1" applyAlignment="1" applyProtection="1">
      <alignment horizontal="left"/>
      <protection locked="0"/>
    </xf>
    <xf numFmtId="0" fontId="28" fillId="8" borderId="2" xfId="0" applyFont="1" applyFill="1" applyBorder="1" applyAlignment="1" applyProtection="1">
      <alignment horizontal="left"/>
      <protection locked="0"/>
    </xf>
    <xf numFmtId="0" fontId="28" fillId="8" borderId="6" xfId="0" applyFont="1" applyFill="1" applyBorder="1" applyAlignment="1" applyProtection="1">
      <alignment horizontal="left"/>
      <protection locked="0"/>
    </xf>
    <xf numFmtId="0" fontId="21" fillId="11" borderId="9" xfId="0" applyFont="1" applyFill="1" applyBorder="1" applyAlignment="1" applyProtection="1">
      <alignment horizontal="left" wrapText="1"/>
      <protection locked="0"/>
    </xf>
    <xf numFmtId="0" fontId="11" fillId="11" borderId="9" xfId="0" applyFont="1" applyFill="1" applyBorder="1" applyAlignment="1" applyProtection="1">
      <alignment horizontal="center" wrapText="1"/>
      <protection locked="0"/>
    </xf>
    <xf numFmtId="0" fontId="11" fillId="11" borderId="9" xfId="0" applyFont="1" applyFill="1" applyBorder="1" applyAlignment="1" applyProtection="1">
      <alignment horizontal="center"/>
      <protection locked="0"/>
    </xf>
    <xf numFmtId="0" fontId="12" fillId="11" borderId="9" xfId="0" applyFont="1" applyFill="1" applyBorder="1" applyProtection="1">
      <protection locked="0"/>
    </xf>
    <xf numFmtId="0" fontId="12" fillId="11" borderId="9" xfId="0" applyFont="1" applyFill="1" applyBorder="1" applyAlignment="1" applyProtection="1">
      <alignment horizontal="center"/>
      <protection locked="0"/>
    </xf>
    <xf numFmtId="168" fontId="12" fillId="11" borderId="9" xfId="0" applyNumberFormat="1" applyFont="1" applyFill="1" applyBorder="1" applyAlignment="1" applyProtection="1">
      <alignment horizontal="center"/>
      <protection locked="0"/>
    </xf>
    <xf numFmtId="4" fontId="12" fillId="11" borderId="9" xfId="0" applyNumberFormat="1" applyFont="1" applyFill="1" applyBorder="1" applyAlignment="1" applyProtection="1">
      <alignment horizontal="center"/>
      <protection locked="0"/>
    </xf>
    <xf numFmtId="3" fontId="12" fillId="11" borderId="9" xfId="0" applyNumberFormat="1" applyFont="1" applyFill="1" applyBorder="1" applyAlignment="1" applyProtection="1">
      <alignment horizontal="center"/>
      <protection locked="0"/>
    </xf>
    <xf numFmtId="164" fontId="12" fillId="11" borderId="9" xfId="0" applyNumberFormat="1" applyFont="1" applyFill="1" applyBorder="1" applyProtection="1">
      <protection locked="0"/>
    </xf>
    <xf numFmtId="164" fontId="12" fillId="12" borderId="9" xfId="0" applyNumberFormat="1" applyFont="1" applyFill="1" applyBorder="1"/>
    <xf numFmtId="164" fontId="11" fillId="12" borderId="9" xfId="0" applyNumberFormat="1" applyFont="1" applyFill="1" applyBorder="1"/>
    <xf numFmtId="164" fontId="2" fillId="12" borderId="9" xfId="0" applyNumberFormat="1" applyFont="1" applyFill="1" applyBorder="1"/>
    <xf numFmtId="164" fontId="11" fillId="12" borderId="9" xfId="0" applyNumberFormat="1" applyFont="1" applyFill="1" applyBorder="1" applyAlignment="1">
      <alignment horizontal="right"/>
    </xf>
    <xf numFmtId="164" fontId="12" fillId="12" borderId="9" xfId="0" applyNumberFormat="1" applyFont="1" applyFill="1" applyBorder="1" applyAlignment="1">
      <alignment horizontal="right" vertical="center"/>
    </xf>
    <xf numFmtId="0" fontId="12" fillId="11" borderId="9" xfId="0" applyFont="1" applyFill="1" applyBorder="1" applyAlignment="1" applyProtection="1">
      <alignment horizontal="left" vertical="center" wrapText="1"/>
      <protection locked="0"/>
    </xf>
    <xf numFmtId="164" fontId="12" fillId="11" borderId="9" xfId="0" applyNumberFormat="1" applyFont="1" applyFill="1" applyBorder="1" applyAlignment="1" applyProtection="1">
      <alignment horizontal="right" vertical="center"/>
      <protection locked="0"/>
    </xf>
    <xf numFmtId="0" fontId="12" fillId="12" borderId="9" xfId="0" applyFont="1" applyFill="1" applyBorder="1" applyAlignment="1">
      <alignment horizontal="left" indent="1"/>
    </xf>
    <xf numFmtId="0" fontId="12" fillId="12" borderId="7" xfId="0" applyFont="1" applyFill="1" applyBorder="1" applyAlignment="1">
      <alignment horizontal="center" shrinkToFit="1"/>
    </xf>
    <xf numFmtId="0" fontId="12" fillId="12" borderId="8" xfId="0" applyFont="1" applyFill="1" applyBorder="1" applyAlignment="1">
      <alignment horizontal="center" shrinkToFit="1"/>
    </xf>
    <xf numFmtId="165" fontId="11" fillId="12" borderId="9" xfId="0" applyNumberFormat="1" applyFont="1" applyFill="1" applyBorder="1" applyAlignment="1">
      <alignment horizontal="right"/>
    </xf>
    <xf numFmtId="10" fontId="11" fillId="12" borderId="9" xfId="2" applyNumberFormat="1" applyFont="1" applyFill="1" applyBorder="1" applyAlignment="1" applyProtection="1">
      <alignment horizontal="right"/>
    </xf>
    <xf numFmtId="10" fontId="11" fillId="12" borderId="9" xfId="2" applyNumberFormat="1" applyFont="1" applyFill="1" applyBorder="1" applyProtection="1"/>
    <xf numFmtId="0" fontId="12" fillId="11" borderId="9" xfId="0" applyFont="1" applyFill="1" applyBorder="1" applyAlignment="1" applyProtection="1">
      <alignment horizontal="left" indent="1"/>
      <protection locked="0"/>
    </xf>
    <xf numFmtId="0" fontId="12" fillId="11" borderId="7" xfId="0" applyFont="1" applyFill="1" applyBorder="1" applyAlignment="1" applyProtection="1">
      <alignment horizontal="center" shrinkToFit="1"/>
      <protection locked="0"/>
    </xf>
    <xf numFmtId="0" fontId="12" fillId="11" borderId="8" xfId="0" applyFont="1" applyFill="1" applyBorder="1" applyAlignment="1" applyProtection="1">
      <alignment horizontal="center" shrinkToFit="1"/>
      <protection locked="0"/>
    </xf>
    <xf numFmtId="165" fontId="12" fillId="11" borderId="9" xfId="0" applyNumberFormat="1" applyFont="1" applyFill="1" applyBorder="1" applyAlignment="1" applyProtection="1">
      <alignment horizontal="right"/>
      <protection locked="0"/>
    </xf>
    <xf numFmtId="164" fontId="12" fillId="11" borderId="20" xfId="0" applyNumberFormat="1" applyFont="1" applyFill="1" applyBorder="1" applyAlignment="1" applyProtection="1">
      <alignment horizontal="right"/>
      <protection locked="0"/>
    </xf>
    <xf numFmtId="165" fontId="12" fillId="11" borderId="8" xfId="0" applyNumberFormat="1" applyFont="1" applyFill="1" applyBorder="1" applyAlignment="1" applyProtection="1">
      <alignment horizontal="right"/>
      <protection locked="0"/>
    </xf>
    <xf numFmtId="0" fontId="0" fillId="11" borderId="16" xfId="0" applyFill="1" applyBorder="1" applyAlignment="1" applyProtection="1">
      <alignment horizontal="left" vertical="top" wrapText="1"/>
      <protection locked="0"/>
    </xf>
    <xf numFmtId="0" fontId="0" fillId="11" borderId="1" xfId="0" applyFill="1" applyBorder="1" applyAlignment="1" applyProtection="1">
      <alignment horizontal="left" vertical="top" wrapText="1"/>
      <protection locked="0"/>
    </xf>
    <xf numFmtId="0" fontId="0" fillId="11" borderId="4" xfId="0" applyFill="1" applyBorder="1" applyAlignment="1" applyProtection="1">
      <alignment horizontal="left" vertical="top" wrapText="1"/>
      <protection locked="0"/>
    </xf>
    <xf numFmtId="0" fontId="0" fillId="11" borderId="17" xfId="0" applyFill="1" applyBorder="1" applyAlignment="1" applyProtection="1">
      <alignment horizontal="left" vertical="top" wrapText="1"/>
      <protection locked="0"/>
    </xf>
    <xf numFmtId="0" fontId="0" fillId="11" borderId="0" xfId="0" applyFill="1" applyAlignment="1" applyProtection="1">
      <alignment horizontal="left" vertical="top" wrapText="1"/>
      <protection locked="0"/>
    </xf>
    <xf numFmtId="0" fontId="0" fillId="11" borderId="5" xfId="0" applyFill="1" applyBorder="1" applyAlignment="1" applyProtection="1">
      <alignment horizontal="left" vertical="top" wrapText="1"/>
      <protection locked="0"/>
    </xf>
    <xf numFmtId="0" fontId="0" fillId="11" borderId="18" xfId="0" applyFill="1" applyBorder="1" applyAlignment="1" applyProtection="1">
      <alignment horizontal="left" vertical="top" wrapText="1"/>
      <protection locked="0"/>
    </xf>
    <xf numFmtId="0" fontId="0" fillId="11" borderId="2" xfId="0" applyFill="1" applyBorder="1" applyAlignment="1" applyProtection="1">
      <alignment horizontal="left" vertical="top" wrapText="1"/>
      <protection locked="0"/>
    </xf>
    <xf numFmtId="0" fontId="0" fillId="11" borderId="6" xfId="0" applyFill="1" applyBorder="1" applyAlignment="1" applyProtection="1">
      <alignment horizontal="left" vertical="top" wrapText="1"/>
      <protection locked="0"/>
    </xf>
  </cellXfs>
  <cellStyles count="10">
    <cellStyle name="Currency" xfId="1" builtinId="4"/>
    <cellStyle name="Currency 5" xfId="4" xr:uid="{00000000-0005-0000-0000-000001000000}"/>
    <cellStyle name="Hyperlink" xfId="6" builtinId="8"/>
    <cellStyle name="Normal" xfId="0" builtinId="0"/>
    <cellStyle name="Normal 2" xfId="7" xr:uid="{00000000-0005-0000-0000-000004000000}"/>
    <cellStyle name="Normal 9" xfId="3" xr:uid="{00000000-0005-0000-0000-000005000000}"/>
    <cellStyle name="Normal_MAXCOST" xfId="8" xr:uid="{00000000-0005-0000-0000-000006000000}"/>
    <cellStyle name="Normal_MAXCOST 3" xfId="9" xr:uid="{00000000-0005-0000-0000-000007000000}"/>
    <cellStyle name="Percent" xfId="2" builtinId="5"/>
    <cellStyle name="Percent 6" xfId="5" xr:uid="{00000000-0005-0000-0000-000009000000}"/>
  </cellStyles>
  <dxfs count="6">
    <dxf>
      <font>
        <color rgb="FF006100"/>
      </font>
      <fill>
        <patternFill>
          <bgColor rgb="FFC6EFCE"/>
        </patternFill>
      </fill>
    </dxf>
    <dxf>
      <font>
        <color rgb="FF9C6500"/>
      </font>
      <fill>
        <patternFill>
          <bgColor rgb="FFFFEB9C"/>
        </patternFill>
      </fill>
    </dxf>
    <dxf>
      <fill>
        <patternFill>
          <bgColor rgb="FFFFCC99"/>
        </patternFill>
      </fill>
    </dxf>
    <dxf>
      <font>
        <color rgb="FF006100"/>
      </font>
      <fill>
        <patternFill>
          <bgColor rgb="FFC6EFCE"/>
        </patternFill>
      </fill>
    </dxf>
    <dxf>
      <font>
        <color rgb="FF9C6500"/>
      </font>
      <fill>
        <patternFill>
          <bgColor rgb="FFFFEB9C"/>
        </patternFill>
      </fill>
    </dxf>
    <dxf>
      <font>
        <color theme="0"/>
      </font>
      <fill>
        <patternFill>
          <bgColor theme="0"/>
        </patternFill>
      </fill>
      <border>
        <left/>
        <right/>
        <top/>
        <bottom/>
      </border>
    </dxf>
  </dxfs>
  <tableStyles count="0" defaultTableStyle="TableStyleMedium2" defaultPivotStyle="PivotStyleLight16"/>
  <colors>
    <mruColors>
      <color rgb="FFDAF2D0"/>
      <color rgb="FFDAE9F8"/>
      <color rgb="FFC6EFCE"/>
      <color rgb="FF006100"/>
      <color rgb="FFFFC7CE"/>
      <color rgb="FFF2DCDB"/>
      <color rgb="FFFF0000"/>
      <color rgb="FF008000"/>
      <color rgb="FFCC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www.hud.gov/sites/dfiles/PIH/documents/2024_Units_TDC_Limits.pdf" TargetMode="External"/><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hud.gov/sites/dfiles/PIH/documents/2024_Units_TDC_Limits.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gov/dca/hmfa/about/regulations/docs/UHAC_Income%20Limit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6"/>
  <sheetViews>
    <sheetView tabSelected="1" workbookViewId="0">
      <selection activeCell="E7" sqref="E7"/>
    </sheetView>
  </sheetViews>
  <sheetFormatPr defaultColWidth="9.140625" defaultRowHeight="15" outlineLevelCol="1" x14ac:dyDescent="0.25"/>
  <cols>
    <col min="1" max="1" width="46.28515625" bestFit="1" customWidth="1"/>
    <col min="2" max="2" width="14.42578125" bestFit="1" customWidth="1"/>
    <col min="7" max="7" width="17.85546875" bestFit="1" customWidth="1"/>
    <col min="8" max="8" width="19" bestFit="1" customWidth="1"/>
    <col min="9" max="10" width="14.42578125" customWidth="1"/>
    <col min="11" max="13" width="13.140625" hidden="1" customWidth="1" outlineLevel="1"/>
    <col min="14" max="14" width="11.42578125" hidden="1" customWidth="1" outlineLevel="1"/>
    <col min="15" max="15" width="9.140625" collapsed="1"/>
  </cols>
  <sheetData>
    <row r="1" spans="1:15" ht="37.5" customHeight="1" x14ac:dyDescent="0.25">
      <c r="A1" s="80" t="s">
        <v>0</v>
      </c>
      <c r="J1" s="82" t="e" vm="1">
        <v>#VALUE!</v>
      </c>
    </row>
    <row r="2" spans="1:15" ht="18.75" x14ac:dyDescent="0.3">
      <c r="A2" s="2" t="s">
        <v>1</v>
      </c>
      <c r="B2" s="192"/>
      <c r="C2" s="192"/>
      <c r="D2" s="192"/>
      <c r="E2" s="192"/>
      <c r="F2" s="192"/>
      <c r="G2" s="4"/>
      <c r="H2" s="2" t="s">
        <v>2</v>
      </c>
      <c r="I2" s="194"/>
      <c r="J2" s="4"/>
    </row>
    <row r="3" spans="1:15" ht="18.75" x14ac:dyDescent="0.3">
      <c r="A3" s="2" t="s">
        <v>3</v>
      </c>
      <c r="B3" s="193"/>
      <c r="C3" s="193"/>
      <c r="D3" s="193"/>
      <c r="E3" s="193"/>
      <c r="F3" s="193"/>
      <c r="G3" s="4"/>
      <c r="H3" s="2"/>
      <c r="I3" s="126"/>
      <c r="J3" s="4"/>
    </row>
    <row r="4" spans="1:15" x14ac:dyDescent="0.25">
      <c r="A4" s="85"/>
      <c r="B4" s="3"/>
      <c r="C4" s="4"/>
      <c r="D4" s="4"/>
      <c r="E4" s="4"/>
      <c r="F4" s="4"/>
      <c r="G4" s="4"/>
      <c r="H4" s="4"/>
      <c r="I4" s="4"/>
      <c r="J4" s="4"/>
    </row>
    <row r="5" spans="1:15" ht="30" customHeight="1" x14ac:dyDescent="0.25">
      <c r="A5" s="6" t="s">
        <v>4</v>
      </c>
      <c r="B5" s="7" t="s">
        <v>5</v>
      </c>
      <c r="C5" s="6" t="s">
        <v>6</v>
      </c>
      <c r="D5" s="6" t="s">
        <v>7</v>
      </c>
      <c r="E5" s="6" t="s">
        <v>8</v>
      </c>
      <c r="F5" s="6" t="s">
        <v>9</v>
      </c>
      <c r="G5" s="6" t="s">
        <v>10</v>
      </c>
      <c r="H5" s="6" t="s">
        <v>11</v>
      </c>
      <c r="I5" s="6" t="s">
        <v>12</v>
      </c>
      <c r="J5" s="6" t="s">
        <v>13</v>
      </c>
      <c r="K5" s="6" t="s">
        <v>14</v>
      </c>
      <c r="L5" s="6" t="s">
        <v>15</v>
      </c>
      <c r="M5" s="6" t="s">
        <v>16</v>
      </c>
      <c r="N5" s="6" t="s">
        <v>17</v>
      </c>
      <c r="O5" s="90"/>
    </row>
    <row r="6" spans="1:15" x14ac:dyDescent="0.25">
      <c r="A6" s="195"/>
      <c r="B6" s="196"/>
      <c r="C6" s="197"/>
      <c r="D6" s="196"/>
      <c r="E6" s="198"/>
      <c r="F6" s="199"/>
      <c r="G6" s="199"/>
      <c r="H6" s="199"/>
      <c r="I6" s="199"/>
      <c r="J6" s="199"/>
      <c r="K6" s="5"/>
      <c r="L6" s="5"/>
      <c r="M6" s="5"/>
      <c r="N6" s="5"/>
    </row>
    <row r="7" spans="1:15" x14ac:dyDescent="0.25">
      <c r="A7" s="195"/>
      <c r="B7" s="196"/>
      <c r="C7" s="197"/>
      <c r="D7" s="196"/>
      <c r="E7" s="198"/>
      <c r="F7" s="199"/>
      <c r="G7" s="199"/>
      <c r="H7" s="199"/>
      <c r="I7" s="199"/>
      <c r="J7" s="199"/>
      <c r="K7" s="5"/>
      <c r="L7" s="5"/>
      <c r="M7" s="5"/>
      <c r="N7" s="5"/>
    </row>
    <row r="8" spans="1:15" x14ac:dyDescent="0.25">
      <c r="A8" s="195"/>
      <c r="B8" s="196"/>
      <c r="C8" s="197"/>
      <c r="D8" s="196"/>
      <c r="E8" s="198"/>
      <c r="F8" s="199"/>
      <c r="G8" s="199"/>
      <c r="H8" s="199"/>
      <c r="I8" s="199"/>
      <c r="J8" s="199"/>
      <c r="K8" s="5"/>
      <c r="L8" s="5"/>
      <c r="M8" s="5"/>
      <c r="N8" s="5"/>
    </row>
    <row r="9" spans="1:15" x14ac:dyDescent="0.25">
      <c r="A9" s="195"/>
      <c r="B9" s="196"/>
      <c r="C9" s="197"/>
      <c r="D9" s="196"/>
      <c r="E9" s="198"/>
      <c r="F9" s="199"/>
      <c r="G9" s="199"/>
      <c r="H9" s="199"/>
      <c r="I9" s="199"/>
      <c r="J9" s="199"/>
      <c r="K9" s="5"/>
      <c r="L9" s="5"/>
      <c r="M9" s="5"/>
      <c r="N9" s="5"/>
    </row>
    <row r="10" spans="1:15" x14ac:dyDescent="0.25">
      <c r="A10" s="195"/>
      <c r="B10" s="196"/>
      <c r="C10" s="197"/>
      <c r="D10" s="196"/>
      <c r="E10" s="198"/>
      <c r="F10" s="199"/>
      <c r="G10" s="199"/>
      <c r="H10" s="199"/>
      <c r="I10" s="199"/>
      <c r="J10" s="199"/>
      <c r="K10" s="5"/>
      <c r="L10" s="5"/>
      <c r="M10" s="5"/>
      <c r="N10" s="5"/>
    </row>
    <row r="11" spans="1:15" x14ac:dyDescent="0.25">
      <c r="A11" s="195"/>
      <c r="B11" s="196"/>
      <c r="C11" s="197"/>
      <c r="D11" s="196"/>
      <c r="E11" s="198"/>
      <c r="F11" s="199"/>
      <c r="G11" s="199"/>
      <c r="H11" s="199"/>
      <c r="I11" s="199"/>
      <c r="J11" s="199"/>
      <c r="K11" s="5"/>
      <c r="L11" s="5"/>
      <c r="M11" s="5"/>
      <c r="N11" s="5"/>
    </row>
    <row r="12" spans="1:15" x14ac:dyDescent="0.25">
      <c r="A12" s="195"/>
      <c r="B12" s="196"/>
      <c r="C12" s="197"/>
      <c r="D12" s="196"/>
      <c r="E12" s="198"/>
      <c r="F12" s="199"/>
      <c r="G12" s="199"/>
      <c r="H12" s="199"/>
      <c r="I12" s="199"/>
      <c r="J12" s="199"/>
      <c r="K12" s="5"/>
      <c r="L12" s="5"/>
      <c r="M12" s="5"/>
      <c r="N12" s="5"/>
    </row>
    <row r="13" spans="1:15" x14ac:dyDescent="0.25">
      <c r="A13" s="195"/>
      <c r="B13" s="196"/>
      <c r="C13" s="197"/>
      <c r="D13" s="196"/>
      <c r="E13" s="198"/>
      <c r="F13" s="199"/>
      <c r="G13" s="199"/>
      <c r="H13" s="199"/>
      <c r="I13" s="199"/>
      <c r="J13" s="199"/>
      <c r="K13" s="5"/>
      <c r="L13" s="5"/>
      <c r="M13" s="5"/>
      <c r="N13" s="5"/>
    </row>
    <row r="14" spans="1:15" x14ac:dyDescent="0.25">
      <c r="A14" s="195"/>
      <c r="B14" s="196"/>
      <c r="C14" s="197"/>
      <c r="D14" s="196"/>
      <c r="E14" s="198"/>
      <c r="F14" s="199"/>
      <c r="G14" s="199"/>
      <c r="H14" s="199"/>
      <c r="I14" s="199"/>
      <c r="J14" s="199"/>
      <c r="K14" s="5"/>
      <c r="L14" s="5"/>
      <c r="M14" s="5"/>
      <c r="N14" s="5"/>
    </row>
    <row r="15" spans="1:15" x14ac:dyDescent="0.25">
      <c r="A15" s="195"/>
      <c r="B15" s="196"/>
      <c r="C15" s="197"/>
      <c r="D15" s="196"/>
      <c r="E15" s="198"/>
      <c r="F15" s="199"/>
      <c r="G15" s="199"/>
      <c r="H15" s="199"/>
      <c r="I15" s="199"/>
      <c r="J15" s="199"/>
      <c r="K15" s="5"/>
      <c r="L15" s="5"/>
      <c r="M15" s="5"/>
      <c r="N15" s="5"/>
    </row>
    <row r="16" spans="1:15" x14ac:dyDescent="0.25">
      <c r="E16" s="127" t="s">
        <v>18</v>
      </c>
      <c r="F16" s="36">
        <f>SUM(F6:F15)</f>
        <v>0</v>
      </c>
      <c r="G16" s="36"/>
      <c r="H16" s="36"/>
      <c r="I16" s="36">
        <f>SUM(I6:I15)</f>
        <v>0</v>
      </c>
      <c r="J16" s="36">
        <f>SUM(J6:J15)</f>
        <v>0</v>
      </c>
    </row>
  </sheetData>
  <sheetProtection algorithmName="SHA-512" hashValue="abkqO6OsOPT7/lSWxgWHTZJAg9K5YBjyKFxW8Uxt+GFfUmLKY3opoS29rtrpk2vK0vSbRnNA/UVV35zdNs/k3g==" saltValue="pYwtnEBfJ1hN+wYHjcD5fA==" spinCount="100000" sheet="1" selectLockedCells="1"/>
  <mergeCells count="2">
    <mergeCell ref="B2:F2"/>
    <mergeCell ref="B3:F3"/>
  </mergeCells>
  <conditionalFormatting sqref="K5:O5 A5:J15">
    <cfRule type="expression" dxfId="5" priority="5" stopIfTrue="1">
      <formula>#REF!="No"</formula>
    </cfRule>
  </conditionalFormatting>
  <pageMargins left="0.25" right="0.25" top="0.25" bottom="0.75" header="0.3" footer="0.3"/>
  <pageSetup scale="81"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Inputs!$A$2:$A$4</xm:f>
          </x14:formula1>
          <xm:sqref>G6:G15</xm:sqref>
        </x14:dataValidation>
        <x14:dataValidation type="list" allowBlank="1" showInputMessage="1" showErrorMessage="1" xr:uid="{E3510E33-8487-4208-BCFB-6F537F3422D7}">
          <x14:formula1>
            <xm:f>Inputs!$K$2:$K$22</xm:f>
          </x14:formula1>
          <xm:sqref>I2:I3</xm:sqref>
        </x14:dataValidation>
        <x14:dataValidation type="list" allowBlank="1" showInputMessage="1" showErrorMessage="1" xr:uid="{4316A806-558B-413C-8D9D-2C4B42424A30}">
          <x14:formula1>
            <xm:f>Inputs!$I$11:$I$12</xm:f>
          </x14:formula1>
          <xm:sqref>B3:F3</xm:sqref>
        </x14:dataValidation>
        <x14:dataValidation type="list" allowBlank="1" showInputMessage="1" showErrorMessage="1" xr:uid="{EFAA670A-E80B-48B6-983B-63BE1EFE3D31}">
          <x14:formula1>
            <xm:f>Inputs!$B$2:$B$4</xm:f>
          </x14:formula1>
          <xm:sqref>H6:H15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workbookViewId="0">
      <selection activeCell="B27" sqref="B27"/>
    </sheetView>
  </sheetViews>
  <sheetFormatPr defaultColWidth="8.85546875" defaultRowHeight="15" x14ac:dyDescent="0.25"/>
  <cols>
    <col min="1" max="1" width="30.7109375" customWidth="1"/>
    <col min="2" max="2" width="73" customWidth="1"/>
    <col min="3" max="3" width="26.42578125" bestFit="1" customWidth="1"/>
  </cols>
  <sheetData>
    <row r="1" spans="1:3" ht="37.5" customHeight="1" x14ac:dyDescent="0.25">
      <c r="A1" s="80" t="s">
        <v>19</v>
      </c>
      <c r="B1" s="81"/>
      <c r="C1" s="82" t="e" vm="1">
        <v>#VALUE!</v>
      </c>
    </row>
    <row r="2" spans="1:3" ht="18.75" x14ac:dyDescent="0.3">
      <c r="A2" s="91">
        <f>'Site Info'!B2</f>
        <v>0</v>
      </c>
    </row>
    <row r="3" spans="1:3" x14ac:dyDescent="0.25">
      <c r="A3" s="161" t="s">
        <v>20</v>
      </c>
      <c r="B3" s="161"/>
      <c r="C3" s="145"/>
    </row>
    <row r="4" spans="1:3" x14ac:dyDescent="0.25">
      <c r="A4" s="161" t="s">
        <v>21</v>
      </c>
      <c r="B4" s="161"/>
      <c r="C4" s="145"/>
    </row>
    <row r="5" spans="1:3" x14ac:dyDescent="0.25">
      <c r="A5" s="161" t="s">
        <v>22</v>
      </c>
      <c r="B5" s="161"/>
      <c r="C5" s="145"/>
    </row>
    <row r="6" spans="1:3" ht="180" customHeight="1" x14ac:dyDescent="0.25">
      <c r="A6" s="157" t="s">
        <v>294</v>
      </c>
      <c r="B6" s="157"/>
      <c r="C6" s="145"/>
    </row>
    <row r="7" spans="1:3" ht="30.75" customHeight="1" x14ac:dyDescent="0.25">
      <c r="A7" s="157" t="s">
        <v>295</v>
      </c>
      <c r="B7" s="157"/>
      <c r="C7" s="145"/>
    </row>
    <row r="8" spans="1:3" x14ac:dyDescent="0.25">
      <c r="A8" s="162"/>
      <c r="B8" s="162"/>
    </row>
    <row r="9" spans="1:3" x14ac:dyDescent="0.25">
      <c r="A9" s="163" t="s">
        <v>296</v>
      </c>
      <c r="B9" s="163"/>
      <c r="C9" s="163"/>
    </row>
    <row r="10" spans="1:3" x14ac:dyDescent="0.25">
      <c r="A10" s="158" t="s">
        <v>23</v>
      </c>
      <c r="B10" s="159"/>
      <c r="C10" s="145"/>
    </row>
    <row r="11" spans="1:3" x14ac:dyDescent="0.25">
      <c r="A11" s="158" t="s">
        <v>24</v>
      </c>
      <c r="B11" s="159"/>
      <c r="C11" s="145"/>
    </row>
    <row r="12" spans="1:3" x14ac:dyDescent="0.25">
      <c r="A12" s="158" t="s">
        <v>25</v>
      </c>
      <c r="B12" s="159" t="s">
        <v>25</v>
      </c>
      <c r="C12" s="145"/>
    </row>
    <row r="13" spans="1:3" x14ac:dyDescent="0.25">
      <c r="A13" s="158" t="s">
        <v>26</v>
      </c>
      <c r="B13" s="159" t="s">
        <v>26</v>
      </c>
      <c r="C13" s="145"/>
    </row>
    <row r="14" spans="1:3" x14ac:dyDescent="0.25">
      <c r="A14" s="158" t="s">
        <v>27</v>
      </c>
      <c r="B14" s="159" t="s">
        <v>27</v>
      </c>
      <c r="C14" s="145"/>
    </row>
    <row r="16" spans="1:3" x14ac:dyDescent="0.25">
      <c r="A16" s="157" t="s">
        <v>297</v>
      </c>
      <c r="B16" s="157"/>
      <c r="C16" s="145"/>
    </row>
    <row r="17" spans="1:3" x14ac:dyDescent="0.25">
      <c r="A17" s="157" t="s">
        <v>298</v>
      </c>
      <c r="B17" s="157"/>
      <c r="C17" s="145"/>
    </row>
    <row r="18" spans="1:3" x14ac:dyDescent="0.25">
      <c r="A18" s="157" t="s">
        <v>299</v>
      </c>
      <c r="B18" s="157"/>
      <c r="C18" s="146"/>
    </row>
    <row r="19" spans="1:3" x14ac:dyDescent="0.25">
      <c r="A19" s="157" t="s">
        <v>313</v>
      </c>
      <c r="B19" s="157"/>
      <c r="C19" s="146"/>
    </row>
    <row r="20" spans="1:3" x14ac:dyDescent="0.25">
      <c r="A20" s="147"/>
      <c r="B20" s="147"/>
      <c r="C20" s="147"/>
    </row>
    <row r="21" spans="1:3" x14ac:dyDescent="0.25">
      <c r="A21" s="160" t="s">
        <v>300</v>
      </c>
      <c r="B21" s="160"/>
      <c r="C21" s="160"/>
    </row>
    <row r="22" spans="1:3" x14ac:dyDescent="0.25">
      <c r="A22" s="148" t="s">
        <v>301</v>
      </c>
      <c r="B22" s="148" t="s">
        <v>302</v>
      </c>
    </row>
    <row r="23" spans="1:3" x14ac:dyDescent="0.25">
      <c r="A23" s="149" t="s">
        <v>303</v>
      </c>
      <c r="B23" s="150"/>
    </row>
    <row r="24" spans="1:3" x14ac:dyDescent="0.25">
      <c r="A24" s="149" t="s">
        <v>304</v>
      </c>
      <c r="B24" s="150"/>
    </row>
    <row r="25" spans="1:3" x14ac:dyDescent="0.25">
      <c r="A25" s="149" t="s">
        <v>305</v>
      </c>
      <c r="B25" s="150"/>
    </row>
    <row r="26" spans="1:3" x14ac:dyDescent="0.25">
      <c r="A26" s="149" t="s">
        <v>118</v>
      </c>
      <c r="B26" s="151" t="s">
        <v>306</v>
      </c>
    </row>
    <row r="27" spans="1:3" x14ac:dyDescent="0.25">
      <c r="A27" s="149" t="s">
        <v>121</v>
      </c>
      <c r="B27" s="150"/>
    </row>
    <row r="28" spans="1:3" x14ac:dyDescent="0.25">
      <c r="A28" s="149" t="s">
        <v>307</v>
      </c>
      <c r="B28" s="151" t="s">
        <v>307</v>
      </c>
    </row>
    <row r="29" spans="1:3" x14ac:dyDescent="0.25">
      <c r="A29" s="147"/>
      <c r="B29" s="147"/>
      <c r="C29" s="147"/>
    </row>
    <row r="30" spans="1:3" x14ac:dyDescent="0.25">
      <c r="A30" s="152" t="s">
        <v>308</v>
      </c>
      <c r="B30" s="147"/>
      <c r="C30" s="147"/>
    </row>
    <row r="31" spans="1:3" x14ac:dyDescent="0.25">
      <c r="A31" s="183"/>
      <c r="B31" s="184"/>
      <c r="C31" s="185"/>
    </row>
    <row r="32" spans="1:3" x14ac:dyDescent="0.25">
      <c r="A32" s="186"/>
      <c r="B32" s="187"/>
      <c r="C32" s="188"/>
    </row>
    <row r="33" spans="1:3" x14ac:dyDescent="0.25">
      <c r="A33" s="186"/>
      <c r="B33" s="187"/>
      <c r="C33" s="188"/>
    </row>
    <row r="34" spans="1:3" x14ac:dyDescent="0.25">
      <c r="A34" s="186"/>
      <c r="B34" s="187"/>
      <c r="C34" s="188"/>
    </row>
    <row r="35" spans="1:3" x14ac:dyDescent="0.25">
      <c r="A35" s="189"/>
      <c r="B35" s="190"/>
      <c r="C35" s="191"/>
    </row>
  </sheetData>
  <sheetProtection algorithmName="SHA-512" hashValue="fp9kUzEprIXx9dcYKbjZIIcipTBAnh114YB0Kmd+M96yfIA6XsFpGuPOFyKsUIgdRDfImn6HOAh2bj8CFsmI7w==" saltValue="PnXR9hFOYPA6hoW/sB8VRA==" spinCount="100000" sheet="1" selectLockedCells="1"/>
  <mergeCells count="18">
    <mergeCell ref="A3:B3"/>
    <mergeCell ref="A4:B4"/>
    <mergeCell ref="A5:B5"/>
    <mergeCell ref="A6:B6"/>
    <mergeCell ref="A11:B11"/>
    <mergeCell ref="A7:B7"/>
    <mergeCell ref="A10:B10"/>
    <mergeCell ref="A8:B8"/>
    <mergeCell ref="A9:C9"/>
    <mergeCell ref="A31:C35"/>
    <mergeCell ref="A16:B16"/>
    <mergeCell ref="A12:B12"/>
    <mergeCell ref="A13:B13"/>
    <mergeCell ref="A14:B14"/>
    <mergeCell ref="A17:B17"/>
    <mergeCell ref="A18:B18"/>
    <mergeCell ref="A19:B19"/>
    <mergeCell ref="A21:C21"/>
  </mergeCells>
  <printOptions horizontalCentered="1"/>
  <pageMargins left="0.25" right="0.25" top="0.25" bottom="0.25" header="0.3" footer="0.3"/>
  <pageSetup scale="83"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11F0B2-F058-4605-A3CD-93ACA05A7F62}">
          <x14:formula1>
            <xm:f>Inputs!$C$2:$C$3</xm:f>
          </x14:formula1>
          <xm:sqref>C3:C4 C7</xm:sqref>
        </x14:dataValidation>
        <x14:dataValidation type="list" allowBlank="1" showInputMessage="1" showErrorMessage="1" xr:uid="{2AD38924-9DB0-4389-B1B4-812B2008CE66}">
          <x14:formula1>
            <xm:f>Inputs!$C$4:$C$5</xm:f>
          </x14:formula1>
          <xm:sqref>C5</xm:sqref>
        </x14:dataValidation>
        <x14:dataValidation type="list" allowBlank="1" showInputMessage="1" showErrorMessage="1" xr:uid="{49525CC6-0C00-405B-9AC1-21B77AF98043}">
          <x14:formula1>
            <xm:f>Inputs!$D$18:$D$21</xm:f>
          </x14:formula1>
          <xm:sqref>C6</xm:sqref>
        </x14:dataValidation>
        <x14:dataValidation type="list" allowBlank="1" showInputMessage="1" showErrorMessage="1" xr:uid="{7464DEC4-3B49-4809-8F6E-C50C4B6683B3}">
          <x14:formula1>
            <xm:f>Inputs!$C$8:$C$9</xm:f>
          </x14:formula1>
          <xm:sqref>B23:B25</xm:sqref>
        </x14:dataValidation>
        <x14:dataValidation type="list" allowBlank="1" showInputMessage="1" showErrorMessage="1" xr:uid="{1F6E8CEE-53D7-4CA1-9E3E-53D7709172CF}">
          <x14:formula1>
            <xm:f>Inputs!$C$9:$C$10</xm:f>
          </x14:formula1>
          <xm:sqref>B27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74"/>
  <sheetViews>
    <sheetView zoomScaleNormal="100" workbookViewId="0">
      <selection activeCell="B4" sqref="B4"/>
    </sheetView>
  </sheetViews>
  <sheetFormatPr defaultColWidth="9.140625" defaultRowHeight="15" x14ac:dyDescent="0.25"/>
  <cols>
    <col min="1" max="1" width="41.42578125" bestFit="1" customWidth="1"/>
    <col min="2" max="4" width="21.42578125" customWidth="1"/>
  </cols>
  <sheetData>
    <row r="1" spans="1:4" ht="37.5" customHeight="1" x14ac:dyDescent="0.25">
      <c r="A1" s="80" t="s">
        <v>32</v>
      </c>
      <c r="D1" s="82" t="e" vm="1">
        <v>#VALUE!</v>
      </c>
    </row>
    <row r="2" spans="1:4" ht="18.75" x14ac:dyDescent="0.3">
      <c r="A2" s="91">
        <f>'Site Info'!B2</f>
        <v>0</v>
      </c>
    </row>
    <row r="3" spans="1:4" x14ac:dyDescent="0.25">
      <c r="A3" s="15" t="s">
        <v>33</v>
      </c>
      <c r="B3" s="32" t="s">
        <v>34</v>
      </c>
      <c r="C3" s="32" t="s">
        <v>35</v>
      </c>
      <c r="D3" s="32" t="s">
        <v>18</v>
      </c>
    </row>
    <row r="4" spans="1:4" x14ac:dyDescent="0.25">
      <c r="A4" s="16" t="s">
        <v>36</v>
      </c>
      <c r="B4" s="200">
        <v>0</v>
      </c>
      <c r="C4" s="200">
        <v>0</v>
      </c>
      <c r="D4" s="201">
        <f>SUM(B4:C4)</f>
        <v>0</v>
      </c>
    </row>
    <row r="5" spans="1:4" x14ac:dyDescent="0.25">
      <c r="A5" s="16" t="s">
        <v>37</v>
      </c>
      <c r="B5" s="200">
        <v>0</v>
      </c>
      <c r="C5" s="200">
        <v>0</v>
      </c>
      <c r="D5" s="201">
        <f>SUM(B5:C5)</f>
        <v>0</v>
      </c>
    </row>
    <row r="6" spans="1:4" x14ac:dyDescent="0.25">
      <c r="A6" s="17" t="s">
        <v>38</v>
      </c>
      <c r="B6" s="202">
        <f>SUM(B4:B5)</f>
        <v>0</v>
      </c>
      <c r="C6" s="202">
        <f>SUM(C4:C5)</f>
        <v>0</v>
      </c>
      <c r="D6" s="202">
        <f>SUM(D4:D5)</f>
        <v>0</v>
      </c>
    </row>
    <row r="7" spans="1:4" x14ac:dyDescent="0.25">
      <c r="A7" s="18"/>
      <c r="B7" s="19"/>
      <c r="C7" s="19"/>
      <c r="D7" s="19"/>
    </row>
    <row r="8" spans="1:4" x14ac:dyDescent="0.25">
      <c r="A8" s="9" t="s">
        <v>39</v>
      </c>
      <c r="B8" s="32" t="s">
        <v>34</v>
      </c>
      <c r="C8" s="32" t="s">
        <v>35</v>
      </c>
      <c r="D8" s="32" t="s">
        <v>18</v>
      </c>
    </row>
    <row r="9" spans="1:4" x14ac:dyDescent="0.25">
      <c r="A9" s="20" t="s">
        <v>40</v>
      </c>
      <c r="B9" s="200">
        <v>0</v>
      </c>
      <c r="C9" s="200">
        <v>0</v>
      </c>
      <c r="D9" s="201">
        <f>SUM(B9:C9)</f>
        <v>0</v>
      </c>
    </row>
    <row r="10" spans="1:4" x14ac:dyDescent="0.25">
      <c r="A10" s="20" t="s">
        <v>41</v>
      </c>
      <c r="B10" s="200">
        <v>0</v>
      </c>
      <c r="C10" s="200">
        <v>0</v>
      </c>
      <c r="D10" s="201">
        <f t="shared" ref="D10:D15" si="0">SUM(B10:C10)</f>
        <v>0</v>
      </c>
    </row>
    <row r="11" spans="1:4" x14ac:dyDescent="0.25">
      <c r="A11" s="20" t="s">
        <v>42</v>
      </c>
      <c r="B11" s="200">
        <v>0</v>
      </c>
      <c r="C11" s="200">
        <v>0</v>
      </c>
      <c r="D11" s="201">
        <f t="shared" si="0"/>
        <v>0</v>
      </c>
    </row>
    <row r="12" spans="1:4" x14ac:dyDescent="0.25">
      <c r="A12" s="20" t="s">
        <v>28</v>
      </c>
      <c r="B12" s="200">
        <v>0</v>
      </c>
      <c r="C12" s="200">
        <v>0</v>
      </c>
      <c r="D12" s="201">
        <f t="shared" si="0"/>
        <v>0</v>
      </c>
    </row>
    <row r="13" spans="1:4" x14ac:dyDescent="0.25">
      <c r="A13" s="20" t="s">
        <v>29</v>
      </c>
      <c r="B13" s="200">
        <v>0</v>
      </c>
      <c r="C13" s="200">
        <v>0</v>
      </c>
      <c r="D13" s="201">
        <f t="shared" si="0"/>
        <v>0</v>
      </c>
    </row>
    <row r="14" spans="1:4" x14ac:dyDescent="0.25">
      <c r="A14" s="20" t="s">
        <v>43</v>
      </c>
      <c r="B14" s="200">
        <v>0</v>
      </c>
      <c r="C14" s="200">
        <v>0</v>
      </c>
      <c r="D14" s="201">
        <f t="shared" si="0"/>
        <v>0</v>
      </c>
    </row>
    <row r="15" spans="1:4" x14ac:dyDescent="0.25">
      <c r="A15" s="20" t="s">
        <v>44</v>
      </c>
      <c r="B15" s="200">
        <v>0</v>
      </c>
      <c r="C15" s="200">
        <v>0</v>
      </c>
      <c r="D15" s="201">
        <f t="shared" si="0"/>
        <v>0</v>
      </c>
    </row>
    <row r="16" spans="1:4" x14ac:dyDescent="0.25">
      <c r="A16" s="20" t="s">
        <v>45</v>
      </c>
      <c r="B16" s="200">
        <v>0</v>
      </c>
      <c r="C16" s="200">
        <v>0</v>
      </c>
      <c r="D16" s="201">
        <f>SUM(B16:C16)</f>
        <v>0</v>
      </c>
    </row>
    <row r="17" spans="1:4" x14ac:dyDescent="0.25">
      <c r="A17" s="20" t="s">
        <v>46</v>
      </c>
      <c r="B17" s="201">
        <f>'Additional Costs'!B9</f>
        <v>0</v>
      </c>
      <c r="C17" s="201">
        <f>'Additional Costs'!C9</f>
        <v>0</v>
      </c>
      <c r="D17" s="201">
        <f>SUM(B17:C17)</f>
        <v>0</v>
      </c>
    </row>
    <row r="18" spans="1:4" x14ac:dyDescent="0.25">
      <c r="A18" s="9" t="s">
        <v>47</v>
      </c>
      <c r="B18" s="202">
        <f>SUM(B9:B17)</f>
        <v>0</v>
      </c>
      <c r="C18" s="202">
        <f>SUM(C9:C17)</f>
        <v>0</v>
      </c>
      <c r="D18" s="202">
        <f>SUM(D9:D17)</f>
        <v>0</v>
      </c>
    </row>
    <row r="19" spans="1:4" x14ac:dyDescent="0.25">
      <c r="A19" s="20" t="s">
        <v>30</v>
      </c>
      <c r="B19" s="200">
        <v>0</v>
      </c>
      <c r="C19" s="200">
        <v>0</v>
      </c>
      <c r="D19" s="201">
        <f>SUM(B19:C19)</f>
        <v>0</v>
      </c>
    </row>
    <row r="20" spans="1:4" x14ac:dyDescent="0.25">
      <c r="A20" s="20" t="s">
        <v>48</v>
      </c>
      <c r="B20" s="200">
        <v>0</v>
      </c>
      <c r="C20" s="200">
        <v>0</v>
      </c>
      <c r="D20" s="201">
        <f>SUM(B20:C20)</f>
        <v>0</v>
      </c>
    </row>
    <row r="21" spans="1:4" x14ac:dyDescent="0.25">
      <c r="A21" s="20" t="s">
        <v>31</v>
      </c>
      <c r="B21" s="200">
        <v>0</v>
      </c>
      <c r="C21" s="200">
        <v>0</v>
      </c>
      <c r="D21" s="201">
        <f>SUM(B21:C21)</f>
        <v>0</v>
      </c>
    </row>
    <row r="22" spans="1:4" x14ac:dyDescent="0.25">
      <c r="A22" s="9" t="s">
        <v>49</v>
      </c>
      <c r="B22" s="203">
        <f>SUM(B18:B21)</f>
        <v>0</v>
      </c>
      <c r="C22" s="203">
        <f>SUM(C18:C21)</f>
        <v>0</v>
      </c>
      <c r="D22" s="203">
        <f>SUM(D18:D21)</f>
        <v>0</v>
      </c>
    </row>
    <row r="24" spans="1:4" x14ac:dyDescent="0.25">
      <c r="A24" s="17" t="s">
        <v>50</v>
      </c>
      <c r="B24" s="32" t="s">
        <v>34</v>
      </c>
      <c r="C24" s="32" t="s">
        <v>35</v>
      </c>
      <c r="D24" s="32" t="s">
        <v>18</v>
      </c>
    </row>
    <row r="25" spans="1:4" x14ac:dyDescent="0.25">
      <c r="A25" s="20" t="s">
        <v>51</v>
      </c>
      <c r="B25" s="200">
        <v>0</v>
      </c>
      <c r="C25" s="200">
        <v>0</v>
      </c>
      <c r="D25" s="201">
        <f>SUM(B25:C25)</f>
        <v>0</v>
      </c>
    </row>
    <row r="26" spans="1:4" x14ac:dyDescent="0.25">
      <c r="A26" s="20" t="s">
        <v>52</v>
      </c>
      <c r="B26" s="200">
        <v>0</v>
      </c>
      <c r="C26" s="200">
        <v>0</v>
      </c>
      <c r="D26" s="201">
        <f>SUM(B26:C26)</f>
        <v>0</v>
      </c>
    </row>
    <row r="27" spans="1:4" x14ac:dyDescent="0.25">
      <c r="A27" s="20" t="s">
        <v>53</v>
      </c>
      <c r="B27" s="200">
        <v>0</v>
      </c>
      <c r="C27" s="200">
        <v>0</v>
      </c>
      <c r="D27" s="201">
        <f t="shared" ref="D27:D40" si="1">SUM(B27:C27)</f>
        <v>0</v>
      </c>
    </row>
    <row r="28" spans="1:4" x14ac:dyDescent="0.25">
      <c r="A28" s="20" t="s">
        <v>54</v>
      </c>
      <c r="B28" s="200">
        <v>0</v>
      </c>
      <c r="C28" s="200">
        <v>0</v>
      </c>
      <c r="D28" s="201">
        <f t="shared" si="1"/>
        <v>0</v>
      </c>
    </row>
    <row r="29" spans="1:4" x14ac:dyDescent="0.25">
      <c r="A29" s="20" t="s">
        <v>55</v>
      </c>
      <c r="B29" s="200">
        <v>0</v>
      </c>
      <c r="C29" s="200">
        <v>0</v>
      </c>
      <c r="D29" s="201">
        <f t="shared" si="1"/>
        <v>0</v>
      </c>
    </row>
    <row r="30" spans="1:4" x14ac:dyDescent="0.25">
      <c r="A30" s="20" t="s">
        <v>56</v>
      </c>
      <c r="B30" s="200">
        <v>0</v>
      </c>
      <c r="C30" s="200">
        <v>0</v>
      </c>
      <c r="D30" s="201">
        <f t="shared" si="1"/>
        <v>0</v>
      </c>
    </row>
    <row r="31" spans="1:4" x14ac:dyDescent="0.25">
      <c r="A31" s="20" t="s">
        <v>57</v>
      </c>
      <c r="B31" s="200">
        <v>0</v>
      </c>
      <c r="C31" s="200">
        <v>0</v>
      </c>
      <c r="D31" s="201">
        <f t="shared" si="1"/>
        <v>0</v>
      </c>
    </row>
    <row r="32" spans="1:4" x14ac:dyDescent="0.25">
      <c r="A32" s="20" t="s">
        <v>58</v>
      </c>
      <c r="B32" s="200">
        <v>0</v>
      </c>
      <c r="C32" s="200">
        <v>0</v>
      </c>
      <c r="D32" s="201">
        <f t="shared" si="1"/>
        <v>0</v>
      </c>
    </row>
    <row r="33" spans="1:4" x14ac:dyDescent="0.25">
      <c r="A33" s="20" t="s">
        <v>59</v>
      </c>
      <c r="B33" s="200">
        <v>0</v>
      </c>
      <c r="C33" s="200">
        <v>0</v>
      </c>
      <c r="D33" s="201">
        <f t="shared" si="1"/>
        <v>0</v>
      </c>
    </row>
    <row r="34" spans="1:4" x14ac:dyDescent="0.25">
      <c r="A34" s="20" t="s">
        <v>60</v>
      </c>
      <c r="B34" s="200">
        <v>0</v>
      </c>
      <c r="C34" s="200">
        <v>0</v>
      </c>
      <c r="D34" s="201">
        <f t="shared" si="1"/>
        <v>0</v>
      </c>
    </row>
    <row r="35" spans="1:4" x14ac:dyDescent="0.25">
      <c r="A35" s="20" t="s">
        <v>61</v>
      </c>
      <c r="B35" s="200">
        <v>0</v>
      </c>
      <c r="C35" s="200">
        <v>0</v>
      </c>
      <c r="D35" s="201">
        <f t="shared" si="1"/>
        <v>0</v>
      </c>
    </row>
    <row r="36" spans="1:4" x14ac:dyDescent="0.25">
      <c r="A36" s="20" t="s">
        <v>62</v>
      </c>
      <c r="B36" s="200">
        <v>0</v>
      </c>
      <c r="C36" s="200">
        <v>0</v>
      </c>
      <c r="D36" s="201">
        <f t="shared" si="1"/>
        <v>0</v>
      </c>
    </row>
    <row r="37" spans="1:4" x14ac:dyDescent="0.25">
      <c r="A37" s="20" t="s">
        <v>63</v>
      </c>
      <c r="B37" s="200">
        <v>0</v>
      </c>
      <c r="C37" s="200">
        <v>0</v>
      </c>
      <c r="D37" s="201">
        <f t="shared" si="1"/>
        <v>0</v>
      </c>
    </row>
    <row r="38" spans="1:4" x14ac:dyDescent="0.25">
      <c r="A38" s="20" t="s">
        <v>64</v>
      </c>
      <c r="B38" s="200">
        <v>0</v>
      </c>
      <c r="C38" s="200">
        <v>0</v>
      </c>
      <c r="D38" s="201">
        <f t="shared" si="1"/>
        <v>0</v>
      </c>
    </row>
    <row r="39" spans="1:4" x14ac:dyDescent="0.25">
      <c r="A39" s="20" t="s">
        <v>65</v>
      </c>
      <c r="B39" s="200">
        <v>0</v>
      </c>
      <c r="C39" s="200">
        <v>0</v>
      </c>
      <c r="D39" s="201">
        <f t="shared" si="1"/>
        <v>0</v>
      </c>
    </row>
    <row r="40" spans="1:4" x14ac:dyDescent="0.25">
      <c r="A40" s="20" t="s">
        <v>46</v>
      </c>
      <c r="B40" s="201">
        <f>'Additional Costs'!B17</f>
        <v>0</v>
      </c>
      <c r="C40" s="201">
        <f>'Additional Costs'!C17</f>
        <v>0</v>
      </c>
      <c r="D40" s="201">
        <f t="shared" si="1"/>
        <v>0</v>
      </c>
    </row>
    <row r="41" spans="1:4" x14ac:dyDescent="0.25">
      <c r="A41" s="9" t="s">
        <v>47</v>
      </c>
      <c r="B41" s="202">
        <f>SUM(B25:B40)</f>
        <v>0</v>
      </c>
      <c r="C41" s="202">
        <f>SUM(C25:C40)</f>
        <v>0</v>
      </c>
      <c r="D41" s="202">
        <f>SUM(D25:D40)</f>
        <v>0</v>
      </c>
    </row>
    <row r="42" spans="1:4" x14ac:dyDescent="0.25">
      <c r="A42" s="20" t="s">
        <v>66</v>
      </c>
      <c r="B42" s="200">
        <v>0</v>
      </c>
      <c r="C42" s="200">
        <v>0</v>
      </c>
      <c r="D42" s="201">
        <f>SUM(B42:C42)</f>
        <v>0</v>
      </c>
    </row>
    <row r="43" spans="1:4" x14ac:dyDescent="0.25">
      <c r="A43" s="9" t="s">
        <v>67</v>
      </c>
      <c r="B43" s="202">
        <f>SUM(B41:B42)</f>
        <v>0</v>
      </c>
      <c r="C43" s="202">
        <f>SUM(C41:C42)</f>
        <v>0</v>
      </c>
      <c r="D43" s="202">
        <f>SUM(D41:D42)</f>
        <v>0</v>
      </c>
    </row>
    <row r="45" spans="1:4" x14ac:dyDescent="0.25">
      <c r="A45" s="17" t="s">
        <v>68</v>
      </c>
      <c r="B45" s="32" t="s">
        <v>34</v>
      </c>
      <c r="C45" s="32" t="s">
        <v>35</v>
      </c>
      <c r="D45" s="32" t="s">
        <v>18</v>
      </c>
    </row>
    <row r="46" spans="1:4" x14ac:dyDescent="0.25">
      <c r="A46" s="20" t="s">
        <v>69</v>
      </c>
      <c r="B46" s="200">
        <v>0</v>
      </c>
      <c r="C46" s="200">
        <v>0</v>
      </c>
      <c r="D46" s="201">
        <f>SUM(B46:C46)</f>
        <v>0</v>
      </c>
    </row>
    <row r="47" spans="1:4" x14ac:dyDescent="0.25">
      <c r="A47" s="20" t="s">
        <v>70</v>
      </c>
      <c r="B47" s="200">
        <v>0</v>
      </c>
      <c r="C47" s="200">
        <v>0</v>
      </c>
      <c r="D47" s="201">
        <f t="shared" ref="D47:D54" si="2">SUM(B47:C47)</f>
        <v>0</v>
      </c>
    </row>
    <row r="48" spans="1:4" x14ac:dyDescent="0.25">
      <c r="A48" s="20" t="s">
        <v>71</v>
      </c>
      <c r="B48" s="200">
        <v>0</v>
      </c>
      <c r="C48" s="200">
        <v>0</v>
      </c>
      <c r="D48" s="201">
        <f t="shared" si="2"/>
        <v>0</v>
      </c>
    </row>
    <row r="49" spans="1:4" x14ac:dyDescent="0.25">
      <c r="A49" s="20" t="s">
        <v>72</v>
      </c>
      <c r="B49" s="200">
        <v>0</v>
      </c>
      <c r="C49" s="200">
        <v>0</v>
      </c>
      <c r="D49" s="201">
        <f t="shared" si="2"/>
        <v>0</v>
      </c>
    </row>
    <row r="50" spans="1:4" x14ac:dyDescent="0.25">
      <c r="A50" s="20" t="s">
        <v>73</v>
      </c>
      <c r="B50" s="200">
        <v>0</v>
      </c>
      <c r="C50" s="200">
        <v>0</v>
      </c>
      <c r="D50" s="201">
        <f t="shared" si="2"/>
        <v>0</v>
      </c>
    </row>
    <row r="51" spans="1:4" x14ac:dyDescent="0.25">
      <c r="A51" s="20" t="s">
        <v>74</v>
      </c>
      <c r="B51" s="200">
        <v>0</v>
      </c>
      <c r="C51" s="200">
        <v>0</v>
      </c>
      <c r="D51" s="201">
        <f t="shared" si="2"/>
        <v>0</v>
      </c>
    </row>
    <row r="52" spans="1:4" x14ac:dyDescent="0.25">
      <c r="A52" s="20" t="s">
        <v>75</v>
      </c>
      <c r="B52" s="200">
        <v>0</v>
      </c>
      <c r="C52" s="200">
        <v>0</v>
      </c>
      <c r="D52" s="201">
        <f t="shared" si="2"/>
        <v>0</v>
      </c>
    </row>
    <row r="53" spans="1:4" x14ac:dyDescent="0.25">
      <c r="A53" s="20" t="s">
        <v>76</v>
      </c>
      <c r="B53" s="200">
        <v>0</v>
      </c>
      <c r="C53" s="200">
        <v>0</v>
      </c>
      <c r="D53" s="201">
        <f t="shared" si="2"/>
        <v>0</v>
      </c>
    </row>
    <row r="54" spans="1:4" x14ac:dyDescent="0.25">
      <c r="A54" s="20" t="s">
        <v>46</v>
      </c>
      <c r="B54" s="201">
        <f>'Additional Costs'!B25</f>
        <v>0</v>
      </c>
      <c r="C54" s="201">
        <f>'Additional Costs'!C25</f>
        <v>0</v>
      </c>
      <c r="D54" s="201">
        <f t="shared" si="2"/>
        <v>0</v>
      </c>
    </row>
    <row r="55" spans="1:4" x14ac:dyDescent="0.25">
      <c r="A55" s="9" t="s">
        <v>47</v>
      </c>
      <c r="B55" s="202">
        <f>SUM(B46:B54)</f>
        <v>0</v>
      </c>
      <c r="C55" s="202">
        <f>SUM(C46:C54)</f>
        <v>0</v>
      </c>
      <c r="D55" s="202">
        <f>SUM(D46:D54)</f>
        <v>0</v>
      </c>
    </row>
    <row r="56" spans="1:4" x14ac:dyDescent="0.25">
      <c r="A56" s="20" t="s">
        <v>77</v>
      </c>
      <c r="B56" s="200">
        <v>0</v>
      </c>
      <c r="C56" s="200">
        <v>0</v>
      </c>
      <c r="D56" s="201">
        <f>SUM(B56:C56)</f>
        <v>0</v>
      </c>
    </row>
    <row r="57" spans="1:4" x14ac:dyDescent="0.25">
      <c r="A57" s="9" t="s">
        <v>78</v>
      </c>
      <c r="B57" s="202">
        <f>SUM(B55:B56)</f>
        <v>0</v>
      </c>
      <c r="C57" s="202">
        <f>SUM(C55:C56)</f>
        <v>0</v>
      </c>
      <c r="D57" s="202">
        <f>SUM(D55:D56)</f>
        <v>0</v>
      </c>
    </row>
    <row r="59" spans="1:4" x14ac:dyDescent="0.25">
      <c r="A59" s="17" t="s">
        <v>79</v>
      </c>
      <c r="B59" s="200">
        <v>0</v>
      </c>
      <c r="C59" s="200">
        <v>0</v>
      </c>
      <c r="D59" s="201">
        <f>SUM(B59:C59)</f>
        <v>0</v>
      </c>
    </row>
    <row r="60" spans="1:4" x14ac:dyDescent="0.25">
      <c r="A60" s="17" t="s">
        <v>80</v>
      </c>
      <c r="B60" s="202">
        <f t="shared" ref="B60:C60" si="3">SUM(B6,B22,B43,B57,B59)</f>
        <v>0</v>
      </c>
      <c r="C60" s="202">
        <f t="shared" si="3"/>
        <v>0</v>
      </c>
      <c r="D60" s="202">
        <f>SUM(D6,D22,D43,D57,D59)</f>
        <v>0</v>
      </c>
    </row>
    <row r="62" spans="1:4" x14ac:dyDescent="0.25">
      <c r="A62" s="17" t="s">
        <v>81</v>
      </c>
      <c r="B62" s="32" t="s">
        <v>34</v>
      </c>
      <c r="C62" s="32" t="s">
        <v>35</v>
      </c>
      <c r="D62" s="32" t="s">
        <v>18</v>
      </c>
    </row>
    <row r="63" spans="1:4" x14ac:dyDescent="0.25">
      <c r="A63" s="16" t="s">
        <v>82</v>
      </c>
      <c r="B63" s="200">
        <v>0</v>
      </c>
      <c r="C63" s="200">
        <v>0</v>
      </c>
      <c r="D63" s="201">
        <f>SUM(B63:C63)</f>
        <v>0</v>
      </c>
    </row>
    <row r="64" spans="1:4" x14ac:dyDescent="0.25">
      <c r="A64" s="21" t="s">
        <v>83</v>
      </c>
      <c r="B64" s="200">
        <v>0</v>
      </c>
      <c r="C64" s="200">
        <v>0</v>
      </c>
      <c r="D64" s="201">
        <f>SUM(B64:C64)</f>
        <v>0</v>
      </c>
    </row>
    <row r="65" spans="1:4" x14ac:dyDescent="0.25">
      <c r="A65" s="16" t="s">
        <v>84</v>
      </c>
      <c r="B65" s="200">
        <v>0</v>
      </c>
      <c r="C65" s="200">
        <v>0</v>
      </c>
      <c r="D65" s="201">
        <f>SUM(B65:C65)</f>
        <v>0</v>
      </c>
    </row>
    <row r="66" spans="1:4" x14ac:dyDescent="0.25">
      <c r="A66" s="8" t="s">
        <v>85</v>
      </c>
      <c r="B66" s="201">
        <f>'Additional Costs'!B33</f>
        <v>0</v>
      </c>
      <c r="C66" s="201">
        <f>'Additional Costs'!C33</f>
        <v>0</v>
      </c>
      <c r="D66" s="201">
        <f>SUM(B66:C66)</f>
        <v>0</v>
      </c>
    </row>
    <row r="67" spans="1:4" x14ac:dyDescent="0.25">
      <c r="A67" s="17" t="s">
        <v>86</v>
      </c>
      <c r="B67" s="202">
        <f>SUM(B63:B66)</f>
        <v>0</v>
      </c>
      <c r="C67" s="202">
        <f>SUM(C63:C66)</f>
        <v>0</v>
      </c>
      <c r="D67" s="202">
        <f>SUM(D63:D66)</f>
        <v>0</v>
      </c>
    </row>
    <row r="69" spans="1:4" x14ac:dyDescent="0.25">
      <c r="A69" s="17" t="s">
        <v>87</v>
      </c>
      <c r="B69" s="32" t="s">
        <v>34</v>
      </c>
      <c r="C69" s="32" t="s">
        <v>35</v>
      </c>
      <c r="D69" s="32" t="s">
        <v>18</v>
      </c>
    </row>
    <row r="70" spans="1:4" x14ac:dyDescent="0.25">
      <c r="A70" s="16" t="s">
        <v>88</v>
      </c>
      <c r="B70" s="200">
        <v>0</v>
      </c>
      <c r="C70" s="200">
        <v>0</v>
      </c>
      <c r="D70" s="201">
        <f>SUM(B70:C70)</f>
        <v>0</v>
      </c>
    </row>
    <row r="71" spans="1:4" x14ac:dyDescent="0.25">
      <c r="A71" s="16" t="s">
        <v>89</v>
      </c>
      <c r="B71" s="200">
        <v>0</v>
      </c>
      <c r="C71" s="200">
        <v>0</v>
      </c>
      <c r="D71" s="201">
        <f>SUM(B71:C71)</f>
        <v>0</v>
      </c>
    </row>
    <row r="72" spans="1:4" x14ac:dyDescent="0.25">
      <c r="A72" s="17" t="s">
        <v>90</v>
      </c>
      <c r="B72" s="202">
        <f>SUM(B70:B71)</f>
        <v>0</v>
      </c>
      <c r="C72" s="202">
        <f>SUM(C70:C71)</f>
        <v>0</v>
      </c>
      <c r="D72" s="202">
        <f>SUM(D70:D71)</f>
        <v>0</v>
      </c>
    </row>
    <row r="74" spans="1:4" x14ac:dyDescent="0.25">
      <c r="A74" s="17" t="s">
        <v>91</v>
      </c>
      <c r="B74" s="202">
        <f>B60+B67+B72</f>
        <v>0</v>
      </c>
      <c r="C74" s="202">
        <f>C60+C67+C72</f>
        <v>0</v>
      </c>
      <c r="D74" s="202">
        <f>D60+D67+D72</f>
        <v>0</v>
      </c>
    </row>
  </sheetData>
  <sheetProtection algorithmName="SHA-512" hashValue="jefPiekO5b5LHT8LDmQjaDf8XeBU0hT0IXkP56E9LU4RwV51iUHz0hSBVaT9lQuvaev9FWWB2klvJ5qAGJgDBg==" saltValue="p8ORJqwo3ACpFmL46dKy3w==" spinCount="100000" sheet="1" selectLockedCells="1"/>
  <sortState xmlns:xlrd2="http://schemas.microsoft.com/office/spreadsheetml/2017/richdata2" ref="A21:A31">
    <sortCondition ref="A21"/>
  </sortState>
  <printOptions horizontalCentered="1"/>
  <pageMargins left="0.25" right="0.25" top="0.25" bottom="0.25" header="0.3" footer="0.3"/>
  <pageSetup scale="96" fitToHeight="0" orientation="portrait" r:id="rId1"/>
  <rowBreaks count="1" manualBreakCount="1">
    <brk id="44" max="3" man="1"/>
  </rowBreaks>
  <ignoredErrors>
    <ignoredError sqref="D18 D41 D55"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3"/>
  <sheetViews>
    <sheetView workbookViewId="0">
      <selection activeCell="A20" sqref="A20"/>
    </sheetView>
  </sheetViews>
  <sheetFormatPr defaultColWidth="9.140625" defaultRowHeight="15" x14ac:dyDescent="0.25"/>
  <cols>
    <col min="1" max="1" width="41.42578125" customWidth="1"/>
    <col min="2" max="4" width="21.42578125" style="11" customWidth="1"/>
  </cols>
  <sheetData>
    <row r="1" spans="1:4" ht="37.5" customHeight="1" x14ac:dyDescent="0.25">
      <c r="A1" s="80" t="s">
        <v>92</v>
      </c>
      <c r="D1" s="82" t="e" vm="1">
        <v>#VALUE!</v>
      </c>
    </row>
    <row r="2" spans="1:4" ht="18.75" x14ac:dyDescent="0.3">
      <c r="A2" s="91">
        <f>'Site Info'!B2</f>
        <v>0</v>
      </c>
      <c r="B2" s="13"/>
      <c r="C2" s="13"/>
      <c r="D2" s="129"/>
    </row>
    <row r="3" spans="1:4" x14ac:dyDescent="0.25">
      <c r="A3" s="31" t="s">
        <v>39</v>
      </c>
      <c r="B3" s="130" t="s">
        <v>34</v>
      </c>
      <c r="C3" s="130" t="s">
        <v>35</v>
      </c>
      <c r="D3" s="130" t="s">
        <v>18</v>
      </c>
    </row>
    <row r="4" spans="1:4" x14ac:dyDescent="0.25">
      <c r="A4" s="206"/>
      <c r="B4" s="207">
        <v>0</v>
      </c>
      <c r="C4" s="207">
        <v>0</v>
      </c>
      <c r="D4" s="205">
        <f>SUM(B4:C4)</f>
        <v>0</v>
      </c>
    </row>
    <row r="5" spans="1:4" x14ac:dyDescent="0.25">
      <c r="A5" s="206"/>
      <c r="B5" s="207">
        <v>0</v>
      </c>
      <c r="C5" s="207">
        <v>0</v>
      </c>
      <c r="D5" s="205">
        <f t="shared" ref="D5:D8" si="0">SUM(B5:C5)</f>
        <v>0</v>
      </c>
    </row>
    <row r="6" spans="1:4" x14ac:dyDescent="0.25">
      <c r="A6" s="206"/>
      <c r="B6" s="207">
        <v>0</v>
      </c>
      <c r="C6" s="207">
        <v>0</v>
      </c>
      <c r="D6" s="205">
        <f t="shared" si="0"/>
        <v>0</v>
      </c>
    </row>
    <row r="7" spans="1:4" x14ac:dyDescent="0.25">
      <c r="A7" s="206"/>
      <c r="B7" s="207">
        <v>0</v>
      </c>
      <c r="C7" s="207">
        <v>0</v>
      </c>
      <c r="D7" s="205">
        <f t="shared" si="0"/>
        <v>0</v>
      </c>
    </row>
    <row r="8" spans="1:4" x14ac:dyDescent="0.25">
      <c r="A8" s="206"/>
      <c r="B8" s="207">
        <v>0</v>
      </c>
      <c r="C8" s="207">
        <v>0</v>
      </c>
      <c r="D8" s="205">
        <f t="shared" si="0"/>
        <v>0</v>
      </c>
    </row>
    <row r="9" spans="1:4" x14ac:dyDescent="0.25">
      <c r="A9" s="33" t="s">
        <v>18</v>
      </c>
      <c r="B9" s="204">
        <f>SUM(B4:B8)</f>
        <v>0</v>
      </c>
      <c r="C9" s="204">
        <f>SUM(C4:C8)</f>
        <v>0</v>
      </c>
      <c r="D9" s="204">
        <f>SUM(D4:D8)</f>
        <v>0</v>
      </c>
    </row>
    <row r="10" spans="1:4" x14ac:dyDescent="0.25">
      <c r="A10" s="10"/>
      <c r="B10" s="129"/>
      <c r="C10" s="129"/>
      <c r="D10" s="129"/>
    </row>
    <row r="11" spans="1:4" x14ac:dyDescent="0.25">
      <c r="A11" s="15" t="s">
        <v>50</v>
      </c>
      <c r="B11" s="130" t="s">
        <v>34</v>
      </c>
      <c r="C11" s="130" t="s">
        <v>35</v>
      </c>
      <c r="D11" s="130" t="s">
        <v>18</v>
      </c>
    </row>
    <row r="12" spans="1:4" x14ac:dyDescent="0.25">
      <c r="A12" s="206"/>
      <c r="B12" s="207">
        <v>0</v>
      </c>
      <c r="C12" s="207">
        <v>0</v>
      </c>
      <c r="D12" s="205">
        <f>SUM(B12:C12)</f>
        <v>0</v>
      </c>
    </row>
    <row r="13" spans="1:4" x14ac:dyDescent="0.25">
      <c r="A13" s="206"/>
      <c r="B13" s="207">
        <v>0</v>
      </c>
      <c r="C13" s="207">
        <v>0</v>
      </c>
      <c r="D13" s="205">
        <f t="shared" ref="D13:D16" si="1">SUM(B13:C13)</f>
        <v>0</v>
      </c>
    </row>
    <row r="14" spans="1:4" x14ac:dyDescent="0.25">
      <c r="A14" s="206"/>
      <c r="B14" s="207">
        <v>0</v>
      </c>
      <c r="C14" s="207">
        <v>0</v>
      </c>
      <c r="D14" s="205">
        <f t="shared" si="1"/>
        <v>0</v>
      </c>
    </row>
    <row r="15" spans="1:4" x14ac:dyDescent="0.25">
      <c r="A15" s="206"/>
      <c r="B15" s="207">
        <v>0</v>
      </c>
      <c r="C15" s="207">
        <v>0</v>
      </c>
      <c r="D15" s="205">
        <f t="shared" si="1"/>
        <v>0</v>
      </c>
    </row>
    <row r="16" spans="1:4" x14ac:dyDescent="0.25">
      <c r="A16" s="206"/>
      <c r="B16" s="207">
        <v>0</v>
      </c>
      <c r="C16" s="207">
        <v>0</v>
      </c>
      <c r="D16" s="205">
        <f t="shared" si="1"/>
        <v>0</v>
      </c>
    </row>
    <row r="17" spans="1:4" x14ac:dyDescent="0.25">
      <c r="A17" s="33" t="s">
        <v>18</v>
      </c>
      <c r="B17" s="204">
        <f>SUM(B12:B16)</f>
        <v>0</v>
      </c>
      <c r="C17" s="204">
        <f>SUM(C12:C16)</f>
        <v>0</v>
      </c>
      <c r="D17" s="204">
        <f>SUM(D12:D16)</f>
        <v>0</v>
      </c>
    </row>
    <row r="18" spans="1:4" x14ac:dyDescent="0.25">
      <c r="A18" s="128"/>
      <c r="B18" s="14"/>
      <c r="C18" s="14"/>
      <c r="D18" s="14"/>
    </row>
    <row r="19" spans="1:4" x14ac:dyDescent="0.25">
      <c r="A19" s="15" t="s">
        <v>68</v>
      </c>
      <c r="B19" s="130" t="s">
        <v>34</v>
      </c>
      <c r="C19" s="130" t="s">
        <v>35</v>
      </c>
      <c r="D19" s="130" t="s">
        <v>18</v>
      </c>
    </row>
    <row r="20" spans="1:4" x14ac:dyDescent="0.25">
      <c r="A20" s="206"/>
      <c r="B20" s="207">
        <v>0</v>
      </c>
      <c r="C20" s="207">
        <v>0</v>
      </c>
      <c r="D20" s="205">
        <f>SUM(B20:C20)</f>
        <v>0</v>
      </c>
    </row>
    <row r="21" spans="1:4" x14ac:dyDescent="0.25">
      <c r="A21" s="206"/>
      <c r="B21" s="207">
        <v>0</v>
      </c>
      <c r="C21" s="207">
        <v>0</v>
      </c>
      <c r="D21" s="205">
        <f t="shared" ref="D21:D24" si="2">SUM(B21:C21)</f>
        <v>0</v>
      </c>
    </row>
    <row r="22" spans="1:4" x14ac:dyDescent="0.25">
      <c r="A22" s="206"/>
      <c r="B22" s="207">
        <v>0</v>
      </c>
      <c r="C22" s="207">
        <v>0</v>
      </c>
      <c r="D22" s="205">
        <f t="shared" si="2"/>
        <v>0</v>
      </c>
    </row>
    <row r="23" spans="1:4" x14ac:dyDescent="0.25">
      <c r="A23" s="206"/>
      <c r="B23" s="207">
        <v>0</v>
      </c>
      <c r="C23" s="207">
        <v>0</v>
      </c>
      <c r="D23" s="205">
        <f t="shared" si="2"/>
        <v>0</v>
      </c>
    </row>
    <row r="24" spans="1:4" x14ac:dyDescent="0.25">
      <c r="A24" s="206"/>
      <c r="B24" s="207">
        <v>0</v>
      </c>
      <c r="C24" s="207">
        <v>0</v>
      </c>
      <c r="D24" s="205">
        <f t="shared" si="2"/>
        <v>0</v>
      </c>
    </row>
    <row r="25" spans="1:4" x14ac:dyDescent="0.25">
      <c r="A25" s="33" t="s">
        <v>18</v>
      </c>
      <c r="B25" s="204">
        <f>SUM(B20:B24)</f>
        <v>0</v>
      </c>
      <c r="C25" s="204">
        <f>SUM(C20:C24)</f>
        <v>0</v>
      </c>
      <c r="D25" s="204">
        <f>SUM(D20:D24)</f>
        <v>0</v>
      </c>
    </row>
    <row r="27" spans="1:4" x14ac:dyDescent="0.25">
      <c r="A27" s="15" t="s">
        <v>81</v>
      </c>
      <c r="B27" s="130" t="s">
        <v>34</v>
      </c>
      <c r="C27" s="130" t="s">
        <v>35</v>
      </c>
      <c r="D27" s="130" t="s">
        <v>18</v>
      </c>
    </row>
    <row r="28" spans="1:4" x14ac:dyDescent="0.25">
      <c r="A28" s="206"/>
      <c r="B28" s="207">
        <v>0</v>
      </c>
      <c r="C28" s="207">
        <v>0</v>
      </c>
      <c r="D28" s="205">
        <f>SUM(B28:C28)</f>
        <v>0</v>
      </c>
    </row>
    <row r="29" spans="1:4" x14ac:dyDescent="0.25">
      <c r="A29" s="206"/>
      <c r="B29" s="207">
        <v>0</v>
      </c>
      <c r="C29" s="207">
        <v>0</v>
      </c>
      <c r="D29" s="205">
        <f t="shared" ref="D29:D32" si="3">SUM(B29:C29)</f>
        <v>0</v>
      </c>
    </row>
    <row r="30" spans="1:4" x14ac:dyDescent="0.25">
      <c r="A30" s="206"/>
      <c r="B30" s="207">
        <v>0</v>
      </c>
      <c r="C30" s="207">
        <v>0</v>
      </c>
      <c r="D30" s="205">
        <f t="shared" si="3"/>
        <v>0</v>
      </c>
    </row>
    <row r="31" spans="1:4" x14ac:dyDescent="0.25">
      <c r="A31" s="206"/>
      <c r="B31" s="207">
        <v>0</v>
      </c>
      <c r="C31" s="207">
        <v>0</v>
      </c>
      <c r="D31" s="205">
        <f t="shared" si="3"/>
        <v>0</v>
      </c>
    </row>
    <row r="32" spans="1:4" x14ac:dyDescent="0.25">
      <c r="A32" s="206"/>
      <c r="B32" s="207">
        <v>0</v>
      </c>
      <c r="C32" s="207">
        <v>0</v>
      </c>
      <c r="D32" s="205">
        <f t="shared" si="3"/>
        <v>0</v>
      </c>
    </row>
    <row r="33" spans="1:4" x14ac:dyDescent="0.25">
      <c r="A33" s="33" t="s">
        <v>18</v>
      </c>
      <c r="B33" s="204">
        <f>SUM(B28:B32)</f>
        <v>0</v>
      </c>
      <c r="C33" s="204">
        <f>SUM(C28:C32)</f>
        <v>0</v>
      </c>
      <c r="D33" s="204">
        <f>SUM(D28:D32)</f>
        <v>0</v>
      </c>
    </row>
  </sheetData>
  <sheetProtection algorithmName="SHA-512" hashValue="mug6H11UVRR+HraSorRL8+KHyWujwk+1JSjBC5blMqclxgyB0FTGz30verTiYn6TB5DusM2dF/eDMdafNFx4Zg==" saltValue="kfUd8OUohpzdLnISkyaBgw==" spinCount="100000" sheet="1" selectLockedCells="1"/>
  <printOptions horizontalCentered="1"/>
  <pageMargins left="0.25" right="0.25" top="0.25" bottom="0.75" header="0.3" footer="0.3"/>
  <pageSetup scale="96" fitToHeight="0" orientation="portrait" r:id="rId1"/>
  <ignoredErrors>
    <ignoredError sqref="D4 D5:D8 D12:D16 D20:D24 D28:D32"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workbookViewId="0">
      <selection activeCell="D4" sqref="D4"/>
    </sheetView>
  </sheetViews>
  <sheetFormatPr defaultColWidth="9.140625" defaultRowHeight="15" x14ac:dyDescent="0.25"/>
  <cols>
    <col min="1" max="1" width="37.140625" customWidth="1"/>
    <col min="2" max="3" width="17.85546875" customWidth="1"/>
    <col min="4" max="9" width="22.85546875" customWidth="1"/>
  </cols>
  <sheetData>
    <row r="1" spans="1:9" ht="37.5" customHeight="1" x14ac:dyDescent="0.25">
      <c r="A1" s="80" t="s">
        <v>93</v>
      </c>
      <c r="I1" s="82" t="e" vm="1">
        <v>#VALUE!</v>
      </c>
    </row>
    <row r="2" spans="1:9" ht="18.75" x14ac:dyDescent="0.3">
      <c r="A2" s="92">
        <f>'Site Info'!B2</f>
        <v>0</v>
      </c>
      <c r="B2" s="4"/>
      <c r="C2" s="4"/>
      <c r="D2" s="4"/>
      <c r="E2" s="4"/>
      <c r="F2" s="4"/>
      <c r="G2" s="24"/>
      <c r="H2" s="4"/>
      <c r="I2" s="4"/>
    </row>
    <row r="3" spans="1:9" ht="30" customHeight="1" x14ac:dyDescent="0.25">
      <c r="A3" s="25" t="s">
        <v>94</v>
      </c>
      <c r="B3" s="164" t="s">
        <v>95</v>
      </c>
      <c r="C3" s="166"/>
      <c r="D3" s="26" t="s">
        <v>96</v>
      </c>
      <c r="E3" s="26" t="s">
        <v>97</v>
      </c>
      <c r="F3" s="84" t="s">
        <v>98</v>
      </c>
      <c r="G3" s="83" t="s">
        <v>280</v>
      </c>
      <c r="H3" s="26" t="s">
        <v>99</v>
      </c>
      <c r="I3" s="26" t="s">
        <v>100</v>
      </c>
    </row>
    <row r="4" spans="1:9" x14ac:dyDescent="0.25">
      <c r="A4" s="208" t="s">
        <v>34</v>
      </c>
      <c r="B4" s="209" t="s">
        <v>34</v>
      </c>
      <c r="C4" s="210"/>
      <c r="D4" s="217"/>
      <c r="E4" s="217"/>
      <c r="F4" s="218"/>
      <c r="G4" s="144"/>
      <c r="H4" s="143"/>
      <c r="I4" s="143"/>
    </row>
    <row r="5" spans="1:9" x14ac:dyDescent="0.25">
      <c r="A5" s="214"/>
      <c r="B5" s="215"/>
      <c r="C5" s="216"/>
      <c r="D5" s="217"/>
      <c r="E5" s="217"/>
      <c r="F5" s="218"/>
      <c r="G5" s="144"/>
      <c r="H5" s="143"/>
      <c r="I5" s="143"/>
    </row>
    <row r="6" spans="1:9" x14ac:dyDescent="0.25">
      <c r="A6" s="214"/>
      <c r="B6" s="215"/>
      <c r="C6" s="216"/>
      <c r="D6" s="217"/>
      <c r="E6" s="217"/>
      <c r="F6" s="218"/>
      <c r="G6" s="144"/>
      <c r="H6" s="143"/>
      <c r="I6" s="143"/>
    </row>
    <row r="7" spans="1:9" x14ac:dyDescent="0.25">
      <c r="A7" s="214"/>
      <c r="B7" s="215"/>
      <c r="C7" s="216"/>
      <c r="D7" s="217"/>
      <c r="E7" s="217"/>
      <c r="F7" s="218"/>
      <c r="G7" s="144"/>
      <c r="H7" s="143"/>
      <c r="I7" s="143"/>
    </row>
    <row r="8" spans="1:9" x14ac:dyDescent="0.25">
      <c r="A8" s="214"/>
      <c r="B8" s="215"/>
      <c r="C8" s="216"/>
      <c r="D8" s="217"/>
      <c r="E8" s="217"/>
      <c r="F8" s="218"/>
      <c r="G8" s="144"/>
      <c r="H8" s="143"/>
      <c r="I8" s="143"/>
    </row>
    <row r="9" spans="1:9" x14ac:dyDescent="0.25">
      <c r="A9" s="208" t="s">
        <v>282</v>
      </c>
      <c r="B9" s="209" t="s">
        <v>279</v>
      </c>
      <c r="C9" s="210"/>
      <c r="D9" s="27"/>
      <c r="E9" s="27"/>
      <c r="F9" s="142"/>
      <c r="G9" s="219"/>
      <c r="H9" s="27">
        <f t="shared" ref="H9:H20" si="0">G9</f>
        <v>0</v>
      </c>
      <c r="I9" s="143"/>
    </row>
    <row r="10" spans="1:9" x14ac:dyDescent="0.25">
      <c r="A10" s="208" t="s">
        <v>283</v>
      </c>
      <c r="B10" s="209" t="s">
        <v>279</v>
      </c>
      <c r="C10" s="210"/>
      <c r="D10" s="27"/>
      <c r="E10" s="27"/>
      <c r="F10" s="142"/>
      <c r="G10" s="219"/>
      <c r="H10" s="27">
        <f t="shared" si="0"/>
        <v>0</v>
      </c>
      <c r="I10" s="143"/>
    </row>
    <row r="11" spans="1:9" x14ac:dyDescent="0.25">
      <c r="A11" s="208" t="s">
        <v>284</v>
      </c>
      <c r="B11" s="209" t="s">
        <v>279</v>
      </c>
      <c r="C11" s="210"/>
      <c r="D11" s="27"/>
      <c r="E11" s="27"/>
      <c r="F11" s="142"/>
      <c r="G11" s="219"/>
      <c r="H11" s="27">
        <f t="shared" si="0"/>
        <v>0</v>
      </c>
      <c r="I11" s="143"/>
    </row>
    <row r="12" spans="1:9" x14ac:dyDescent="0.25">
      <c r="A12" s="208" t="s">
        <v>285</v>
      </c>
      <c r="B12" s="209" t="s">
        <v>279</v>
      </c>
      <c r="C12" s="210"/>
      <c r="D12" s="27"/>
      <c r="E12" s="27"/>
      <c r="F12" s="142"/>
      <c r="G12" s="219"/>
      <c r="H12" s="27">
        <f t="shared" si="0"/>
        <v>0</v>
      </c>
      <c r="I12" s="143"/>
    </row>
    <row r="13" spans="1:9" x14ac:dyDescent="0.25">
      <c r="A13" s="208" t="s">
        <v>286</v>
      </c>
      <c r="B13" s="209" t="s">
        <v>279</v>
      </c>
      <c r="C13" s="210"/>
      <c r="D13" s="27"/>
      <c r="E13" s="27"/>
      <c r="F13" s="142"/>
      <c r="G13" s="219"/>
      <c r="H13" s="27">
        <f t="shared" si="0"/>
        <v>0</v>
      </c>
      <c r="I13" s="143"/>
    </row>
    <row r="14" spans="1:9" x14ac:dyDescent="0.25">
      <c r="A14" s="208" t="s">
        <v>287</v>
      </c>
      <c r="B14" s="209" t="s">
        <v>279</v>
      </c>
      <c r="C14" s="210"/>
      <c r="D14" s="27"/>
      <c r="E14" s="27"/>
      <c r="F14" s="142"/>
      <c r="G14" s="219"/>
      <c r="H14" s="27">
        <f t="shared" si="0"/>
        <v>0</v>
      </c>
      <c r="I14" s="143"/>
    </row>
    <row r="15" spans="1:9" x14ac:dyDescent="0.25">
      <c r="A15" s="208" t="s">
        <v>288</v>
      </c>
      <c r="B15" s="209" t="s">
        <v>279</v>
      </c>
      <c r="C15" s="210"/>
      <c r="D15" s="27"/>
      <c r="E15" s="27"/>
      <c r="F15" s="142"/>
      <c r="G15" s="219"/>
      <c r="H15" s="27">
        <f t="shared" si="0"/>
        <v>0</v>
      </c>
      <c r="I15" s="143"/>
    </row>
    <row r="16" spans="1:9" x14ac:dyDescent="0.25">
      <c r="A16" s="208" t="s">
        <v>289</v>
      </c>
      <c r="B16" s="209" t="s">
        <v>279</v>
      </c>
      <c r="C16" s="210"/>
      <c r="D16" s="27"/>
      <c r="E16" s="27"/>
      <c r="F16" s="142"/>
      <c r="G16" s="219"/>
      <c r="H16" s="27">
        <f t="shared" si="0"/>
        <v>0</v>
      </c>
      <c r="I16" s="143"/>
    </row>
    <row r="17" spans="1:9" x14ac:dyDescent="0.25">
      <c r="A17" s="208" t="s">
        <v>290</v>
      </c>
      <c r="B17" s="209" t="s">
        <v>279</v>
      </c>
      <c r="C17" s="210"/>
      <c r="D17" s="27"/>
      <c r="E17" s="27"/>
      <c r="F17" s="142"/>
      <c r="G17" s="219"/>
      <c r="H17" s="27">
        <f t="shared" si="0"/>
        <v>0</v>
      </c>
      <c r="I17" s="143"/>
    </row>
    <row r="18" spans="1:9" x14ac:dyDescent="0.25">
      <c r="A18" s="208" t="s">
        <v>291</v>
      </c>
      <c r="B18" s="209" t="s">
        <v>279</v>
      </c>
      <c r="C18" s="210"/>
      <c r="D18" s="27"/>
      <c r="E18" s="27"/>
      <c r="F18" s="142"/>
      <c r="G18" s="219"/>
      <c r="H18" s="27">
        <f t="shared" si="0"/>
        <v>0</v>
      </c>
      <c r="I18" s="143"/>
    </row>
    <row r="19" spans="1:9" x14ac:dyDescent="0.25">
      <c r="A19" s="208" t="s">
        <v>292</v>
      </c>
      <c r="B19" s="209" t="s">
        <v>279</v>
      </c>
      <c r="C19" s="210"/>
      <c r="D19" s="27"/>
      <c r="E19" s="27"/>
      <c r="F19" s="142"/>
      <c r="G19" s="219"/>
      <c r="H19" s="27">
        <f t="shared" si="0"/>
        <v>0</v>
      </c>
      <c r="I19" s="143"/>
    </row>
    <row r="20" spans="1:9" x14ac:dyDescent="0.25">
      <c r="A20" s="208" t="s">
        <v>293</v>
      </c>
      <c r="B20" s="209" t="s">
        <v>279</v>
      </c>
      <c r="C20" s="210"/>
      <c r="D20" s="27"/>
      <c r="E20" s="27"/>
      <c r="F20" s="142"/>
      <c r="G20" s="219"/>
      <c r="H20" s="27">
        <f t="shared" si="0"/>
        <v>0</v>
      </c>
      <c r="I20" s="143"/>
    </row>
    <row r="21" spans="1:9" x14ac:dyDescent="0.25">
      <c r="A21" s="12"/>
      <c r="B21" s="167" t="s">
        <v>18</v>
      </c>
      <c r="C21" s="167"/>
      <c r="D21" s="211">
        <f>SUM(D4:D20)</f>
        <v>0</v>
      </c>
      <c r="E21" s="211">
        <f>SUM(E4:E20)</f>
        <v>0</v>
      </c>
      <c r="F21" s="27"/>
      <c r="G21" s="211">
        <f>SUM(G4:G20)</f>
        <v>0</v>
      </c>
      <c r="H21" s="211">
        <f>SUM(H4:H20)</f>
        <v>0</v>
      </c>
      <c r="I21" s="28"/>
    </row>
    <row r="22" spans="1:9" x14ac:dyDescent="0.25">
      <c r="A22" s="10"/>
      <c r="B22" s="168"/>
      <c r="C22" s="168"/>
      <c r="D22" s="34" t="s">
        <v>101</v>
      </c>
      <c r="E22" s="212">
        <f>IFERROR(E21/D21,0)</f>
        <v>0</v>
      </c>
      <c r="F22" s="129"/>
      <c r="G22" s="34" t="s">
        <v>101</v>
      </c>
      <c r="H22" s="213">
        <f>IFERROR(H21/G21,0)</f>
        <v>0</v>
      </c>
      <c r="I22" s="29" t="s">
        <v>102</v>
      </c>
    </row>
    <row r="24" spans="1:9" x14ac:dyDescent="0.25">
      <c r="A24" s="164" t="s">
        <v>103</v>
      </c>
      <c r="B24" s="165"/>
      <c r="C24" s="166"/>
    </row>
    <row r="25" spans="1:9" x14ac:dyDescent="0.25">
      <c r="A25" s="41" t="s">
        <v>104</v>
      </c>
      <c r="B25" s="41" t="s">
        <v>105</v>
      </c>
      <c r="C25" s="41" t="s">
        <v>106</v>
      </c>
    </row>
    <row r="26" spans="1:9" x14ac:dyDescent="0.25">
      <c r="A26" s="42" t="s">
        <v>107</v>
      </c>
      <c r="B26" s="107">
        <v>25</v>
      </c>
      <c r="C26" s="108">
        <v>3000000</v>
      </c>
    </row>
    <row r="27" spans="1:9" x14ac:dyDescent="0.25">
      <c r="A27" s="11"/>
      <c r="B27" s="138"/>
      <c r="C27" s="139"/>
    </row>
  </sheetData>
  <sheetProtection algorithmName="SHA-512" hashValue="R72MqprSkB33V4CJGQrSo/hwywCGf/yvWuZ2vsxaU93AzR+kLvddr1Aq0hCAlAOPAtFCcwgDtlcry9DeOlxgDA==" saltValue="cPXelaOj+WmxfPpYxMniAw==" spinCount="100000" sheet="1" selectLockedCells="1"/>
  <mergeCells count="21">
    <mergeCell ref="B8:C8"/>
    <mergeCell ref="B21:C21"/>
    <mergeCell ref="B20:C20"/>
    <mergeCell ref="B22:C22"/>
    <mergeCell ref="B3:C3"/>
    <mergeCell ref="B4:C4"/>
    <mergeCell ref="B5:C5"/>
    <mergeCell ref="B6:C6"/>
    <mergeCell ref="B17:C17"/>
    <mergeCell ref="B11:C11"/>
    <mergeCell ref="B12:C12"/>
    <mergeCell ref="B13:C13"/>
    <mergeCell ref="B14:C14"/>
    <mergeCell ref="B15:C15"/>
    <mergeCell ref="B16:C16"/>
    <mergeCell ref="B7:C7"/>
    <mergeCell ref="A24:C24"/>
    <mergeCell ref="B19:C19"/>
    <mergeCell ref="B18:C18"/>
    <mergeCell ref="B10:C10"/>
    <mergeCell ref="B9:C9"/>
  </mergeCells>
  <phoneticPr fontId="22" type="noConversion"/>
  <dataValidations count="1">
    <dataValidation type="custom" allowBlank="1" showInputMessage="1" showErrorMessage="1" errorTitle="Committed Amount" error="The Committed Amount cannot be greater than the Permanent Amount selected for this Source of Funds." sqref="H9:H20" xr:uid="{00000000-0002-0000-0400-000000000000}">
      <formula1>H9&lt;=G9</formula1>
    </dataValidation>
  </dataValidations>
  <printOptions horizontalCentered="1"/>
  <pageMargins left="0.25" right="0.25" top="0.25" bottom="0.75" header="0.3" footer="0.3"/>
  <pageSetup scale="63" fitToHeight="0"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3000000}">
          <x14:formula1>
            <xm:f>Inputs!$F$2:$F$8</xm:f>
          </x14:formula1>
          <xm:sqref>F4:F20</xm:sqref>
        </x14:dataValidation>
        <x14:dataValidation type="list" allowBlank="1" showInputMessage="1" showErrorMessage="1" xr:uid="{00000000-0002-0000-0400-000004000000}">
          <x14:formula1>
            <xm:f>Inputs!$E$2:$E$16</xm:f>
          </x14:formula1>
          <xm:sqref>A5:A8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1"/>
  <sheetViews>
    <sheetView workbookViewId="0">
      <selection activeCell="A15" sqref="A15:F61"/>
    </sheetView>
  </sheetViews>
  <sheetFormatPr defaultColWidth="8.85546875" defaultRowHeight="15" x14ac:dyDescent="0.25"/>
  <cols>
    <col min="1" max="1" width="3.42578125" customWidth="1"/>
    <col min="2" max="2" width="90.85546875" bestFit="1" customWidth="1"/>
    <col min="3" max="6" width="14.42578125" customWidth="1"/>
  </cols>
  <sheetData>
    <row r="1" spans="1:6" ht="37.5" customHeight="1" x14ac:dyDescent="0.25">
      <c r="A1" s="80" t="s">
        <v>128</v>
      </c>
      <c r="B1" s="81"/>
      <c r="F1" s="82" t="e" vm="1">
        <v>#VALUE!</v>
      </c>
    </row>
    <row r="2" spans="1:6" ht="18.75" x14ac:dyDescent="0.25">
      <c r="A2" s="93">
        <f>'Site Info'!B2</f>
        <v>0</v>
      </c>
      <c r="B2" s="37"/>
      <c r="C2" s="1"/>
      <c r="D2" s="1"/>
      <c r="E2" s="1"/>
      <c r="F2" s="1"/>
    </row>
    <row r="3" spans="1:6" x14ac:dyDescent="0.25">
      <c r="A3" s="172" t="s">
        <v>129</v>
      </c>
      <c r="B3" s="173"/>
      <c r="C3" s="51" t="s">
        <v>130</v>
      </c>
      <c r="D3" s="51" t="s">
        <v>131</v>
      </c>
      <c r="E3" s="51" t="s">
        <v>132</v>
      </c>
      <c r="F3" s="52" t="s">
        <v>133</v>
      </c>
    </row>
    <row r="4" spans="1:6" x14ac:dyDescent="0.25">
      <c r="A4" s="53">
        <v>1</v>
      </c>
      <c r="B4" s="53" t="s">
        <v>134</v>
      </c>
      <c r="C4" s="54">
        <f>IFERROR('Development Budget'!D21/'Development Budget'!D18,0)</f>
        <v>0</v>
      </c>
      <c r="D4" s="55">
        <v>0.05</v>
      </c>
      <c r="E4" s="55">
        <v>0.02</v>
      </c>
      <c r="F4" s="56" t="str">
        <f>IF(AND(C4&gt;=E4,C4&lt;=D4),"Yes","Explain")</f>
        <v>Explain</v>
      </c>
    </row>
    <row r="5" spans="1:6" ht="15" customHeight="1" x14ac:dyDescent="0.25">
      <c r="A5" s="53">
        <f>A4+1</f>
        <v>2</v>
      </c>
      <c r="B5" s="74" t="s">
        <v>135</v>
      </c>
      <c r="C5" s="54">
        <f>IFERROR(('Development Budget'!D42+'Development Budget'!D56)/('Development Budget'!D41+'Development Budget'!D55),0)</f>
        <v>0</v>
      </c>
      <c r="D5" s="54">
        <v>0.05</v>
      </c>
      <c r="E5" s="54">
        <v>0.02</v>
      </c>
      <c r="F5" s="56" t="str">
        <f>IF(AND(C5&gt;=E5,C5&lt;=D5),"Yes","Explain")</f>
        <v>Explain</v>
      </c>
    </row>
    <row r="6" spans="1:6" x14ac:dyDescent="0.25">
      <c r="A6" s="57"/>
      <c r="B6" s="58"/>
      <c r="C6" s="59"/>
      <c r="D6" s="60"/>
      <c r="E6" s="60"/>
      <c r="F6" s="61"/>
    </row>
    <row r="7" spans="1:6" x14ac:dyDescent="0.25">
      <c r="A7" s="172" t="s">
        <v>136</v>
      </c>
      <c r="B7" s="173"/>
      <c r="C7" s="62" t="s">
        <v>130</v>
      </c>
      <c r="D7" s="62" t="s">
        <v>131</v>
      </c>
      <c r="E7" s="62" t="s">
        <v>132</v>
      </c>
      <c r="F7" s="63" t="s">
        <v>133</v>
      </c>
    </row>
    <row r="8" spans="1:6" ht="15" customHeight="1" x14ac:dyDescent="0.25">
      <c r="A8" s="53">
        <f>A5+1</f>
        <v>3</v>
      </c>
      <c r="B8" s="74" t="s">
        <v>137</v>
      </c>
      <c r="C8" s="64">
        <f>IFERROR('Development Budget'!D59/SUM('Development Budget'!D6,'Development Budget'!D22,'Development Budget'!D43,'Development Budget'!D57),0)</f>
        <v>0</v>
      </c>
      <c r="D8" s="54">
        <v>0.08</v>
      </c>
      <c r="E8" s="54">
        <v>0.02</v>
      </c>
      <c r="F8" s="40" t="str">
        <f>IF(AND(C8&lt;=D8,C8&gt;=E8),"Yes","Explain")</f>
        <v>Explain</v>
      </c>
    </row>
    <row r="9" spans="1:6" ht="15" customHeight="1" x14ac:dyDescent="0.25">
      <c r="A9" s="53">
        <f>A8+1</f>
        <v>4</v>
      </c>
      <c r="B9" s="74" t="s">
        <v>138</v>
      </c>
      <c r="C9" s="54">
        <f>IFERROR(('Development Budget'!D19+'Development Budget'!D20)/'Development Budget'!D22,0)</f>
        <v>0</v>
      </c>
      <c r="D9" s="55">
        <v>0.14000000000000001</v>
      </c>
      <c r="E9" s="55">
        <v>0.06</v>
      </c>
      <c r="F9" s="40" t="str">
        <f>IF(AND(C9&lt;=D9,C9&gt;=E9),"Yes","Explain")</f>
        <v>Explain</v>
      </c>
    </row>
    <row r="10" spans="1:6" ht="15" customHeight="1" x14ac:dyDescent="0.25">
      <c r="A10" s="53">
        <f>A9+1</f>
        <v>5</v>
      </c>
      <c r="B10" s="74" t="s">
        <v>139</v>
      </c>
      <c r="C10" s="65">
        <f>IFERROR(('Development Budget'!D43+'Development Budget'!D57)/'Development Budget'!D60,0)</f>
        <v>0</v>
      </c>
      <c r="D10" s="65">
        <v>0.28000000000000003</v>
      </c>
      <c r="E10" s="66">
        <v>0</v>
      </c>
      <c r="F10" s="40" t="str">
        <f>IF(C10&lt;=D10,"Yes","Explain")</f>
        <v>Yes</v>
      </c>
    </row>
    <row r="11" spans="1:6" ht="30" customHeight="1" x14ac:dyDescent="0.25">
      <c r="A11" s="53">
        <f>A10+1</f>
        <v>6</v>
      </c>
      <c r="B11" s="74" t="s">
        <v>281</v>
      </c>
      <c r="C11" s="67">
        <v>0</v>
      </c>
      <c r="D11" s="67">
        <v>0</v>
      </c>
      <c r="E11" s="67">
        <v>0</v>
      </c>
      <c r="F11" s="40" t="str">
        <f>IF(C11=0,"Yes",IF(C11&gt;=E11,"Yes"))</f>
        <v>Yes</v>
      </c>
    </row>
    <row r="12" spans="1:6" x14ac:dyDescent="0.25">
      <c r="A12" s="57"/>
      <c r="B12" s="58"/>
      <c r="C12" s="68"/>
      <c r="D12" s="61"/>
      <c r="E12" s="61"/>
      <c r="F12" s="69"/>
    </row>
    <row r="13" spans="1:6" x14ac:dyDescent="0.25">
      <c r="A13" s="70"/>
      <c r="B13" s="71"/>
      <c r="C13" s="72"/>
      <c r="D13" s="72"/>
      <c r="E13" s="72"/>
      <c r="F13" s="61"/>
    </row>
    <row r="14" spans="1:6" x14ac:dyDescent="0.25">
      <c r="A14" s="169" t="s">
        <v>140</v>
      </c>
      <c r="B14" s="170"/>
      <c r="C14" s="170"/>
      <c r="D14" s="170"/>
      <c r="E14" s="170"/>
      <c r="F14" s="171"/>
    </row>
    <row r="15" spans="1:6" x14ac:dyDescent="0.25">
      <c r="A15" s="220"/>
      <c r="B15" s="221"/>
      <c r="C15" s="221"/>
      <c r="D15" s="221"/>
      <c r="E15" s="221"/>
      <c r="F15" s="222"/>
    </row>
    <row r="16" spans="1:6" x14ac:dyDescent="0.25">
      <c r="A16" s="223"/>
      <c r="B16" s="224"/>
      <c r="C16" s="224"/>
      <c r="D16" s="224"/>
      <c r="E16" s="224"/>
      <c r="F16" s="225"/>
    </row>
    <row r="17" spans="1:6" x14ac:dyDescent="0.25">
      <c r="A17" s="223"/>
      <c r="B17" s="224"/>
      <c r="C17" s="224"/>
      <c r="D17" s="224"/>
      <c r="E17" s="224"/>
      <c r="F17" s="225"/>
    </row>
    <row r="18" spans="1:6" x14ac:dyDescent="0.25">
      <c r="A18" s="223"/>
      <c r="B18" s="224"/>
      <c r="C18" s="224"/>
      <c r="D18" s="224"/>
      <c r="E18" s="224"/>
      <c r="F18" s="225"/>
    </row>
    <row r="19" spans="1:6" x14ac:dyDescent="0.25">
      <c r="A19" s="223"/>
      <c r="B19" s="224"/>
      <c r="C19" s="224"/>
      <c r="D19" s="224"/>
      <c r="E19" s="224"/>
      <c r="F19" s="225"/>
    </row>
    <row r="20" spans="1:6" x14ac:dyDescent="0.25">
      <c r="A20" s="223"/>
      <c r="B20" s="224"/>
      <c r="C20" s="224"/>
      <c r="D20" s="224"/>
      <c r="E20" s="224"/>
      <c r="F20" s="225"/>
    </row>
    <row r="21" spans="1:6" x14ac:dyDescent="0.25">
      <c r="A21" s="223"/>
      <c r="B21" s="224"/>
      <c r="C21" s="224"/>
      <c r="D21" s="224"/>
      <c r="E21" s="224"/>
      <c r="F21" s="225"/>
    </row>
    <row r="22" spans="1:6" x14ac:dyDescent="0.25">
      <c r="A22" s="223"/>
      <c r="B22" s="224"/>
      <c r="C22" s="224"/>
      <c r="D22" s="224"/>
      <c r="E22" s="224"/>
      <c r="F22" s="225"/>
    </row>
    <row r="23" spans="1:6" x14ac:dyDescent="0.25">
      <c r="A23" s="223"/>
      <c r="B23" s="224"/>
      <c r="C23" s="224"/>
      <c r="D23" s="224"/>
      <c r="E23" s="224"/>
      <c r="F23" s="225"/>
    </row>
    <row r="24" spans="1:6" x14ac:dyDescent="0.25">
      <c r="A24" s="223"/>
      <c r="B24" s="224"/>
      <c r="C24" s="224"/>
      <c r="D24" s="224"/>
      <c r="E24" s="224"/>
      <c r="F24" s="225"/>
    </row>
    <row r="25" spans="1:6" x14ac:dyDescent="0.25">
      <c r="A25" s="223"/>
      <c r="B25" s="224"/>
      <c r="C25" s="224"/>
      <c r="D25" s="224"/>
      <c r="E25" s="224"/>
      <c r="F25" s="225"/>
    </row>
    <row r="26" spans="1:6" x14ac:dyDescent="0.25">
      <c r="A26" s="223"/>
      <c r="B26" s="224"/>
      <c r="C26" s="224"/>
      <c r="D26" s="224"/>
      <c r="E26" s="224"/>
      <c r="F26" s="225"/>
    </row>
    <row r="27" spans="1:6" x14ac:dyDescent="0.25">
      <c r="A27" s="223"/>
      <c r="B27" s="224"/>
      <c r="C27" s="224"/>
      <c r="D27" s="224"/>
      <c r="E27" s="224"/>
      <c r="F27" s="225"/>
    </row>
    <row r="28" spans="1:6" x14ac:dyDescent="0.25">
      <c r="A28" s="223"/>
      <c r="B28" s="224"/>
      <c r="C28" s="224"/>
      <c r="D28" s="224"/>
      <c r="E28" s="224"/>
      <c r="F28" s="225"/>
    </row>
    <row r="29" spans="1:6" x14ac:dyDescent="0.25">
      <c r="A29" s="223"/>
      <c r="B29" s="224"/>
      <c r="C29" s="224"/>
      <c r="D29" s="224"/>
      <c r="E29" s="224"/>
      <c r="F29" s="225"/>
    </row>
    <row r="30" spans="1:6" x14ac:dyDescent="0.25">
      <c r="A30" s="223"/>
      <c r="B30" s="224"/>
      <c r="C30" s="224"/>
      <c r="D30" s="224"/>
      <c r="E30" s="224"/>
      <c r="F30" s="225"/>
    </row>
    <row r="31" spans="1:6" x14ac:dyDescent="0.25">
      <c r="A31" s="223"/>
      <c r="B31" s="224"/>
      <c r="C31" s="224"/>
      <c r="D31" s="224"/>
      <c r="E31" s="224"/>
      <c r="F31" s="225"/>
    </row>
    <row r="32" spans="1:6" x14ac:dyDescent="0.25">
      <c r="A32" s="223"/>
      <c r="B32" s="224"/>
      <c r="C32" s="224"/>
      <c r="D32" s="224"/>
      <c r="E32" s="224"/>
      <c r="F32" s="225"/>
    </row>
    <row r="33" spans="1:6" x14ac:dyDescent="0.25">
      <c r="A33" s="223"/>
      <c r="B33" s="224"/>
      <c r="C33" s="224"/>
      <c r="D33" s="224"/>
      <c r="E33" s="224"/>
      <c r="F33" s="225"/>
    </row>
    <row r="34" spans="1:6" x14ac:dyDescent="0.25">
      <c r="A34" s="223"/>
      <c r="B34" s="224"/>
      <c r="C34" s="224"/>
      <c r="D34" s="224"/>
      <c r="E34" s="224"/>
      <c r="F34" s="225"/>
    </row>
    <row r="35" spans="1:6" x14ac:dyDescent="0.25">
      <c r="A35" s="223"/>
      <c r="B35" s="224"/>
      <c r="C35" s="224"/>
      <c r="D35" s="224"/>
      <c r="E35" s="224"/>
      <c r="F35" s="225"/>
    </row>
    <row r="36" spans="1:6" x14ac:dyDescent="0.25">
      <c r="A36" s="223"/>
      <c r="B36" s="224"/>
      <c r="C36" s="224"/>
      <c r="D36" s="224"/>
      <c r="E36" s="224"/>
      <c r="F36" s="225"/>
    </row>
    <row r="37" spans="1:6" x14ac:dyDescent="0.25">
      <c r="A37" s="223"/>
      <c r="B37" s="224"/>
      <c r="C37" s="224"/>
      <c r="D37" s="224"/>
      <c r="E37" s="224"/>
      <c r="F37" s="225"/>
    </row>
    <row r="38" spans="1:6" x14ac:dyDescent="0.25">
      <c r="A38" s="223"/>
      <c r="B38" s="224"/>
      <c r="C38" s="224"/>
      <c r="D38" s="224"/>
      <c r="E38" s="224"/>
      <c r="F38" s="225"/>
    </row>
    <row r="39" spans="1:6" x14ac:dyDescent="0.25">
      <c r="A39" s="223"/>
      <c r="B39" s="224"/>
      <c r="C39" s="224"/>
      <c r="D39" s="224"/>
      <c r="E39" s="224"/>
      <c r="F39" s="225"/>
    </row>
    <row r="40" spans="1:6" x14ac:dyDescent="0.25">
      <c r="A40" s="223"/>
      <c r="B40" s="224"/>
      <c r="C40" s="224"/>
      <c r="D40" s="224"/>
      <c r="E40" s="224"/>
      <c r="F40" s="225"/>
    </row>
    <row r="41" spans="1:6" x14ac:dyDescent="0.25">
      <c r="A41" s="223"/>
      <c r="B41" s="224"/>
      <c r="C41" s="224"/>
      <c r="D41" s="224"/>
      <c r="E41" s="224"/>
      <c r="F41" s="225"/>
    </row>
    <row r="42" spans="1:6" x14ac:dyDescent="0.25">
      <c r="A42" s="223"/>
      <c r="B42" s="224"/>
      <c r="C42" s="224"/>
      <c r="D42" s="224"/>
      <c r="E42" s="224"/>
      <c r="F42" s="225"/>
    </row>
    <row r="43" spans="1:6" x14ac:dyDescent="0.25">
      <c r="A43" s="223"/>
      <c r="B43" s="224"/>
      <c r="C43" s="224"/>
      <c r="D43" s="224"/>
      <c r="E43" s="224"/>
      <c r="F43" s="225"/>
    </row>
    <row r="44" spans="1:6" x14ac:dyDescent="0.25">
      <c r="A44" s="223"/>
      <c r="B44" s="224"/>
      <c r="C44" s="224"/>
      <c r="D44" s="224"/>
      <c r="E44" s="224"/>
      <c r="F44" s="225"/>
    </row>
    <row r="45" spans="1:6" x14ac:dyDescent="0.25">
      <c r="A45" s="223"/>
      <c r="B45" s="224"/>
      <c r="C45" s="224"/>
      <c r="D45" s="224"/>
      <c r="E45" s="224"/>
      <c r="F45" s="225"/>
    </row>
    <row r="46" spans="1:6" x14ac:dyDescent="0.25">
      <c r="A46" s="223"/>
      <c r="B46" s="224"/>
      <c r="C46" s="224"/>
      <c r="D46" s="224"/>
      <c r="E46" s="224"/>
      <c r="F46" s="225"/>
    </row>
    <row r="47" spans="1:6" x14ac:dyDescent="0.25">
      <c r="A47" s="223"/>
      <c r="B47" s="224"/>
      <c r="C47" s="224"/>
      <c r="D47" s="224"/>
      <c r="E47" s="224"/>
      <c r="F47" s="225"/>
    </row>
    <row r="48" spans="1:6" x14ac:dyDescent="0.25">
      <c r="A48" s="223"/>
      <c r="B48" s="224"/>
      <c r="C48" s="224"/>
      <c r="D48" s="224"/>
      <c r="E48" s="224"/>
      <c r="F48" s="225"/>
    </row>
    <row r="49" spans="1:6" x14ac:dyDescent="0.25">
      <c r="A49" s="223"/>
      <c r="B49" s="224"/>
      <c r="C49" s="224"/>
      <c r="D49" s="224"/>
      <c r="E49" s="224"/>
      <c r="F49" s="225"/>
    </row>
    <row r="50" spans="1:6" x14ac:dyDescent="0.25">
      <c r="A50" s="223"/>
      <c r="B50" s="224"/>
      <c r="C50" s="224"/>
      <c r="D50" s="224"/>
      <c r="E50" s="224"/>
      <c r="F50" s="225"/>
    </row>
    <row r="51" spans="1:6" x14ac:dyDescent="0.25">
      <c r="A51" s="223"/>
      <c r="B51" s="224"/>
      <c r="C51" s="224"/>
      <c r="D51" s="224"/>
      <c r="E51" s="224"/>
      <c r="F51" s="225"/>
    </row>
    <row r="52" spans="1:6" x14ac:dyDescent="0.25">
      <c r="A52" s="223"/>
      <c r="B52" s="224"/>
      <c r="C52" s="224"/>
      <c r="D52" s="224"/>
      <c r="E52" s="224"/>
      <c r="F52" s="225"/>
    </row>
    <row r="53" spans="1:6" x14ac:dyDescent="0.25">
      <c r="A53" s="223"/>
      <c r="B53" s="224"/>
      <c r="C53" s="224"/>
      <c r="D53" s="224"/>
      <c r="E53" s="224"/>
      <c r="F53" s="225"/>
    </row>
    <row r="54" spans="1:6" x14ac:dyDescent="0.25">
      <c r="A54" s="223"/>
      <c r="B54" s="224"/>
      <c r="C54" s="224"/>
      <c r="D54" s="224"/>
      <c r="E54" s="224"/>
      <c r="F54" s="225"/>
    </row>
    <row r="55" spans="1:6" x14ac:dyDescent="0.25">
      <c r="A55" s="223"/>
      <c r="B55" s="224"/>
      <c r="C55" s="224"/>
      <c r="D55" s="224"/>
      <c r="E55" s="224"/>
      <c r="F55" s="225"/>
    </row>
    <row r="56" spans="1:6" x14ac:dyDescent="0.25">
      <c r="A56" s="223"/>
      <c r="B56" s="224"/>
      <c r="C56" s="224"/>
      <c r="D56" s="224"/>
      <c r="E56" s="224"/>
      <c r="F56" s="225"/>
    </row>
    <row r="57" spans="1:6" x14ac:dyDescent="0.25">
      <c r="A57" s="223"/>
      <c r="B57" s="224"/>
      <c r="C57" s="224"/>
      <c r="D57" s="224"/>
      <c r="E57" s="224"/>
      <c r="F57" s="225"/>
    </row>
    <row r="58" spans="1:6" x14ac:dyDescent="0.25">
      <c r="A58" s="223"/>
      <c r="B58" s="224"/>
      <c r="C58" s="224"/>
      <c r="D58" s="224"/>
      <c r="E58" s="224"/>
      <c r="F58" s="225"/>
    </row>
    <row r="59" spans="1:6" x14ac:dyDescent="0.25">
      <c r="A59" s="223"/>
      <c r="B59" s="224"/>
      <c r="C59" s="224"/>
      <c r="D59" s="224"/>
      <c r="E59" s="224"/>
      <c r="F59" s="225"/>
    </row>
    <row r="60" spans="1:6" x14ac:dyDescent="0.25">
      <c r="A60" s="223"/>
      <c r="B60" s="224"/>
      <c r="C60" s="224"/>
      <c r="D60" s="224"/>
      <c r="E60" s="224"/>
      <c r="F60" s="225"/>
    </row>
    <row r="61" spans="1:6" x14ac:dyDescent="0.25">
      <c r="A61" s="226"/>
      <c r="B61" s="227"/>
      <c r="C61" s="227"/>
      <c r="D61" s="227"/>
      <c r="E61" s="227"/>
      <c r="F61" s="228"/>
    </row>
  </sheetData>
  <sheetProtection algorithmName="SHA-512" hashValue="XrbIRCEjPEyuqlVnUlgGNuUd4epzw9AYDhJIiVZeWRcqKBglEoZg16xjQnX5zax+UbrE4oMtqmd+nPSLeMuujg==" saltValue="a23iAaBZii4/krGI2VBgTw==" spinCount="100000" sheet="1" selectLockedCells="1"/>
  <mergeCells count="4">
    <mergeCell ref="A15:F61"/>
    <mergeCell ref="A14:F14"/>
    <mergeCell ref="A3:B3"/>
    <mergeCell ref="A7:B7"/>
  </mergeCells>
  <conditionalFormatting sqref="F4:F5">
    <cfRule type="containsText" dxfId="4" priority="4" operator="containsText" text="Explain">
      <formula>NOT(ISERROR(SEARCH("Explain",F4)))</formula>
    </cfRule>
    <cfRule type="containsText" dxfId="3" priority="8" operator="containsText" text="Yes">
      <formula>NOT(ISERROR(SEARCH("Yes",F4)))</formula>
    </cfRule>
  </conditionalFormatting>
  <conditionalFormatting sqref="F4:F13">
    <cfRule type="expression" dxfId="2" priority="10" stopIfTrue="1">
      <formula>$F4="Explain"</formula>
    </cfRule>
  </conditionalFormatting>
  <conditionalFormatting sqref="F8:F11">
    <cfRule type="containsText" dxfId="1" priority="3" operator="containsText" text="Explain">
      <formula>NOT(ISERROR(SEARCH("Explain",F8)))</formula>
    </cfRule>
    <cfRule type="containsText" dxfId="0" priority="7" operator="containsText" text="Yes">
      <formula>NOT(ISERROR(SEARCH("Yes",F8)))</formula>
    </cfRule>
  </conditionalFormatting>
  <printOptions horizontalCentered="1"/>
  <pageMargins left="0.25" right="0.25" top="0.25" bottom="0.25" header="0.3" footer="0.3"/>
  <pageSetup scale="66" fitToHeight="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8"/>
  <sheetViews>
    <sheetView topLeftCell="A5" workbookViewId="0">
      <selection activeCell="G14" sqref="G14:H14"/>
    </sheetView>
  </sheetViews>
  <sheetFormatPr defaultColWidth="8.85546875" defaultRowHeight="15" x14ac:dyDescent="0.25"/>
  <cols>
    <col min="1" max="1" width="38.42578125" bestFit="1" customWidth="1"/>
    <col min="2" max="2" width="10.28515625" bestFit="1" customWidth="1"/>
    <col min="3" max="6" width="10" bestFit="1" customWidth="1"/>
    <col min="7" max="7" width="9.28515625" customWidth="1"/>
    <col min="8" max="8" width="13.85546875" customWidth="1"/>
    <col min="9" max="9" width="9.28515625" customWidth="1"/>
    <col min="10" max="10" width="11.5703125" customWidth="1"/>
    <col min="11" max="11" width="12.7109375" bestFit="1" customWidth="1"/>
    <col min="12" max="12" width="25.28515625" customWidth="1"/>
    <col min="13" max="13" width="16.7109375" bestFit="1" customWidth="1"/>
  </cols>
  <sheetData>
    <row r="1" spans="1:14" ht="18.75" x14ac:dyDescent="0.3">
      <c r="A1" s="2" t="s">
        <v>275</v>
      </c>
    </row>
    <row r="3" spans="1:14" x14ac:dyDescent="0.25">
      <c r="A3" s="39" t="s">
        <v>312</v>
      </c>
    </row>
    <row r="5" spans="1:14" x14ac:dyDescent="0.25">
      <c r="B5" s="20" t="s">
        <v>251</v>
      </c>
      <c r="C5" s="20" t="s">
        <v>25</v>
      </c>
      <c r="D5" s="20" t="s">
        <v>26</v>
      </c>
      <c r="E5" s="20" t="s">
        <v>27</v>
      </c>
      <c r="F5" s="20" t="s">
        <v>252</v>
      </c>
    </row>
    <row r="6" spans="1:14" x14ac:dyDescent="0.25">
      <c r="B6" s="43" t="s">
        <v>254</v>
      </c>
      <c r="C6" s="43" t="s">
        <v>254</v>
      </c>
      <c r="D6" s="43" t="s">
        <v>254</v>
      </c>
      <c r="E6" s="43" t="s">
        <v>254</v>
      </c>
      <c r="F6" s="43" t="s">
        <v>254</v>
      </c>
    </row>
    <row r="7" spans="1:14" x14ac:dyDescent="0.25">
      <c r="A7" s="30" t="s">
        <v>257</v>
      </c>
      <c r="B7" s="134">
        <v>304.74041799999998</v>
      </c>
      <c r="C7" s="134">
        <v>282.96899857142859</v>
      </c>
      <c r="D7" s="134">
        <v>264.75713333333329</v>
      </c>
      <c r="E7" s="134">
        <v>238.67376083333335</v>
      </c>
      <c r="F7" s="134">
        <v>224.92170600000003</v>
      </c>
    </row>
    <row r="8" spans="1:14" x14ac:dyDescent="0.25">
      <c r="A8" s="30" t="s">
        <v>272</v>
      </c>
      <c r="B8" s="134">
        <v>267.97510399999999</v>
      </c>
      <c r="C8" s="134">
        <v>251.34481428571431</v>
      </c>
      <c r="D8" s="134">
        <v>238.1960722222222</v>
      </c>
      <c r="E8" s="134">
        <v>219.76588583333333</v>
      </c>
      <c r="F8" s="134">
        <v>209.01508066666665</v>
      </c>
    </row>
    <row r="9" spans="1:14" x14ac:dyDescent="0.25">
      <c r="A9" t="s">
        <v>264</v>
      </c>
      <c r="B9" s="134">
        <v>235.34244200000003</v>
      </c>
      <c r="C9" s="134">
        <v>228.67366142857139</v>
      </c>
      <c r="D9" s="134">
        <v>224.8440688888889</v>
      </c>
      <c r="E9" s="134">
        <v>221.96286833333335</v>
      </c>
      <c r="F9" s="134">
        <v>219.80196933333332</v>
      </c>
    </row>
    <row r="10" spans="1:14" x14ac:dyDescent="0.25">
      <c r="A10" t="s">
        <v>267</v>
      </c>
      <c r="B10" s="134">
        <v>263.87704200000002</v>
      </c>
      <c r="C10" s="134">
        <v>263.87904142857138</v>
      </c>
      <c r="D10" s="134">
        <v>263.87904111111106</v>
      </c>
      <c r="E10" s="134">
        <v>263.87904083333336</v>
      </c>
      <c r="F10" s="134">
        <v>263.87904199999997</v>
      </c>
    </row>
    <row r="13" spans="1:14" x14ac:dyDescent="0.25">
      <c r="A13" s="39" t="s">
        <v>141</v>
      </c>
      <c r="B13" s="23" t="s">
        <v>18</v>
      </c>
      <c r="C13" s="175" t="s">
        <v>142</v>
      </c>
      <c r="D13" s="175"/>
      <c r="E13" s="175"/>
      <c r="F13" s="23" t="s">
        <v>143</v>
      </c>
      <c r="G13" s="175" t="s">
        <v>144</v>
      </c>
      <c r="H13" s="175"/>
      <c r="I13" s="23" t="s">
        <v>145</v>
      </c>
      <c r="J13" s="23" t="s">
        <v>146</v>
      </c>
      <c r="K13" s="23" t="s">
        <v>147</v>
      </c>
      <c r="L13" s="23" t="s">
        <v>148</v>
      </c>
      <c r="M13" s="23" t="s">
        <v>149</v>
      </c>
      <c r="N13" s="23"/>
    </row>
    <row r="14" spans="1:14" x14ac:dyDescent="0.25">
      <c r="A14" s="20" t="s">
        <v>311</v>
      </c>
      <c r="B14" s="153"/>
      <c r="C14" s="174"/>
      <c r="D14" s="174"/>
      <c r="E14" s="174"/>
      <c r="F14" s="73">
        <f>IF(C14="Moderate",0.6,IF(C14="Substantial",0.8,IF(C14="Gut",1.1,IF(C14="New",1,0))))</f>
        <v>0</v>
      </c>
      <c r="G14" s="174"/>
      <c r="H14" s="174"/>
      <c r="I14" s="140">
        <f>'Construction Budget Summary'!C10</f>
        <v>0</v>
      </c>
      <c r="J14" s="155"/>
      <c r="K14" s="75">
        <f t="shared" ref="K14:K15" si="0">(B14*I14)*(F14*J14)</f>
        <v>0</v>
      </c>
      <c r="L14" s="73">
        <f>IF('Construction Budget Summary'!C7="Yes", 0.1,0)</f>
        <v>0</v>
      </c>
      <c r="M14" s="75">
        <f t="shared" ref="M14:M15" si="1">K14+(K14*L14)</f>
        <v>0</v>
      </c>
    </row>
    <row r="15" spans="1:14" x14ac:dyDescent="0.25">
      <c r="A15" s="20" t="s">
        <v>25</v>
      </c>
      <c r="B15" s="153"/>
      <c r="C15" s="174"/>
      <c r="D15" s="174"/>
      <c r="E15" s="174"/>
      <c r="F15" s="73">
        <f>IF(C15="Moderate",0.6,IF(C15="Substantial",0.8,IF(C15="Gut",1.1,IF(C15="New",1,0))))</f>
        <v>0</v>
      </c>
      <c r="G15" s="174"/>
      <c r="H15" s="174"/>
      <c r="I15" s="140">
        <f>'Construction Budget Summary'!C11</f>
        <v>0</v>
      </c>
      <c r="J15" s="155"/>
      <c r="K15" s="75">
        <f t="shared" si="0"/>
        <v>0</v>
      </c>
      <c r="L15" s="73">
        <f>IF('Construction Budget Summary'!C7="Yes", 0.1,0)</f>
        <v>0</v>
      </c>
      <c r="M15" s="75">
        <f t="shared" si="1"/>
        <v>0</v>
      </c>
    </row>
    <row r="16" spans="1:14" ht="15" customHeight="1" x14ac:dyDescent="0.25">
      <c r="A16" s="20" t="s">
        <v>26</v>
      </c>
      <c r="B16" s="153"/>
      <c r="C16" s="174"/>
      <c r="D16" s="174"/>
      <c r="E16" s="174"/>
      <c r="F16" s="73">
        <f>IF(C16="Moderate",0.6,IF(C16="Substantial",0.8,IF(C16="Gut",1.1,IF(C16="New",1,0))))</f>
        <v>0</v>
      </c>
      <c r="G16" s="174"/>
      <c r="H16" s="174"/>
      <c r="I16" s="140">
        <f>'Construction Budget Summary'!C12</f>
        <v>0</v>
      </c>
      <c r="J16" s="155"/>
      <c r="K16" s="75">
        <f>(B16*I16)*(F16*J16)</f>
        <v>0</v>
      </c>
      <c r="L16" s="73">
        <f>IF('Construction Budget Summary'!C7="Yes", 0.1,0)</f>
        <v>0</v>
      </c>
      <c r="M16" s="75">
        <f>K16+(K16*L16)</f>
        <v>0</v>
      </c>
    </row>
    <row r="17" spans="1:13" x14ac:dyDescent="0.25">
      <c r="A17" s="20" t="s">
        <v>27</v>
      </c>
      <c r="B17" s="153"/>
      <c r="C17" s="174"/>
      <c r="D17" s="174"/>
      <c r="E17" s="174"/>
      <c r="F17" s="73">
        <f>IF(C17="Moderate",0.6,IF(C17="Substantial",0.8,IF(C17="Gut",1.1,IF(C17="New",1,0))))</f>
        <v>0</v>
      </c>
      <c r="G17" s="174"/>
      <c r="H17" s="174"/>
      <c r="I17" s="140">
        <f>'Construction Budget Summary'!C13</f>
        <v>0</v>
      </c>
      <c r="J17" s="155"/>
      <c r="K17" s="75">
        <f t="shared" ref="K17:K18" si="2">(B17*I17)*(F17*J17)</f>
        <v>0</v>
      </c>
      <c r="L17" s="73">
        <f>IF('Construction Budget Summary'!C7="Yes", 0.1,0)</f>
        <v>0</v>
      </c>
      <c r="M17" s="75">
        <f t="shared" ref="M17:M18" si="3">K17+(K17*L17)</f>
        <v>0</v>
      </c>
    </row>
    <row r="18" spans="1:13" ht="15.75" thickBot="1" x14ac:dyDescent="0.3">
      <c r="A18" s="97" t="s">
        <v>252</v>
      </c>
      <c r="B18" s="154"/>
      <c r="C18" s="176"/>
      <c r="D18" s="176"/>
      <c r="E18" s="176"/>
      <c r="F18" s="98">
        <f>IF(C18="Moderate",0.6,IF(C18="Substantial",0.8,IF(C18="Gut",1.1,IF(C18="New",1,0))))</f>
        <v>0</v>
      </c>
      <c r="G18" s="176"/>
      <c r="H18" s="176"/>
      <c r="I18" s="141">
        <f>'Construction Budget Summary'!C14</f>
        <v>0</v>
      </c>
      <c r="J18" s="156"/>
      <c r="K18" s="99">
        <f t="shared" si="2"/>
        <v>0</v>
      </c>
      <c r="L18" s="98">
        <f>IF('Construction Budget Summary'!C7="Yes", 0.1,0)</f>
        <v>0</v>
      </c>
      <c r="M18" s="99">
        <f t="shared" si="3"/>
        <v>0</v>
      </c>
    </row>
    <row r="19" spans="1:13" ht="15.75" thickTop="1" x14ac:dyDescent="0.25">
      <c r="A19" s="94" t="s">
        <v>18</v>
      </c>
      <c r="B19" s="95">
        <f>SUM(B14:B18)</f>
        <v>0</v>
      </c>
      <c r="C19" s="177"/>
      <c r="D19" s="177"/>
      <c r="E19" s="177"/>
      <c r="F19" s="96"/>
      <c r="G19" s="178" t="s">
        <v>150</v>
      </c>
      <c r="H19" s="179"/>
      <c r="I19" s="135">
        <f>SUM((B14*I14),(B15*I15),(B16*I16),(B17*I17),(B18*I18))</f>
        <v>0</v>
      </c>
      <c r="J19" s="96"/>
      <c r="K19" s="136">
        <f>SUM(K14:K18)</f>
        <v>0</v>
      </c>
      <c r="L19" s="137">
        <f>(M19-K19)</f>
        <v>0</v>
      </c>
      <c r="M19" s="103">
        <f>SUM(M14:M18)</f>
        <v>0</v>
      </c>
    </row>
    <row r="20" spans="1:13" x14ac:dyDescent="0.25">
      <c r="A20" s="39"/>
      <c r="B20" s="23"/>
      <c r="C20" s="11"/>
      <c r="D20" s="11"/>
      <c r="E20" s="11"/>
      <c r="G20" s="23"/>
      <c r="H20" s="23"/>
      <c r="I20" s="23"/>
      <c r="K20" s="100"/>
      <c r="L20" s="101"/>
      <c r="M20" s="100"/>
    </row>
    <row r="21" spans="1:13" ht="45" x14ac:dyDescent="0.25">
      <c r="A21" s="39"/>
      <c r="B21" s="23"/>
      <c r="C21" s="11"/>
      <c r="D21" s="11"/>
      <c r="E21" s="11"/>
      <c r="G21" s="23"/>
      <c r="H21" s="23"/>
      <c r="I21" s="38" t="s">
        <v>273</v>
      </c>
      <c r="J21" s="38" t="s">
        <v>274</v>
      </c>
      <c r="K21" s="104" t="s">
        <v>151</v>
      </c>
      <c r="L21" s="101" t="s">
        <v>148</v>
      </c>
      <c r="M21" s="104" t="s">
        <v>152</v>
      </c>
    </row>
    <row r="22" spans="1:13" x14ac:dyDescent="0.25">
      <c r="I22" s="106">
        <f>'Site Info'!J16</f>
        <v>0</v>
      </c>
      <c r="J22" s="77">
        <f>IFERROR(AVERAGE(J14:J18),0)</f>
        <v>0</v>
      </c>
      <c r="K22" s="77">
        <f>I22*J22</f>
        <v>0</v>
      </c>
      <c r="L22" s="77">
        <f>IF('Construction Budget Summary'!C7="Yes",0.1*K22,0)</f>
        <v>0</v>
      </c>
      <c r="M22" s="76">
        <f>SUM(K22,L22)</f>
        <v>0</v>
      </c>
    </row>
    <row r="23" spans="1:13" x14ac:dyDescent="0.25">
      <c r="I23" s="105"/>
      <c r="J23" s="101"/>
      <c r="K23" s="101"/>
      <c r="L23" s="101" t="s">
        <v>153</v>
      </c>
      <c r="M23" s="102">
        <f>'Construction Budget Summary'!C19</f>
        <v>0</v>
      </c>
    </row>
    <row r="24" spans="1:13" x14ac:dyDescent="0.25">
      <c r="L24" s="23" t="s">
        <v>154</v>
      </c>
      <c r="M24" s="102">
        <f>M23-M22</f>
        <v>0</v>
      </c>
    </row>
    <row r="25" spans="1:13" x14ac:dyDescent="0.25">
      <c r="L25" s="23" t="s">
        <v>155</v>
      </c>
      <c r="M25" s="78">
        <f>IFERROR(-(1-M23/M22),0)</f>
        <v>0</v>
      </c>
    </row>
    <row r="26" spans="1:13" x14ac:dyDescent="0.25">
      <c r="I26" s="35"/>
    </row>
    <row r="28" spans="1:13" x14ac:dyDescent="0.25">
      <c r="A28" s="79" t="s">
        <v>268</v>
      </c>
    </row>
  </sheetData>
  <sheetProtection algorithmName="SHA-512" hashValue="2MC2lQGOtmOMlKic9lLKEhHM5zN6vMSCdo2WdPmbT4ncKpHjgGkfSQ/N4ba98U0fbO2FZzNAwYB/PoFZXyMFLQ==" saltValue="xliPpQPTyffP9RTyks0CdQ==" spinCount="100000" sheet="1" selectLockedCells="1"/>
  <mergeCells count="14">
    <mergeCell ref="C16:E16"/>
    <mergeCell ref="G16:H16"/>
    <mergeCell ref="C17:E17"/>
    <mergeCell ref="C18:E18"/>
    <mergeCell ref="C19:E19"/>
    <mergeCell ref="G17:H17"/>
    <mergeCell ref="G18:H18"/>
    <mergeCell ref="G19:H19"/>
    <mergeCell ref="C15:E15"/>
    <mergeCell ref="C14:E14"/>
    <mergeCell ref="G14:H14"/>
    <mergeCell ref="G15:H15"/>
    <mergeCell ref="C13:E13"/>
    <mergeCell ref="G13:H13"/>
  </mergeCells>
  <hyperlinks>
    <hyperlink ref="A28" r:id="rId1" xr:uid="{45AA647A-886B-4A5C-9502-FD3EB5C1032F}"/>
  </hyperlinks>
  <pageMargins left="0.25" right="0.25" top="0.25" bottom="0.75" header="0.3" footer="0.3"/>
  <pageSetup scale="72" orientation="landscape" r:id="rId2"/>
  <ignoredErrors>
    <ignoredError sqref="L19" formula="1"/>
  </ignoredErrors>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63BBBC2-0BFF-4224-A13B-00AEBCBE921F}">
          <x14:formula1>
            <xm:f>Inputs!$D$18:$D$21</xm:f>
          </x14:formula1>
          <xm:sqref>C14:E18</xm:sqref>
        </x14:dataValidation>
        <x14:dataValidation type="list" allowBlank="1" showInputMessage="1" showErrorMessage="1" xr:uid="{B6B12617-D084-4E94-96B9-063E0415FA19}">
          <x14:formula1>
            <xm:f>Inputs!$B$2:$B$4</xm:f>
          </x14:formula1>
          <xm:sqref>G14:H18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5838-40C7-4994-BEF0-5FB96FF74901}">
  <dimension ref="A1:M145"/>
  <sheetViews>
    <sheetView topLeftCell="A136" workbookViewId="0">
      <selection activeCell="B139" sqref="B139"/>
    </sheetView>
  </sheetViews>
  <sheetFormatPr defaultRowHeight="15" x14ac:dyDescent="0.25"/>
  <cols>
    <col min="1" max="1" width="47.7109375" bestFit="1" customWidth="1"/>
  </cols>
  <sheetData>
    <row r="1" spans="1:13" x14ac:dyDescent="0.25">
      <c r="A1" s="39" t="s">
        <v>249</v>
      </c>
    </row>
    <row r="2" spans="1:13" x14ac:dyDescent="0.25">
      <c r="B2" s="175" t="s">
        <v>250</v>
      </c>
      <c r="C2" s="175"/>
      <c r="D2" s="175"/>
      <c r="E2" s="175"/>
      <c r="F2" s="175"/>
      <c r="G2" s="175"/>
      <c r="H2" s="175"/>
      <c r="I2" s="175"/>
      <c r="J2" s="175"/>
      <c r="K2" s="175"/>
      <c r="M2" t="s">
        <v>250</v>
      </c>
    </row>
    <row r="3" spans="1:13" x14ac:dyDescent="0.25">
      <c r="B3" s="181" t="s">
        <v>251</v>
      </c>
      <c r="C3" s="181"/>
      <c r="D3" s="181" t="s">
        <v>25</v>
      </c>
      <c r="E3" s="181"/>
      <c r="F3" s="181" t="s">
        <v>26</v>
      </c>
      <c r="G3" s="181"/>
      <c r="H3" s="181" t="s">
        <v>27</v>
      </c>
      <c r="I3" s="181"/>
      <c r="J3" s="181" t="s">
        <v>252</v>
      </c>
      <c r="K3" s="181"/>
      <c r="M3" t="s">
        <v>193</v>
      </c>
    </row>
    <row r="4" spans="1:13" x14ac:dyDescent="0.25">
      <c r="B4" s="181">
        <v>500</v>
      </c>
      <c r="C4" s="181"/>
      <c r="D4" s="181">
        <v>700</v>
      </c>
      <c r="E4" s="181"/>
      <c r="F4" s="181">
        <v>900</v>
      </c>
      <c r="G4" s="181"/>
      <c r="H4" s="181">
        <v>1200</v>
      </c>
      <c r="I4" s="181"/>
      <c r="J4" s="181">
        <v>1500</v>
      </c>
      <c r="K4" s="181"/>
      <c r="M4" t="s">
        <v>253</v>
      </c>
    </row>
    <row r="5" spans="1:13" x14ac:dyDescent="0.25">
      <c r="B5" s="43" t="s">
        <v>254</v>
      </c>
      <c r="C5" s="43" t="s">
        <v>255</v>
      </c>
      <c r="D5" s="43" t="s">
        <v>254</v>
      </c>
      <c r="E5" s="43" t="s">
        <v>255</v>
      </c>
      <c r="F5" s="43" t="s">
        <v>254</v>
      </c>
      <c r="G5" s="43" t="s">
        <v>255</v>
      </c>
      <c r="H5" s="43" t="s">
        <v>254</v>
      </c>
      <c r="I5" s="43" t="s">
        <v>255</v>
      </c>
      <c r="J5" s="43" t="s">
        <v>254</v>
      </c>
      <c r="K5" s="43" t="s">
        <v>255</v>
      </c>
      <c r="M5" t="s">
        <v>256</v>
      </c>
    </row>
    <row r="6" spans="1:13" x14ac:dyDescent="0.25">
      <c r="A6" t="s">
        <v>257</v>
      </c>
      <c r="B6" s="131">
        <v>150702</v>
      </c>
      <c r="C6" s="131">
        <v>263728</v>
      </c>
      <c r="D6" s="131">
        <v>195470</v>
      </c>
      <c r="E6" s="131">
        <v>342072</v>
      </c>
      <c r="F6" s="131">
        <v>234320</v>
      </c>
      <c r="G6" s="131">
        <v>410060</v>
      </c>
      <c r="H6" s="131">
        <v>280131</v>
      </c>
      <c r="I6" s="131">
        <v>490230</v>
      </c>
      <c r="J6" s="131">
        <v>330415</v>
      </c>
      <c r="K6" s="131">
        <v>578227</v>
      </c>
      <c r="M6" t="s">
        <v>258</v>
      </c>
    </row>
    <row r="7" spans="1:13" x14ac:dyDescent="0.25">
      <c r="A7" s="132" t="s">
        <v>259</v>
      </c>
      <c r="B7" s="133">
        <f>B6/B4</f>
        <v>301.404</v>
      </c>
      <c r="C7" s="133">
        <f>C6/B4</f>
        <v>527.45600000000002</v>
      </c>
      <c r="D7" s="133">
        <f>D6/D4</f>
        <v>279.24285714285713</v>
      </c>
      <c r="E7" s="133">
        <f>E6/D4</f>
        <v>488.6742857142857</v>
      </c>
      <c r="F7" s="133">
        <f>F6/F4</f>
        <v>260.35555555555555</v>
      </c>
      <c r="G7" s="133">
        <f>G6/F4</f>
        <v>455.62222222222221</v>
      </c>
      <c r="H7" s="133">
        <f>H6/H4</f>
        <v>233.4425</v>
      </c>
      <c r="I7" s="133">
        <f>I6/H4</f>
        <v>408.52499999999998</v>
      </c>
      <c r="J7" s="133">
        <f>J6/J4</f>
        <v>220.27666666666667</v>
      </c>
      <c r="K7" s="133">
        <f>K6/J4</f>
        <v>385.48466666666667</v>
      </c>
      <c r="M7" t="s">
        <v>260</v>
      </c>
    </row>
    <row r="8" spans="1:13" x14ac:dyDescent="0.25">
      <c r="A8" t="s">
        <v>261</v>
      </c>
      <c r="B8" s="131">
        <v>130501</v>
      </c>
      <c r="C8" s="131">
        <v>228377</v>
      </c>
      <c r="D8" s="131">
        <v>171349</v>
      </c>
      <c r="E8" s="131">
        <v>299860</v>
      </c>
      <c r="F8" s="131">
        <v>208655</v>
      </c>
      <c r="G8" s="131">
        <v>365146</v>
      </c>
      <c r="H8" s="131">
        <v>256608</v>
      </c>
      <c r="I8" s="131">
        <v>449064</v>
      </c>
      <c r="J8" s="131">
        <v>305587</v>
      </c>
      <c r="K8" s="131">
        <v>534777</v>
      </c>
      <c r="M8" t="s">
        <v>262</v>
      </c>
    </row>
    <row r="9" spans="1:13" x14ac:dyDescent="0.25">
      <c r="A9" s="132" t="s">
        <v>259</v>
      </c>
      <c r="B9" s="133">
        <f>B8/B4</f>
        <v>261.00200000000001</v>
      </c>
      <c r="C9" s="133">
        <f>C8/B4</f>
        <v>456.75400000000002</v>
      </c>
      <c r="D9" s="133">
        <f>D8/D4</f>
        <v>244.78428571428572</v>
      </c>
      <c r="E9" s="133">
        <f>E8/D4</f>
        <v>428.37142857142857</v>
      </c>
      <c r="F9" s="133">
        <f>F8/F4</f>
        <v>231.8388888888889</v>
      </c>
      <c r="G9" s="133">
        <f>G8/F4</f>
        <v>405.71777777777777</v>
      </c>
      <c r="H9" s="133">
        <f>H8/H4</f>
        <v>213.84</v>
      </c>
      <c r="I9" s="133">
        <f>I8/H4</f>
        <v>374.22</v>
      </c>
      <c r="J9" s="133">
        <f>J8/J4</f>
        <v>203.72466666666668</v>
      </c>
      <c r="K9" s="133">
        <f>K8/J4</f>
        <v>356.51799999999997</v>
      </c>
      <c r="M9" t="s">
        <v>263</v>
      </c>
    </row>
    <row r="10" spans="1:13" x14ac:dyDescent="0.25">
      <c r="A10" t="s">
        <v>264</v>
      </c>
      <c r="B10" s="131">
        <v>118149</v>
      </c>
      <c r="C10" s="131">
        <v>206761</v>
      </c>
      <c r="D10" s="131">
        <v>160607</v>
      </c>
      <c r="E10" s="131">
        <v>281062</v>
      </c>
      <c r="F10" s="131">
        <v>202951</v>
      </c>
      <c r="G10" s="131">
        <v>355164</v>
      </c>
      <c r="H10" s="131">
        <v>267045</v>
      </c>
      <c r="I10" s="131">
        <v>467328</v>
      </c>
      <c r="J10" s="131">
        <v>330472</v>
      </c>
      <c r="K10" s="131">
        <v>578326</v>
      </c>
      <c r="M10" t="s">
        <v>265</v>
      </c>
    </row>
    <row r="11" spans="1:13" x14ac:dyDescent="0.25">
      <c r="A11" s="132" t="s">
        <v>259</v>
      </c>
      <c r="B11" s="133">
        <f>B10/B4</f>
        <v>236.298</v>
      </c>
      <c r="C11" s="133">
        <f>C10/B4</f>
        <v>413.52199999999999</v>
      </c>
      <c r="D11" s="133">
        <f>D10/D4</f>
        <v>229.43857142857144</v>
      </c>
      <c r="E11" s="133">
        <f>E10/D4</f>
        <v>401.51714285714286</v>
      </c>
      <c r="F11" s="133">
        <f>F10/F4</f>
        <v>225.5011111111111</v>
      </c>
      <c r="G11" s="133">
        <f>G10/F4</f>
        <v>394.62666666666667</v>
      </c>
      <c r="H11" s="133">
        <f>H10/H4</f>
        <v>222.53749999999999</v>
      </c>
      <c r="I11" s="133">
        <f>I10/H4</f>
        <v>389.44</v>
      </c>
      <c r="J11" s="133">
        <f>J10/J4</f>
        <v>220.31466666666665</v>
      </c>
      <c r="K11" s="133">
        <f>K10/J4</f>
        <v>385.55066666666664</v>
      </c>
      <c r="M11" t="s">
        <v>266</v>
      </c>
    </row>
    <row r="12" spans="1:13" x14ac:dyDescent="0.25">
      <c r="A12" t="s">
        <v>267</v>
      </c>
      <c r="B12" s="131">
        <v>132969</v>
      </c>
      <c r="C12" s="131">
        <v>212750</v>
      </c>
      <c r="D12" s="131">
        <v>186156</v>
      </c>
      <c r="E12" s="131">
        <v>297850</v>
      </c>
      <c r="F12" s="131">
        <v>239344</v>
      </c>
      <c r="G12" s="131">
        <v>382950</v>
      </c>
      <c r="H12" s="131">
        <v>319125</v>
      </c>
      <c r="I12" s="131">
        <v>510600</v>
      </c>
      <c r="J12" s="131">
        <v>398906</v>
      </c>
      <c r="K12" s="131">
        <v>638250</v>
      </c>
    </row>
    <row r="13" spans="1:13" x14ac:dyDescent="0.25">
      <c r="A13" s="132" t="s">
        <v>259</v>
      </c>
      <c r="B13" s="133">
        <f>B12/B4</f>
        <v>265.93799999999999</v>
      </c>
      <c r="C13" s="133">
        <f>C12/B4</f>
        <v>425.5</v>
      </c>
      <c r="D13" s="133">
        <f>D12/D4</f>
        <v>265.93714285714287</v>
      </c>
      <c r="E13" s="133">
        <f>E12/D4</f>
        <v>425.5</v>
      </c>
      <c r="F13" s="133">
        <f>F12/F4</f>
        <v>265.9377777777778</v>
      </c>
      <c r="G13" s="133">
        <f>G12/F4</f>
        <v>425.5</v>
      </c>
      <c r="H13" s="133">
        <f>H12/H4</f>
        <v>265.9375</v>
      </c>
      <c r="I13" s="133">
        <f>I12/H4</f>
        <v>425.5</v>
      </c>
      <c r="J13" s="133">
        <f>J12/J4</f>
        <v>265.93733333333336</v>
      </c>
      <c r="K13" s="133">
        <f>K12/J4</f>
        <v>425.5</v>
      </c>
    </row>
    <row r="15" spans="1:13" x14ac:dyDescent="0.25">
      <c r="B15" s="175" t="s">
        <v>193</v>
      </c>
      <c r="C15" s="175"/>
      <c r="D15" s="175"/>
      <c r="E15" s="175"/>
      <c r="F15" s="175"/>
      <c r="G15" s="175"/>
      <c r="H15" s="175"/>
      <c r="I15" s="175"/>
      <c r="J15" s="175"/>
      <c r="K15" s="175"/>
    </row>
    <row r="16" spans="1:13" x14ac:dyDescent="0.25">
      <c r="B16" s="181" t="s">
        <v>251</v>
      </c>
      <c r="C16" s="181"/>
      <c r="D16" s="181" t="s">
        <v>25</v>
      </c>
      <c r="E16" s="181"/>
      <c r="F16" s="181" t="s">
        <v>26</v>
      </c>
      <c r="G16" s="181"/>
      <c r="H16" s="181" t="s">
        <v>27</v>
      </c>
      <c r="I16" s="181"/>
      <c r="J16" s="181" t="s">
        <v>252</v>
      </c>
      <c r="K16" s="181"/>
    </row>
    <row r="17" spans="1:11" x14ac:dyDescent="0.25">
      <c r="B17" s="181">
        <v>500</v>
      </c>
      <c r="C17" s="181"/>
      <c r="D17" s="181">
        <v>700</v>
      </c>
      <c r="E17" s="181"/>
      <c r="F17" s="181">
        <v>900</v>
      </c>
      <c r="G17" s="181"/>
      <c r="H17" s="181">
        <v>1200</v>
      </c>
      <c r="I17" s="181"/>
      <c r="J17" s="181">
        <v>1500</v>
      </c>
      <c r="K17" s="181"/>
    </row>
    <row r="18" spans="1:11" x14ac:dyDescent="0.25">
      <c r="B18" s="43" t="s">
        <v>254</v>
      </c>
      <c r="C18" s="43" t="s">
        <v>255</v>
      </c>
      <c r="D18" s="43" t="s">
        <v>254</v>
      </c>
      <c r="E18" s="43" t="s">
        <v>255</v>
      </c>
      <c r="F18" s="43" t="s">
        <v>254</v>
      </c>
      <c r="G18" s="43" t="s">
        <v>255</v>
      </c>
      <c r="H18" s="43" t="s">
        <v>254</v>
      </c>
      <c r="I18" s="43" t="s">
        <v>255</v>
      </c>
      <c r="J18" s="43" t="s">
        <v>254</v>
      </c>
      <c r="K18" s="43" t="s">
        <v>255</v>
      </c>
    </row>
    <row r="19" spans="1:11" x14ac:dyDescent="0.25">
      <c r="A19" t="s">
        <v>257</v>
      </c>
      <c r="B19" s="131">
        <v>141807</v>
      </c>
      <c r="C19" s="131">
        <v>248162</v>
      </c>
      <c r="D19" s="131">
        <v>183759</v>
      </c>
      <c r="E19" s="131">
        <v>321579</v>
      </c>
      <c r="F19" s="131">
        <v>234320</v>
      </c>
      <c r="G19" s="131">
        <v>220167</v>
      </c>
      <c r="H19" s="131">
        <v>385293</v>
      </c>
      <c r="I19" s="131">
        <v>263040</v>
      </c>
      <c r="J19" s="131">
        <v>460320</v>
      </c>
      <c r="K19" s="131">
        <v>310108</v>
      </c>
    </row>
    <row r="20" spans="1:11" x14ac:dyDescent="0.25">
      <c r="A20" s="132" t="s">
        <v>259</v>
      </c>
      <c r="B20" s="133">
        <f>B19/B17</f>
        <v>283.61399999999998</v>
      </c>
      <c r="C20" s="133">
        <f>C19/B17</f>
        <v>496.32400000000001</v>
      </c>
      <c r="D20" s="133">
        <f>D19/D17</f>
        <v>262.51285714285711</v>
      </c>
      <c r="E20" s="133">
        <f>E19/D17</f>
        <v>459.39857142857142</v>
      </c>
      <c r="F20" s="133">
        <f>F19/F17</f>
        <v>260.35555555555555</v>
      </c>
      <c r="G20" s="133">
        <f>G19/F17</f>
        <v>244.63</v>
      </c>
      <c r="H20" s="133">
        <f>H19/H17</f>
        <v>321.07749999999999</v>
      </c>
      <c r="I20" s="133">
        <f>I19/H17</f>
        <v>219.2</v>
      </c>
      <c r="J20" s="133">
        <f>J19/J17</f>
        <v>306.88</v>
      </c>
      <c r="K20" s="133">
        <f>K19/J17</f>
        <v>206.73866666666666</v>
      </c>
    </row>
    <row r="21" spans="1:11" x14ac:dyDescent="0.25">
      <c r="A21" t="s">
        <v>261</v>
      </c>
      <c r="B21" s="131">
        <v>123530</v>
      </c>
      <c r="C21" s="131">
        <v>216178</v>
      </c>
      <c r="D21" s="131">
        <v>161935</v>
      </c>
      <c r="E21" s="131">
        <v>283387</v>
      </c>
      <c r="F21" s="131">
        <v>196947</v>
      </c>
      <c r="G21" s="131">
        <v>344657</v>
      </c>
      <c r="H21" s="131">
        <v>241757</v>
      </c>
      <c r="I21" s="131">
        <v>423075</v>
      </c>
      <c r="J21" s="131">
        <v>287644</v>
      </c>
      <c r="K21" s="131">
        <v>503377</v>
      </c>
    </row>
    <row r="22" spans="1:11" x14ac:dyDescent="0.25">
      <c r="A22" s="132" t="s">
        <v>259</v>
      </c>
      <c r="B22" s="133">
        <f>B21/B17</f>
        <v>247.06</v>
      </c>
      <c r="C22" s="133">
        <f>C21/B17</f>
        <v>432.35599999999999</v>
      </c>
      <c r="D22" s="133">
        <f>D21/D17</f>
        <v>231.33571428571429</v>
      </c>
      <c r="E22" s="133">
        <f>E21/D17</f>
        <v>404.83857142857141</v>
      </c>
      <c r="F22" s="133">
        <f>F21/F17</f>
        <v>218.83</v>
      </c>
      <c r="G22" s="133">
        <f>G21/F17</f>
        <v>382.95222222222225</v>
      </c>
      <c r="H22" s="133">
        <f>H21/H17</f>
        <v>201.46416666666667</v>
      </c>
      <c r="I22" s="133">
        <f>I21/H17</f>
        <v>352.5625</v>
      </c>
      <c r="J22" s="133">
        <f>J21/J17</f>
        <v>191.76266666666666</v>
      </c>
      <c r="K22" s="133">
        <f>K21/J17</f>
        <v>335.58466666666669</v>
      </c>
    </row>
    <row r="23" spans="1:11" x14ac:dyDescent="0.25">
      <c r="A23" t="s">
        <v>264</v>
      </c>
      <c r="B23" s="131">
        <v>112683</v>
      </c>
      <c r="C23" s="131">
        <v>197195</v>
      </c>
      <c r="D23" s="131">
        <v>153411</v>
      </c>
      <c r="E23" s="131">
        <v>268470</v>
      </c>
      <c r="F23" s="131">
        <v>194036</v>
      </c>
      <c r="G23" s="131">
        <v>339564</v>
      </c>
      <c r="H23" s="131">
        <v>255498</v>
      </c>
      <c r="I23" s="131">
        <v>447121</v>
      </c>
      <c r="J23" s="131">
        <v>316356</v>
      </c>
      <c r="K23" s="131">
        <v>553622</v>
      </c>
    </row>
    <row r="24" spans="1:11" x14ac:dyDescent="0.25">
      <c r="A24" s="132" t="s">
        <v>259</v>
      </c>
      <c r="B24" s="133">
        <f>B23/B17</f>
        <v>225.36600000000001</v>
      </c>
      <c r="C24" s="133">
        <f>C23/B17</f>
        <v>394.39</v>
      </c>
      <c r="D24" s="133">
        <f>D23/D17</f>
        <v>219.15857142857143</v>
      </c>
      <c r="E24" s="133">
        <f>E23/D17</f>
        <v>383.52857142857141</v>
      </c>
      <c r="F24" s="133">
        <f>F23/F17</f>
        <v>215.59555555555556</v>
      </c>
      <c r="G24" s="133">
        <f>G23/F17</f>
        <v>377.29333333333335</v>
      </c>
      <c r="H24" s="133">
        <f>H23/H17</f>
        <v>212.91499999999999</v>
      </c>
      <c r="I24" s="133">
        <f>I23/H17</f>
        <v>372.60083333333336</v>
      </c>
      <c r="J24" s="133">
        <f>J23/J17</f>
        <v>210.904</v>
      </c>
      <c r="K24" s="133">
        <f>K23/J17</f>
        <v>369.08133333333336</v>
      </c>
    </row>
    <row r="25" spans="1:11" x14ac:dyDescent="0.25">
      <c r="A25" t="s">
        <v>267</v>
      </c>
      <c r="B25" s="131">
        <v>125139</v>
      </c>
      <c r="C25" s="131">
        <v>200222</v>
      </c>
      <c r="D25" s="131">
        <v>175194</v>
      </c>
      <c r="E25" s="131">
        <v>280311</v>
      </c>
      <c r="F25" s="131">
        <v>225250</v>
      </c>
      <c r="G25" s="131">
        <v>360400</v>
      </c>
      <c r="H25" s="131">
        <v>300333</v>
      </c>
      <c r="I25" s="131">
        <v>480533</v>
      </c>
      <c r="J25" s="131">
        <v>375417</v>
      </c>
      <c r="K25" s="131">
        <v>600666</v>
      </c>
    </row>
    <row r="26" spans="1:11" x14ac:dyDescent="0.25">
      <c r="A26" s="132" t="s">
        <v>259</v>
      </c>
      <c r="B26" s="133">
        <f>B25/B17</f>
        <v>250.27799999999999</v>
      </c>
      <c r="C26" s="133">
        <f>C25/B17</f>
        <v>400.44400000000002</v>
      </c>
      <c r="D26" s="133">
        <f>D25/D17</f>
        <v>250.27714285714285</v>
      </c>
      <c r="E26" s="133">
        <f>E25/D17</f>
        <v>400.44428571428574</v>
      </c>
      <c r="F26" s="133">
        <f>F25/F17</f>
        <v>250.27777777777777</v>
      </c>
      <c r="G26" s="133">
        <f>G25/F17</f>
        <v>400.44444444444446</v>
      </c>
      <c r="H26" s="133">
        <f>H25/H17</f>
        <v>250.2775</v>
      </c>
      <c r="I26" s="133">
        <f>I25/H17</f>
        <v>400.44416666666666</v>
      </c>
      <c r="J26" s="133">
        <f>J25/J17</f>
        <v>250.27799999999999</v>
      </c>
      <c r="K26" s="133">
        <f>K25/J17</f>
        <v>400.44400000000002</v>
      </c>
    </row>
    <row r="28" spans="1:11" x14ac:dyDescent="0.25">
      <c r="B28" s="175" t="s">
        <v>253</v>
      </c>
      <c r="C28" s="175"/>
      <c r="D28" s="175"/>
      <c r="E28" s="175"/>
      <c r="F28" s="175"/>
      <c r="G28" s="175"/>
      <c r="H28" s="175"/>
      <c r="I28" s="175"/>
      <c r="J28" s="175"/>
      <c r="K28" s="175"/>
    </row>
    <row r="29" spans="1:11" x14ac:dyDescent="0.25">
      <c r="B29" s="181" t="s">
        <v>251</v>
      </c>
      <c r="C29" s="181"/>
      <c r="D29" s="181" t="s">
        <v>25</v>
      </c>
      <c r="E29" s="181"/>
      <c r="F29" s="181" t="s">
        <v>26</v>
      </c>
      <c r="G29" s="181"/>
      <c r="H29" s="181" t="s">
        <v>27</v>
      </c>
      <c r="I29" s="181"/>
      <c r="J29" s="181" t="s">
        <v>252</v>
      </c>
      <c r="K29" s="181"/>
    </row>
    <row r="30" spans="1:11" x14ac:dyDescent="0.25">
      <c r="B30" s="181">
        <v>500</v>
      </c>
      <c r="C30" s="181"/>
      <c r="D30" s="181">
        <v>700</v>
      </c>
      <c r="E30" s="181"/>
      <c r="F30" s="181">
        <v>900</v>
      </c>
      <c r="G30" s="181"/>
      <c r="H30" s="181">
        <v>1200</v>
      </c>
      <c r="I30" s="181"/>
      <c r="J30" s="181">
        <v>1500</v>
      </c>
      <c r="K30" s="181"/>
    </row>
    <row r="31" spans="1:11" x14ac:dyDescent="0.25">
      <c r="B31" s="43" t="s">
        <v>254</v>
      </c>
      <c r="C31" s="43" t="s">
        <v>255</v>
      </c>
      <c r="D31" s="43" t="s">
        <v>254</v>
      </c>
      <c r="E31" s="43" t="s">
        <v>255</v>
      </c>
      <c r="F31" s="43" t="s">
        <v>254</v>
      </c>
      <c r="G31" s="43" t="s">
        <v>255</v>
      </c>
      <c r="H31" s="43" t="s">
        <v>254</v>
      </c>
      <c r="I31" s="43" t="s">
        <v>255</v>
      </c>
      <c r="J31" s="43" t="s">
        <v>254</v>
      </c>
      <c r="K31" s="43" t="s">
        <v>255</v>
      </c>
    </row>
    <row r="32" spans="1:11" x14ac:dyDescent="0.25">
      <c r="A32" t="s">
        <v>257</v>
      </c>
      <c r="B32" s="131">
        <v>149463</v>
      </c>
      <c r="C32" s="131">
        <v>261561</v>
      </c>
      <c r="D32" s="131">
        <v>193865</v>
      </c>
      <c r="E32" s="131">
        <v>339263</v>
      </c>
      <c r="F32" s="131">
        <v>232396</v>
      </c>
      <c r="G32" s="131">
        <v>406693</v>
      </c>
      <c r="H32" s="131">
        <v>277833</v>
      </c>
      <c r="I32" s="131">
        <v>486208</v>
      </c>
      <c r="J32" s="131">
        <v>327706</v>
      </c>
      <c r="K32" s="131">
        <v>573485</v>
      </c>
    </row>
    <row r="33" spans="1:11" x14ac:dyDescent="0.25">
      <c r="A33" s="132" t="s">
        <v>259</v>
      </c>
      <c r="B33" s="133">
        <f>B32/B30</f>
        <v>298.92599999999999</v>
      </c>
      <c r="C33" s="133">
        <f>C32/B30</f>
        <v>523.12199999999996</v>
      </c>
      <c r="D33" s="133">
        <f>D32/D30</f>
        <v>276.95</v>
      </c>
      <c r="E33" s="133">
        <f>E32/D30</f>
        <v>484.66142857142859</v>
      </c>
      <c r="F33" s="133">
        <f>F32/F30</f>
        <v>258.21777777777777</v>
      </c>
      <c r="G33" s="133">
        <f>G32/F30</f>
        <v>451.88111111111112</v>
      </c>
      <c r="H33" s="133">
        <f>H32/H30</f>
        <v>231.5275</v>
      </c>
      <c r="I33" s="133">
        <f>I32/H30</f>
        <v>405.17333333333335</v>
      </c>
      <c r="J33" s="133">
        <f>J32/J30</f>
        <v>218.47066666666666</v>
      </c>
      <c r="K33" s="133">
        <f>K32/J30</f>
        <v>382.32333333333332</v>
      </c>
    </row>
    <row r="34" spans="1:11" x14ac:dyDescent="0.25">
      <c r="A34" t="s">
        <v>261</v>
      </c>
      <c r="B34" s="131">
        <v>129423</v>
      </c>
      <c r="C34" s="131">
        <v>226490</v>
      </c>
      <c r="D34" s="131">
        <v>169935</v>
      </c>
      <c r="E34" s="131">
        <v>297386</v>
      </c>
      <c r="F34" s="131">
        <v>206935</v>
      </c>
      <c r="G34" s="131">
        <v>362136</v>
      </c>
      <c r="H34" s="131">
        <v>254497</v>
      </c>
      <c r="I34" s="131">
        <v>445369</v>
      </c>
      <c r="J34" s="131">
        <v>303074</v>
      </c>
      <c r="K34" s="131">
        <v>530380</v>
      </c>
    </row>
    <row r="35" spans="1:11" x14ac:dyDescent="0.25">
      <c r="A35" s="132" t="s">
        <v>259</v>
      </c>
      <c r="B35" s="133">
        <f>B34/B30</f>
        <v>258.846</v>
      </c>
      <c r="C35" s="133">
        <f>C34/B30</f>
        <v>452.98</v>
      </c>
      <c r="D35" s="133">
        <f>D34/D30</f>
        <v>242.76428571428571</v>
      </c>
      <c r="E35" s="133">
        <f>E34/D30</f>
        <v>424.83714285714285</v>
      </c>
      <c r="F35" s="133">
        <f>F34/F30</f>
        <v>229.92777777777778</v>
      </c>
      <c r="G35" s="133">
        <f>G34/F30</f>
        <v>402.37333333333333</v>
      </c>
      <c r="H35" s="133">
        <f>H34/H30</f>
        <v>212.08083333333335</v>
      </c>
      <c r="I35" s="133">
        <f>I34/H30</f>
        <v>371.14083333333332</v>
      </c>
      <c r="J35" s="133">
        <f>J34/J30</f>
        <v>202.04933333333332</v>
      </c>
      <c r="K35" s="133">
        <f>K34/J30</f>
        <v>353.58666666666664</v>
      </c>
    </row>
    <row r="36" spans="1:11" x14ac:dyDescent="0.25">
      <c r="A36" t="s">
        <v>264</v>
      </c>
      <c r="B36" s="131">
        <v>117166</v>
      </c>
      <c r="C36" s="131">
        <v>205041</v>
      </c>
      <c r="D36" s="131">
        <v>159269</v>
      </c>
      <c r="E36" s="131">
        <v>278721</v>
      </c>
      <c r="F36" s="131">
        <v>201259</v>
      </c>
      <c r="G36" s="131">
        <v>352203</v>
      </c>
      <c r="H36" s="131">
        <v>264817</v>
      </c>
      <c r="I36" s="131">
        <v>463430</v>
      </c>
      <c r="J36" s="131">
        <v>327714</v>
      </c>
      <c r="K36" s="131">
        <v>573499</v>
      </c>
    </row>
    <row r="37" spans="1:11" x14ac:dyDescent="0.25">
      <c r="A37" s="132" t="s">
        <v>259</v>
      </c>
      <c r="B37" s="133">
        <f>B36/B30</f>
        <v>234.33199999999999</v>
      </c>
      <c r="C37" s="133">
        <f>C36/B30</f>
        <v>410.08199999999999</v>
      </c>
      <c r="D37" s="133">
        <f>D36/D30</f>
        <v>227.52714285714285</v>
      </c>
      <c r="E37" s="133">
        <f>E36/D30</f>
        <v>398.17285714285714</v>
      </c>
      <c r="F37" s="133">
        <f>F36/F30</f>
        <v>223.62111111111111</v>
      </c>
      <c r="G37" s="133">
        <f>G36/F30</f>
        <v>391.33666666666664</v>
      </c>
      <c r="H37" s="133">
        <f>H36/H30</f>
        <v>220.68083333333334</v>
      </c>
      <c r="I37" s="133">
        <f>I36/H30</f>
        <v>386.19166666666666</v>
      </c>
      <c r="J37" s="133">
        <f>J36/J30</f>
        <v>218.476</v>
      </c>
      <c r="K37" s="133">
        <f>K36/J30</f>
        <v>382.33266666666668</v>
      </c>
    </row>
    <row r="38" spans="1:11" x14ac:dyDescent="0.25">
      <c r="A38" t="s">
        <v>267</v>
      </c>
      <c r="B38" s="131">
        <v>131876</v>
      </c>
      <c r="C38" s="131">
        <v>211001</v>
      </c>
      <c r="D38" s="131">
        <v>184626</v>
      </c>
      <c r="E38" s="131">
        <v>295401</v>
      </c>
      <c r="F38" s="131">
        <v>237376</v>
      </c>
      <c r="G38" s="131">
        <v>379802</v>
      </c>
      <c r="H38" s="131">
        <v>316502</v>
      </c>
      <c r="I38" s="131">
        <v>506403</v>
      </c>
      <c r="J38" s="131">
        <v>395627</v>
      </c>
      <c r="K38" s="131">
        <v>633003</v>
      </c>
    </row>
    <row r="39" spans="1:11" x14ac:dyDescent="0.25">
      <c r="A39" s="132" t="s">
        <v>259</v>
      </c>
      <c r="B39" s="133">
        <f>B38/B30</f>
        <v>263.75200000000001</v>
      </c>
      <c r="C39" s="133">
        <f>C38/B30</f>
        <v>422.00200000000001</v>
      </c>
      <c r="D39" s="133">
        <f>D38/D30</f>
        <v>263.75142857142856</v>
      </c>
      <c r="E39" s="133">
        <f>E38/D30</f>
        <v>422.00142857142856</v>
      </c>
      <c r="F39" s="133">
        <f>F38/F30</f>
        <v>263.75111111111113</v>
      </c>
      <c r="G39" s="133">
        <f>G38/F30</f>
        <v>422.0022222222222</v>
      </c>
      <c r="H39" s="133">
        <f>H38/H30</f>
        <v>263.75166666666667</v>
      </c>
      <c r="I39" s="133">
        <f>I38/H30</f>
        <v>422.0025</v>
      </c>
      <c r="J39" s="133">
        <f>J38/J30</f>
        <v>263.75133333333332</v>
      </c>
      <c r="K39" s="133">
        <f>K38/J30</f>
        <v>422.00200000000001</v>
      </c>
    </row>
    <row r="41" spans="1:11" x14ac:dyDescent="0.25">
      <c r="B41" s="175" t="s">
        <v>256</v>
      </c>
      <c r="C41" s="175"/>
      <c r="D41" s="175"/>
      <c r="E41" s="175"/>
      <c r="F41" s="175"/>
      <c r="G41" s="175"/>
      <c r="H41" s="175"/>
      <c r="I41" s="175"/>
      <c r="J41" s="175"/>
      <c r="K41" s="175"/>
    </row>
    <row r="42" spans="1:11" x14ac:dyDescent="0.25">
      <c r="B42" s="181" t="s">
        <v>251</v>
      </c>
      <c r="C42" s="181"/>
      <c r="D42" s="181" t="s">
        <v>25</v>
      </c>
      <c r="E42" s="181"/>
      <c r="F42" s="181" t="s">
        <v>26</v>
      </c>
      <c r="G42" s="181"/>
      <c r="H42" s="181" t="s">
        <v>27</v>
      </c>
      <c r="I42" s="181"/>
      <c r="J42" s="181" t="s">
        <v>252</v>
      </c>
      <c r="K42" s="181"/>
    </row>
    <row r="43" spans="1:11" x14ac:dyDescent="0.25">
      <c r="B43" s="181">
        <v>500</v>
      </c>
      <c r="C43" s="181"/>
      <c r="D43" s="181">
        <v>700</v>
      </c>
      <c r="E43" s="181"/>
      <c r="F43" s="181">
        <v>900</v>
      </c>
      <c r="G43" s="181"/>
      <c r="H43" s="181">
        <v>1200</v>
      </c>
      <c r="I43" s="181"/>
      <c r="J43" s="181">
        <v>1500</v>
      </c>
      <c r="K43" s="181"/>
    </row>
    <row r="44" spans="1:11" x14ac:dyDescent="0.25">
      <c r="B44" s="43" t="s">
        <v>254</v>
      </c>
      <c r="C44" s="43" t="s">
        <v>255</v>
      </c>
      <c r="D44" s="43" t="s">
        <v>254</v>
      </c>
      <c r="E44" s="43" t="s">
        <v>255</v>
      </c>
      <c r="F44" s="43" t="s">
        <v>254</v>
      </c>
      <c r="G44" s="43" t="s">
        <v>255</v>
      </c>
      <c r="H44" s="43" t="s">
        <v>254</v>
      </c>
      <c r="I44" s="43" t="s">
        <v>255</v>
      </c>
      <c r="J44" s="43" t="s">
        <v>254</v>
      </c>
      <c r="K44" s="43" t="s">
        <v>255</v>
      </c>
    </row>
    <row r="45" spans="1:11" x14ac:dyDescent="0.25">
      <c r="A45" t="s">
        <v>257</v>
      </c>
      <c r="B45" s="131">
        <v>147031</v>
      </c>
      <c r="C45" s="131">
        <v>257304</v>
      </c>
      <c r="D45" s="131">
        <v>197749</v>
      </c>
      <c r="E45" s="131">
        <v>333810</v>
      </c>
      <c r="F45" s="131">
        <v>228687</v>
      </c>
      <c r="G45" s="131">
        <v>400202</v>
      </c>
      <c r="H45" s="131">
        <v>273437</v>
      </c>
      <c r="I45" s="131">
        <v>478516</v>
      </c>
      <c r="J45" s="131">
        <v>322555</v>
      </c>
      <c r="K45" s="131">
        <v>564471</v>
      </c>
    </row>
    <row r="46" spans="1:11" x14ac:dyDescent="0.25">
      <c r="A46" s="132" t="s">
        <v>259</v>
      </c>
      <c r="B46" s="133">
        <f>B45/B43</f>
        <v>294.06200000000001</v>
      </c>
      <c r="C46" s="133">
        <f>C45/B43</f>
        <v>514.60799999999995</v>
      </c>
      <c r="D46" s="133">
        <f>D45/D43</f>
        <v>282.49857142857144</v>
      </c>
      <c r="E46" s="133">
        <f>E45/D43</f>
        <v>476.87142857142857</v>
      </c>
      <c r="F46" s="133">
        <f>F45/F43</f>
        <v>254.09666666666666</v>
      </c>
      <c r="G46" s="133">
        <f>G45/F43</f>
        <v>444.66888888888889</v>
      </c>
      <c r="H46" s="133">
        <f>H45/H43</f>
        <v>227.86416666666668</v>
      </c>
      <c r="I46" s="133">
        <f>I45/H43</f>
        <v>398.76333333333332</v>
      </c>
      <c r="J46" s="133">
        <f>J45/J43</f>
        <v>215.03666666666666</v>
      </c>
      <c r="K46" s="133">
        <f>K45/J43</f>
        <v>376.31400000000002</v>
      </c>
    </row>
    <row r="47" spans="1:11" x14ac:dyDescent="0.25">
      <c r="A47" t="s">
        <v>261</v>
      </c>
      <c r="B47" s="131">
        <v>127151</v>
      </c>
      <c r="C47" s="131">
        <v>222514</v>
      </c>
      <c r="D47" s="131">
        <v>167010</v>
      </c>
      <c r="E47" s="131">
        <v>292268</v>
      </c>
      <c r="F47" s="131">
        <v>203430</v>
      </c>
      <c r="G47" s="131">
        <v>356002</v>
      </c>
      <c r="H47" s="131">
        <v>250288</v>
      </c>
      <c r="I47" s="131">
        <v>438004</v>
      </c>
      <c r="J47" s="131">
        <v>298120</v>
      </c>
      <c r="K47" s="131">
        <v>521710</v>
      </c>
    </row>
    <row r="48" spans="1:11" x14ac:dyDescent="0.25">
      <c r="A48" s="132" t="s">
        <v>259</v>
      </c>
      <c r="B48" s="133">
        <f>B47/B43</f>
        <v>254.30199999999999</v>
      </c>
      <c r="C48" s="133">
        <f>C47/B43</f>
        <v>445.02800000000002</v>
      </c>
      <c r="D48" s="133">
        <f>D47/D43</f>
        <v>238.58571428571429</v>
      </c>
      <c r="E48" s="133">
        <f>E47/D43</f>
        <v>417.52571428571429</v>
      </c>
      <c r="F48" s="133">
        <f>F47/F43</f>
        <v>226.03333333333333</v>
      </c>
      <c r="G48" s="133">
        <f>G47/F43</f>
        <v>395.5577777777778</v>
      </c>
      <c r="H48" s="133">
        <f>H47/H43</f>
        <v>208.57333333333332</v>
      </c>
      <c r="I48" s="133">
        <f>I47/H43</f>
        <v>365.00333333333333</v>
      </c>
      <c r="J48" s="133">
        <f>J47/J43</f>
        <v>198.74666666666667</v>
      </c>
      <c r="K48" s="133">
        <f>K47/J43</f>
        <v>347.80666666666667</v>
      </c>
    </row>
    <row r="49" spans="1:11" x14ac:dyDescent="0.25">
      <c r="A49" t="s">
        <v>264</v>
      </c>
      <c r="B49" s="131">
        <v>114918</v>
      </c>
      <c r="C49" s="131">
        <v>201106</v>
      </c>
      <c r="D49" s="131">
        <v>156159</v>
      </c>
      <c r="E49" s="131">
        <v>273279</v>
      </c>
      <c r="F49" s="131">
        <v>197288</v>
      </c>
      <c r="G49" s="131">
        <v>345255</v>
      </c>
      <c r="H49" s="131">
        <v>259551</v>
      </c>
      <c r="I49" s="131">
        <v>454215</v>
      </c>
      <c r="J49" s="131">
        <v>321158</v>
      </c>
      <c r="K49" s="131">
        <v>562027</v>
      </c>
    </row>
    <row r="50" spans="1:11" x14ac:dyDescent="0.25">
      <c r="A50" s="132" t="s">
        <v>259</v>
      </c>
      <c r="B50" s="133">
        <f>B49/B43</f>
        <v>229.83600000000001</v>
      </c>
      <c r="C50" s="133">
        <f>C49/B43</f>
        <v>402.21199999999999</v>
      </c>
      <c r="D50" s="133">
        <f>D49/D43</f>
        <v>223.08428571428573</v>
      </c>
      <c r="E50" s="133">
        <f>E49/D43</f>
        <v>390.39857142857142</v>
      </c>
      <c r="F50" s="133">
        <f>F49/F43</f>
        <v>219.20888888888888</v>
      </c>
      <c r="G50" s="133">
        <f>G49/F43</f>
        <v>383.61666666666667</v>
      </c>
      <c r="H50" s="133">
        <f>H49/H43</f>
        <v>216.29249999999999</v>
      </c>
      <c r="I50" s="133">
        <f>I49/H43</f>
        <v>378.51249999999999</v>
      </c>
      <c r="J50" s="133">
        <f>J49/J43</f>
        <v>214.10533333333333</v>
      </c>
      <c r="K50" s="133">
        <f>K49/J43</f>
        <v>374.68466666666666</v>
      </c>
    </row>
    <row r="51" spans="1:11" x14ac:dyDescent="0.25">
      <c r="A51" t="s">
        <v>267</v>
      </c>
      <c r="B51" s="131">
        <v>129725</v>
      </c>
      <c r="C51" s="131">
        <v>207560</v>
      </c>
      <c r="D51" s="131">
        <v>181615</v>
      </c>
      <c r="E51" s="131">
        <v>290584</v>
      </c>
      <c r="F51" s="131">
        <v>233505</v>
      </c>
      <c r="G51" s="131">
        <v>373609</v>
      </c>
      <c r="H51" s="131">
        <v>311340</v>
      </c>
      <c r="I51" s="131">
        <v>498145</v>
      </c>
      <c r="J51" s="131">
        <v>389176</v>
      </c>
      <c r="K51" s="131">
        <v>622681</v>
      </c>
    </row>
    <row r="52" spans="1:11" x14ac:dyDescent="0.25">
      <c r="A52" s="132" t="s">
        <v>259</v>
      </c>
      <c r="B52" s="133">
        <f>B51/B43</f>
        <v>259.45</v>
      </c>
      <c r="C52" s="133">
        <f>C51/B43</f>
        <v>415.12</v>
      </c>
      <c r="D52" s="133">
        <f>D51/D43</f>
        <v>259.45</v>
      </c>
      <c r="E52" s="133">
        <f>E51/D43</f>
        <v>415.12</v>
      </c>
      <c r="F52" s="133">
        <f>F51/F43</f>
        <v>259.45</v>
      </c>
      <c r="G52" s="133">
        <f>G51/F43</f>
        <v>415.12111111111113</v>
      </c>
      <c r="H52" s="133">
        <f>H51/H43</f>
        <v>259.45</v>
      </c>
      <c r="I52" s="133">
        <f>I51/H43</f>
        <v>415.12083333333334</v>
      </c>
      <c r="J52" s="133">
        <f>J51/J43</f>
        <v>259.45066666666668</v>
      </c>
      <c r="K52" s="133">
        <f>K51/J43</f>
        <v>415.12066666666669</v>
      </c>
    </row>
    <row r="54" spans="1:11" x14ac:dyDescent="0.25">
      <c r="B54" s="175" t="s">
        <v>258</v>
      </c>
      <c r="C54" s="175"/>
      <c r="D54" s="175"/>
      <c r="E54" s="175"/>
      <c r="F54" s="175"/>
      <c r="G54" s="175"/>
      <c r="H54" s="175"/>
      <c r="I54" s="175"/>
      <c r="J54" s="175"/>
      <c r="K54" s="175"/>
    </row>
    <row r="55" spans="1:11" x14ac:dyDescent="0.25">
      <c r="B55" s="181" t="s">
        <v>251</v>
      </c>
      <c r="C55" s="181"/>
      <c r="D55" s="181" t="s">
        <v>25</v>
      </c>
      <c r="E55" s="181"/>
      <c r="F55" s="181" t="s">
        <v>26</v>
      </c>
      <c r="G55" s="181"/>
      <c r="H55" s="181" t="s">
        <v>27</v>
      </c>
      <c r="I55" s="181"/>
      <c r="J55" s="181" t="s">
        <v>252</v>
      </c>
      <c r="K55" s="181"/>
    </row>
    <row r="56" spans="1:11" x14ac:dyDescent="0.25">
      <c r="B56" s="181">
        <v>500</v>
      </c>
      <c r="C56" s="181"/>
      <c r="D56" s="181">
        <v>700</v>
      </c>
      <c r="E56" s="181"/>
      <c r="F56" s="181">
        <v>900</v>
      </c>
      <c r="G56" s="181"/>
      <c r="H56" s="181">
        <v>1200</v>
      </c>
      <c r="I56" s="181"/>
      <c r="J56" s="181">
        <v>1500</v>
      </c>
      <c r="K56" s="181"/>
    </row>
    <row r="57" spans="1:11" x14ac:dyDescent="0.25">
      <c r="B57" s="43" t="s">
        <v>254</v>
      </c>
      <c r="C57" s="43" t="s">
        <v>255</v>
      </c>
      <c r="D57" s="43" t="s">
        <v>254</v>
      </c>
      <c r="E57" s="43" t="s">
        <v>255</v>
      </c>
      <c r="F57" s="43" t="s">
        <v>254</v>
      </c>
      <c r="G57" s="43" t="s">
        <v>255</v>
      </c>
      <c r="H57" s="43" t="s">
        <v>254</v>
      </c>
      <c r="I57" s="43" t="s">
        <v>255</v>
      </c>
      <c r="J57" s="43" t="s">
        <v>254</v>
      </c>
      <c r="K57" s="43" t="s">
        <v>255</v>
      </c>
    </row>
    <row r="58" spans="1:11" x14ac:dyDescent="0.25">
      <c r="A58" t="s">
        <v>257</v>
      </c>
      <c r="B58" s="131">
        <v>147076</v>
      </c>
      <c r="C58" s="131">
        <v>257382</v>
      </c>
      <c r="D58" s="131">
        <v>190843</v>
      </c>
      <c r="E58" s="131">
        <v>333976</v>
      </c>
      <c r="F58" s="131">
        <v>228825</v>
      </c>
      <c r="G58" s="131">
        <v>400443</v>
      </c>
      <c r="H58" s="131">
        <v>273638</v>
      </c>
      <c r="I58" s="131">
        <v>478867</v>
      </c>
      <c r="J58" s="131">
        <v>322823</v>
      </c>
      <c r="K58" s="131">
        <v>564940</v>
      </c>
    </row>
    <row r="59" spans="1:11" x14ac:dyDescent="0.25">
      <c r="A59" s="132" t="s">
        <v>259</v>
      </c>
      <c r="B59" s="133">
        <f>B58/B56</f>
        <v>294.15199999999999</v>
      </c>
      <c r="C59" s="133">
        <f>C58/B56</f>
        <v>514.76400000000001</v>
      </c>
      <c r="D59" s="133">
        <f>D58/D56</f>
        <v>272.63285714285712</v>
      </c>
      <c r="E59" s="133">
        <f>E58/D56</f>
        <v>477.10857142857145</v>
      </c>
      <c r="F59" s="133">
        <f>F58/F56</f>
        <v>254.25</v>
      </c>
      <c r="G59" s="133">
        <f>G58/F56</f>
        <v>444.93666666666667</v>
      </c>
      <c r="H59" s="133">
        <f>H58/H56</f>
        <v>228.03166666666667</v>
      </c>
      <c r="I59" s="133">
        <f>I58/H56</f>
        <v>399.05583333333334</v>
      </c>
      <c r="J59" s="133">
        <f>J58/J56</f>
        <v>215.21533333333332</v>
      </c>
      <c r="K59" s="133">
        <f>K58/J56</f>
        <v>376.62666666666667</v>
      </c>
    </row>
    <row r="60" spans="1:11" x14ac:dyDescent="0.25">
      <c r="A60" t="s">
        <v>261</v>
      </c>
      <c r="B60" s="131">
        <v>127035</v>
      </c>
      <c r="C60" s="131">
        <v>222311</v>
      </c>
      <c r="D60" s="131">
        <v>166914</v>
      </c>
      <c r="E60" s="131">
        <v>292099</v>
      </c>
      <c r="F60" s="131">
        <v>203364</v>
      </c>
      <c r="G60" s="131">
        <v>355886</v>
      </c>
      <c r="H60" s="131">
        <v>250302</v>
      </c>
      <c r="I60" s="131">
        <v>438029</v>
      </c>
      <c r="J60" s="131">
        <v>298191</v>
      </c>
      <c r="K60" s="131">
        <v>521835</v>
      </c>
    </row>
    <row r="61" spans="1:11" x14ac:dyDescent="0.25">
      <c r="A61" s="132" t="s">
        <v>259</v>
      </c>
      <c r="B61" s="133">
        <f>B60/B56</f>
        <v>254.07</v>
      </c>
      <c r="C61" s="133">
        <f>C60/B56</f>
        <v>444.62200000000001</v>
      </c>
      <c r="D61" s="133">
        <f>D60/D56</f>
        <v>238.44857142857143</v>
      </c>
      <c r="E61" s="133">
        <f>E60/D56</f>
        <v>417.28428571428572</v>
      </c>
      <c r="F61" s="133">
        <f>F60/F56</f>
        <v>225.96</v>
      </c>
      <c r="G61" s="133">
        <f>G60/F56</f>
        <v>395.42888888888888</v>
      </c>
      <c r="H61" s="133">
        <f>H60/H56</f>
        <v>208.58500000000001</v>
      </c>
      <c r="I61" s="133">
        <f>I60/H56</f>
        <v>365.02416666666664</v>
      </c>
      <c r="J61" s="133">
        <f>J60/J56</f>
        <v>198.79400000000001</v>
      </c>
      <c r="K61" s="133">
        <f>K60/J56</f>
        <v>347.89</v>
      </c>
    </row>
    <row r="62" spans="1:11" x14ac:dyDescent="0.25">
      <c r="A62" t="s">
        <v>264</v>
      </c>
      <c r="B62" s="131">
        <v>114635</v>
      </c>
      <c r="C62" s="131">
        <v>200611</v>
      </c>
      <c r="D62" s="131">
        <v>155725</v>
      </c>
      <c r="E62" s="131">
        <v>272519</v>
      </c>
      <c r="F62" s="131">
        <v>196702</v>
      </c>
      <c r="G62" s="131">
        <v>344229</v>
      </c>
      <c r="H62" s="131">
        <v>258742</v>
      </c>
      <c r="I62" s="131">
        <v>452798</v>
      </c>
      <c r="J62" s="131">
        <v>320120</v>
      </c>
      <c r="K62" s="131">
        <v>560210</v>
      </c>
    </row>
    <row r="63" spans="1:11" x14ac:dyDescent="0.25">
      <c r="A63" s="132" t="s">
        <v>259</v>
      </c>
      <c r="B63" s="133">
        <f>B62/B56</f>
        <v>229.27</v>
      </c>
      <c r="C63" s="133">
        <f>C62/B56</f>
        <v>401.22199999999998</v>
      </c>
      <c r="D63" s="133">
        <f>D62/D56</f>
        <v>222.46428571428572</v>
      </c>
      <c r="E63" s="133">
        <f>E62/D56</f>
        <v>389.31285714285713</v>
      </c>
      <c r="F63" s="133">
        <f>F62/F56</f>
        <v>218.55777777777777</v>
      </c>
      <c r="G63" s="133">
        <f>G62/F56</f>
        <v>382.47666666666669</v>
      </c>
      <c r="H63" s="133">
        <f>H62/H56</f>
        <v>215.61833333333334</v>
      </c>
      <c r="I63" s="133">
        <f>I62/H56</f>
        <v>377.33166666666665</v>
      </c>
      <c r="J63" s="133">
        <f>J62/J56</f>
        <v>213.41333333333333</v>
      </c>
      <c r="K63" s="133">
        <f>K62/J56</f>
        <v>373.47333333333336</v>
      </c>
    </row>
    <row r="64" spans="1:11" x14ac:dyDescent="0.25">
      <c r="A64" t="s">
        <v>267</v>
      </c>
      <c r="B64" s="131">
        <v>129761</v>
      </c>
      <c r="C64" s="131">
        <v>207617</v>
      </c>
      <c r="D64" s="131">
        <v>181665</v>
      </c>
      <c r="E64" s="131">
        <v>290664</v>
      </c>
      <c r="F64" s="131">
        <v>233570</v>
      </c>
      <c r="G64" s="131">
        <v>373711</v>
      </c>
      <c r="H64" s="131">
        <v>311426</v>
      </c>
      <c r="I64" s="131">
        <v>498282</v>
      </c>
      <c r="J64" s="131">
        <v>389283</v>
      </c>
      <c r="K64" s="131">
        <v>622852</v>
      </c>
    </row>
    <row r="65" spans="1:11" x14ac:dyDescent="0.25">
      <c r="A65" s="132" t="s">
        <v>259</v>
      </c>
      <c r="B65" s="133">
        <f>B64/B56</f>
        <v>259.52199999999999</v>
      </c>
      <c r="C65" s="133">
        <f>C64/B56</f>
        <v>415.23399999999998</v>
      </c>
      <c r="D65" s="133">
        <f>D64/D56</f>
        <v>259.52142857142854</v>
      </c>
      <c r="E65" s="133">
        <f>E64/D56</f>
        <v>415.2342857142857</v>
      </c>
      <c r="F65" s="133">
        <f>F64/F56</f>
        <v>259.52222222222224</v>
      </c>
      <c r="G65" s="133">
        <f>G64/F56</f>
        <v>415.23444444444442</v>
      </c>
      <c r="H65" s="133">
        <f>H64/H56</f>
        <v>259.52166666666665</v>
      </c>
      <c r="I65" s="133">
        <f>I64/H56</f>
        <v>415.23500000000001</v>
      </c>
      <c r="J65" s="133">
        <f>J64/J56</f>
        <v>259.52199999999999</v>
      </c>
      <c r="K65" s="133">
        <f>K64/J56</f>
        <v>415.23466666666667</v>
      </c>
    </row>
    <row r="67" spans="1:11" x14ac:dyDescent="0.25">
      <c r="B67" s="175" t="s">
        <v>260</v>
      </c>
      <c r="C67" s="175"/>
      <c r="D67" s="175"/>
      <c r="E67" s="175"/>
      <c r="F67" s="175"/>
      <c r="G67" s="175"/>
      <c r="H67" s="175"/>
      <c r="I67" s="175"/>
      <c r="J67" s="175"/>
      <c r="K67" s="175"/>
    </row>
    <row r="68" spans="1:11" x14ac:dyDescent="0.25">
      <c r="B68" s="181" t="s">
        <v>251</v>
      </c>
      <c r="C68" s="181"/>
      <c r="D68" s="181" t="s">
        <v>25</v>
      </c>
      <c r="E68" s="181"/>
      <c r="F68" s="181" t="s">
        <v>26</v>
      </c>
      <c r="G68" s="181"/>
      <c r="H68" s="181" t="s">
        <v>27</v>
      </c>
      <c r="I68" s="181"/>
      <c r="J68" s="181" t="s">
        <v>252</v>
      </c>
      <c r="K68" s="181"/>
    </row>
    <row r="69" spans="1:11" x14ac:dyDescent="0.25">
      <c r="B69" s="181">
        <v>500</v>
      </c>
      <c r="C69" s="181"/>
      <c r="D69" s="181">
        <v>700</v>
      </c>
      <c r="E69" s="181"/>
      <c r="F69" s="181">
        <v>900</v>
      </c>
      <c r="G69" s="181"/>
      <c r="H69" s="181">
        <v>1200</v>
      </c>
      <c r="I69" s="181"/>
      <c r="J69" s="181">
        <v>1500</v>
      </c>
      <c r="K69" s="181"/>
    </row>
    <row r="70" spans="1:11" x14ac:dyDescent="0.25">
      <c r="B70" s="43" t="s">
        <v>254</v>
      </c>
      <c r="C70" s="43" t="s">
        <v>255</v>
      </c>
      <c r="D70" s="43" t="s">
        <v>254</v>
      </c>
      <c r="E70" s="43" t="s">
        <v>255</v>
      </c>
      <c r="F70" s="43" t="s">
        <v>254</v>
      </c>
      <c r="G70" s="43" t="s">
        <v>255</v>
      </c>
      <c r="H70" s="43" t="s">
        <v>254</v>
      </c>
      <c r="I70" s="43" t="s">
        <v>255</v>
      </c>
      <c r="J70" s="43" t="s">
        <v>254</v>
      </c>
      <c r="K70" s="43" t="s">
        <v>255</v>
      </c>
    </row>
    <row r="71" spans="1:11" x14ac:dyDescent="0.25">
      <c r="A71" t="s">
        <v>257</v>
      </c>
      <c r="B71" s="131">
        <v>149418</v>
      </c>
      <c r="C71" s="131">
        <v>261482</v>
      </c>
      <c r="D71" s="131">
        <v>193770</v>
      </c>
      <c r="E71" s="131">
        <v>339097</v>
      </c>
      <c r="F71" s="131">
        <v>232259</v>
      </c>
      <c r="G71" s="131">
        <v>406453</v>
      </c>
      <c r="H71" s="131">
        <v>277632</v>
      </c>
      <c r="I71" s="131">
        <v>485856</v>
      </c>
      <c r="J71" s="131">
        <v>327438</v>
      </c>
      <c r="K71" s="131">
        <v>573016</v>
      </c>
    </row>
    <row r="72" spans="1:11" x14ac:dyDescent="0.25">
      <c r="A72" s="132" t="s">
        <v>259</v>
      </c>
      <c r="B72" s="133">
        <f>B71/B69</f>
        <v>298.83600000000001</v>
      </c>
      <c r="C72" s="133">
        <f>C71/B69</f>
        <v>522.96400000000006</v>
      </c>
      <c r="D72" s="133">
        <f>D71/D69</f>
        <v>276.81428571428569</v>
      </c>
      <c r="E72" s="133">
        <f>E71/D69</f>
        <v>484.4242857142857</v>
      </c>
      <c r="F72" s="133">
        <f>F71/F69</f>
        <v>258.06555555555553</v>
      </c>
      <c r="G72" s="133">
        <f>G71/F69</f>
        <v>451.61444444444442</v>
      </c>
      <c r="H72" s="133">
        <f>H71/H69</f>
        <v>231.36</v>
      </c>
      <c r="I72" s="133">
        <f>I71/H69</f>
        <v>404.88</v>
      </c>
      <c r="J72" s="133">
        <f>J71/J69</f>
        <v>218.292</v>
      </c>
      <c r="K72" s="133">
        <f>K71/J69</f>
        <v>382.01066666666668</v>
      </c>
    </row>
    <row r="73" spans="1:11" x14ac:dyDescent="0.25">
      <c r="A73" t="s">
        <v>261</v>
      </c>
      <c r="B73" s="131">
        <v>129538</v>
      </c>
      <c r="C73" s="131">
        <v>226692</v>
      </c>
      <c r="D73" s="131">
        <v>170032</v>
      </c>
      <c r="E73" s="131">
        <v>297555</v>
      </c>
      <c r="F73" s="131">
        <v>207001</v>
      </c>
      <c r="G73" s="131">
        <v>362252</v>
      </c>
      <c r="H73" s="131">
        <v>254483</v>
      </c>
      <c r="I73" s="131">
        <v>445345</v>
      </c>
      <c r="J73" s="131">
        <v>303003</v>
      </c>
      <c r="K73" s="131">
        <v>530225</v>
      </c>
    </row>
    <row r="74" spans="1:11" x14ac:dyDescent="0.25">
      <c r="A74" s="132" t="s">
        <v>259</v>
      </c>
      <c r="B74" s="133">
        <f>B73/B69</f>
        <v>259.07600000000002</v>
      </c>
      <c r="C74" s="133">
        <f>C73/B69</f>
        <v>453.38400000000001</v>
      </c>
      <c r="D74" s="133">
        <f>D73/D69</f>
        <v>242.90285714285713</v>
      </c>
      <c r="E74" s="133">
        <f>E73/D69</f>
        <v>425.07857142857142</v>
      </c>
      <c r="F74" s="133">
        <f>F73/F69</f>
        <v>230.0011111111111</v>
      </c>
      <c r="G74" s="133">
        <f>G73/F69</f>
        <v>402.5022222222222</v>
      </c>
      <c r="H74" s="133">
        <f>H73/H69</f>
        <v>212.06916666666666</v>
      </c>
      <c r="I74" s="133">
        <f>I73/H69</f>
        <v>371.12083333333334</v>
      </c>
      <c r="J74" s="133">
        <f>J73/J69</f>
        <v>202.00200000000001</v>
      </c>
      <c r="K74" s="133">
        <f>K73/J69</f>
        <v>353.48333333333335</v>
      </c>
    </row>
    <row r="75" spans="1:11" x14ac:dyDescent="0.25">
      <c r="A75" t="s">
        <v>264</v>
      </c>
      <c r="B75" s="131">
        <v>117449</v>
      </c>
      <c r="C75" s="131">
        <v>205536</v>
      </c>
      <c r="D75" s="131">
        <v>159703</v>
      </c>
      <c r="E75" s="131">
        <v>279480</v>
      </c>
      <c r="F75" s="131">
        <v>201845</v>
      </c>
      <c r="G75" s="131">
        <v>353228</v>
      </c>
      <c r="H75" s="131">
        <v>265626</v>
      </c>
      <c r="I75" s="131">
        <v>464846</v>
      </c>
      <c r="J75" s="131">
        <v>328752</v>
      </c>
      <c r="K75" s="131">
        <v>575316</v>
      </c>
    </row>
    <row r="76" spans="1:11" x14ac:dyDescent="0.25">
      <c r="A76" s="132" t="s">
        <v>259</v>
      </c>
      <c r="B76" s="133">
        <f>B75/B69</f>
        <v>234.898</v>
      </c>
      <c r="C76" s="133">
        <f>C75/B69</f>
        <v>411.072</v>
      </c>
      <c r="D76" s="133">
        <f>D75/D69</f>
        <v>228.14714285714285</v>
      </c>
      <c r="E76" s="133">
        <f>E75/D69</f>
        <v>399.25714285714287</v>
      </c>
      <c r="F76" s="133">
        <f>F75/F69</f>
        <v>224.27222222222221</v>
      </c>
      <c r="G76" s="133">
        <f>G75/F69</f>
        <v>392.47555555555556</v>
      </c>
      <c r="H76" s="133">
        <f>H75/H69</f>
        <v>221.35499999999999</v>
      </c>
      <c r="I76" s="133">
        <f>I75/H69</f>
        <v>387.37166666666667</v>
      </c>
      <c r="J76" s="133">
        <f>J75/J69</f>
        <v>219.16800000000001</v>
      </c>
      <c r="K76" s="133">
        <f>K75/J69</f>
        <v>383.54399999999998</v>
      </c>
    </row>
    <row r="77" spans="1:11" x14ac:dyDescent="0.25">
      <c r="A77" t="s">
        <v>267</v>
      </c>
      <c r="B77" s="131">
        <v>131840</v>
      </c>
      <c r="C77" s="131">
        <v>210944</v>
      </c>
      <c r="D77" s="131">
        <v>184576</v>
      </c>
      <c r="E77" s="131">
        <v>295322</v>
      </c>
      <c r="F77" s="131">
        <v>237312</v>
      </c>
      <c r="G77" s="131">
        <v>379699</v>
      </c>
      <c r="H77" s="131">
        <v>316416</v>
      </c>
      <c r="I77" s="131">
        <v>506266</v>
      </c>
      <c r="J77" s="131">
        <v>395520</v>
      </c>
      <c r="K77" s="131">
        <v>632832</v>
      </c>
    </row>
    <row r="78" spans="1:11" x14ac:dyDescent="0.25">
      <c r="A78" s="132" t="s">
        <v>259</v>
      </c>
      <c r="B78" s="133">
        <f>B77/B69</f>
        <v>263.68</v>
      </c>
      <c r="C78" s="133">
        <f>C77/B69</f>
        <v>421.88799999999998</v>
      </c>
      <c r="D78" s="133">
        <f>D77/D69</f>
        <v>263.68</v>
      </c>
      <c r="E78" s="133">
        <f>E77/D69</f>
        <v>421.88857142857142</v>
      </c>
      <c r="F78" s="133">
        <f>F77/F69</f>
        <v>263.68</v>
      </c>
      <c r="G78" s="133">
        <f>G77/F69</f>
        <v>421.88777777777779</v>
      </c>
      <c r="H78" s="133">
        <f>H77/H69</f>
        <v>263.68</v>
      </c>
      <c r="I78" s="133">
        <f>I77/H69</f>
        <v>421.88833333333332</v>
      </c>
      <c r="J78" s="133">
        <f>J77/J69</f>
        <v>263.68</v>
      </c>
      <c r="K78" s="133">
        <f>K77/J69</f>
        <v>421.88799999999998</v>
      </c>
    </row>
    <row r="80" spans="1:11" x14ac:dyDescent="0.25">
      <c r="B80" s="175" t="s">
        <v>262</v>
      </c>
      <c r="C80" s="175"/>
      <c r="D80" s="175"/>
      <c r="E80" s="175"/>
      <c r="F80" s="175"/>
      <c r="G80" s="175"/>
      <c r="H80" s="175"/>
      <c r="I80" s="175"/>
      <c r="J80" s="175"/>
      <c r="K80" s="175"/>
    </row>
    <row r="81" spans="1:11" x14ac:dyDescent="0.25">
      <c r="B81" s="181" t="s">
        <v>251</v>
      </c>
      <c r="C81" s="181"/>
      <c r="D81" s="181" t="s">
        <v>25</v>
      </c>
      <c r="E81" s="181"/>
      <c r="F81" s="181" t="s">
        <v>26</v>
      </c>
      <c r="G81" s="181"/>
      <c r="H81" s="181" t="s">
        <v>27</v>
      </c>
      <c r="I81" s="181"/>
      <c r="J81" s="181" t="s">
        <v>252</v>
      </c>
      <c r="K81" s="181"/>
    </row>
    <row r="82" spans="1:11" x14ac:dyDescent="0.25">
      <c r="B82" s="181">
        <v>500</v>
      </c>
      <c r="C82" s="181"/>
      <c r="D82" s="181">
        <v>700</v>
      </c>
      <c r="E82" s="181"/>
      <c r="F82" s="181">
        <v>900</v>
      </c>
      <c r="G82" s="181"/>
      <c r="H82" s="181">
        <v>1200</v>
      </c>
      <c r="I82" s="181"/>
      <c r="J82" s="181">
        <v>1500</v>
      </c>
      <c r="K82" s="181"/>
    </row>
    <row r="83" spans="1:11" x14ac:dyDescent="0.25">
      <c r="B83" s="43" t="s">
        <v>254</v>
      </c>
      <c r="C83" s="43" t="s">
        <v>255</v>
      </c>
      <c r="D83" s="43" t="s">
        <v>254</v>
      </c>
      <c r="E83" s="43" t="s">
        <v>255</v>
      </c>
      <c r="F83" s="43" t="s">
        <v>254</v>
      </c>
      <c r="G83" s="43" t="s">
        <v>255</v>
      </c>
      <c r="H83" s="43" t="s">
        <v>254</v>
      </c>
      <c r="I83" s="43" t="s">
        <v>255</v>
      </c>
      <c r="J83" s="43" t="s">
        <v>254</v>
      </c>
      <c r="K83" s="43" t="s">
        <v>255</v>
      </c>
    </row>
    <row r="84" spans="1:11" x14ac:dyDescent="0.25">
      <c r="A84" t="s">
        <v>257</v>
      </c>
      <c r="B84" s="131">
        <v>151433</v>
      </c>
      <c r="C84" s="131">
        <v>265008</v>
      </c>
      <c r="D84" s="131">
        <v>196509</v>
      </c>
      <c r="E84" s="131">
        <v>343891</v>
      </c>
      <c r="F84" s="131">
        <v>235626</v>
      </c>
      <c r="G84" s="131">
        <v>412345</v>
      </c>
      <c r="H84" s="131">
        <v>281782</v>
      </c>
      <c r="I84" s="131">
        <v>493119</v>
      </c>
      <c r="J84" s="131">
        <v>332440</v>
      </c>
      <c r="K84" s="131">
        <v>581771</v>
      </c>
    </row>
    <row r="85" spans="1:11" x14ac:dyDescent="0.25">
      <c r="A85" s="132" t="s">
        <v>259</v>
      </c>
      <c r="B85" s="133">
        <f>B84/B82</f>
        <v>302.86599999999999</v>
      </c>
      <c r="C85" s="133">
        <f>C84/B82</f>
        <v>530.01599999999996</v>
      </c>
      <c r="D85" s="133">
        <f>D84/D82</f>
        <v>280.72714285714284</v>
      </c>
      <c r="E85" s="133">
        <f>E84/D82</f>
        <v>491.27285714285716</v>
      </c>
      <c r="F85" s="133">
        <f>F84/F82</f>
        <v>261.80666666666667</v>
      </c>
      <c r="G85" s="133">
        <f>G84/F82</f>
        <v>458.1611111111111</v>
      </c>
      <c r="H85" s="133">
        <f>H84/H82</f>
        <v>234.81833333333333</v>
      </c>
      <c r="I85" s="133">
        <f>I84/H82</f>
        <v>410.9325</v>
      </c>
      <c r="J85" s="133">
        <f>J84/J82</f>
        <v>221.62666666666667</v>
      </c>
      <c r="K85" s="133">
        <f>K84/J82</f>
        <v>387.84733333333332</v>
      </c>
    </row>
    <row r="86" spans="1:11" x14ac:dyDescent="0.25">
      <c r="A86" t="s">
        <v>261</v>
      </c>
      <c r="B86" s="131">
        <v>130752</v>
      </c>
      <c r="C86" s="131">
        <v>228815</v>
      </c>
      <c r="D86" s="131">
        <v>171814</v>
      </c>
      <c r="E86" s="131">
        <v>300674</v>
      </c>
      <c r="F86" s="131">
        <v>209350</v>
      </c>
      <c r="G86" s="131">
        <v>366362</v>
      </c>
      <c r="H86" s="131">
        <v>257699</v>
      </c>
      <c r="I86" s="131">
        <v>450974</v>
      </c>
      <c r="J86" s="131">
        <v>302020</v>
      </c>
      <c r="K86" s="131">
        <v>537286</v>
      </c>
    </row>
    <row r="87" spans="1:11" x14ac:dyDescent="0.25">
      <c r="A87" s="132" t="s">
        <v>259</v>
      </c>
      <c r="B87" s="133">
        <f>B86/B82</f>
        <v>261.50400000000002</v>
      </c>
      <c r="C87" s="133">
        <f>C86/B82</f>
        <v>457.63</v>
      </c>
      <c r="D87" s="133">
        <f>D86/D82</f>
        <v>245.44857142857143</v>
      </c>
      <c r="E87" s="133">
        <f>E86/D82</f>
        <v>429.53428571428572</v>
      </c>
      <c r="F87" s="133">
        <f>F86/F82</f>
        <v>232.61111111111111</v>
      </c>
      <c r="G87" s="133">
        <f>G86/F82</f>
        <v>407.06888888888886</v>
      </c>
      <c r="H87" s="133">
        <f>H86/H82</f>
        <v>214.74916666666667</v>
      </c>
      <c r="I87" s="133">
        <f>I86/H82</f>
        <v>375.81166666666667</v>
      </c>
      <c r="J87" s="133">
        <f>J86/J82</f>
        <v>201.34666666666666</v>
      </c>
      <c r="K87" s="133">
        <f>K86/J82</f>
        <v>358.19066666666669</v>
      </c>
    </row>
    <row r="88" spans="1:11" x14ac:dyDescent="0.25">
      <c r="A88" t="s">
        <v>264</v>
      </c>
      <c r="B88" s="131">
        <v>117934</v>
      </c>
      <c r="C88" s="131">
        <v>206384</v>
      </c>
      <c r="D88" s="131">
        <v>160191</v>
      </c>
      <c r="E88" s="131">
        <v>280334</v>
      </c>
      <c r="F88" s="131">
        <v>202232</v>
      </c>
      <c r="G88" s="131">
        <v>354080</v>
      </c>
      <c r="H88" s="131">
        <v>266135</v>
      </c>
      <c r="I88" s="131">
        <v>465736</v>
      </c>
      <c r="J88" s="131">
        <v>329255</v>
      </c>
      <c r="K88" s="131">
        <v>576196</v>
      </c>
    </row>
    <row r="89" spans="1:11" x14ac:dyDescent="0.25">
      <c r="A89" s="132" t="s">
        <v>259</v>
      </c>
      <c r="B89" s="133">
        <f>B88/B82</f>
        <v>235.86799999999999</v>
      </c>
      <c r="C89" s="133">
        <f>C88/B82</f>
        <v>412.76799999999997</v>
      </c>
      <c r="D89" s="133">
        <f>D88/D82</f>
        <v>228.84428571428572</v>
      </c>
      <c r="E89" s="133">
        <f>E88/D82</f>
        <v>400.47714285714284</v>
      </c>
      <c r="F89" s="133">
        <f>F88/F82</f>
        <v>224.70222222222222</v>
      </c>
      <c r="G89" s="133">
        <f>G88/F82</f>
        <v>393.42222222222222</v>
      </c>
      <c r="H89" s="133">
        <f>H88/H82</f>
        <v>221.77916666666667</v>
      </c>
      <c r="I89" s="133">
        <f>I88/H82</f>
        <v>388.11333333333334</v>
      </c>
      <c r="J89" s="133">
        <f>J88/J82</f>
        <v>219.50333333333333</v>
      </c>
      <c r="K89" s="133">
        <f>K88/J82</f>
        <v>384.13066666666668</v>
      </c>
    </row>
    <row r="90" spans="1:11" x14ac:dyDescent="0.25">
      <c r="A90" t="s">
        <v>267</v>
      </c>
      <c r="B90" s="131">
        <v>133604</v>
      </c>
      <c r="C90" s="131">
        <v>213767</v>
      </c>
      <c r="D90" s="131">
        <v>187046</v>
      </c>
      <c r="E90" s="131">
        <v>299274</v>
      </c>
      <c r="F90" s="131">
        <v>240488</v>
      </c>
      <c r="G90" s="131">
        <v>384781</v>
      </c>
      <c r="H90" s="131">
        <v>320651</v>
      </c>
      <c r="I90" s="131">
        <v>513041</v>
      </c>
      <c r="J90" s="131">
        <v>400813</v>
      </c>
      <c r="K90" s="131">
        <v>641301</v>
      </c>
    </row>
    <row r="91" spans="1:11" x14ac:dyDescent="0.25">
      <c r="A91" s="132" t="s">
        <v>259</v>
      </c>
      <c r="B91" s="133">
        <f>B90/B82</f>
        <v>267.20800000000003</v>
      </c>
      <c r="C91" s="133">
        <f>C90/B82</f>
        <v>427.53399999999999</v>
      </c>
      <c r="D91" s="133">
        <f>D90/D82</f>
        <v>267.20857142857142</v>
      </c>
      <c r="E91" s="133">
        <f>E90/D82</f>
        <v>427.53428571428572</v>
      </c>
      <c r="F91" s="133">
        <f>F90/F82</f>
        <v>267.20888888888891</v>
      </c>
      <c r="G91" s="133">
        <f>G90/F82</f>
        <v>427.53444444444443</v>
      </c>
      <c r="H91" s="133">
        <f>H90/H82</f>
        <v>267.20916666666665</v>
      </c>
      <c r="I91" s="133">
        <f>I90/H82</f>
        <v>427.53416666666669</v>
      </c>
      <c r="J91" s="133">
        <f>J90/J82</f>
        <v>267.20866666666666</v>
      </c>
      <c r="K91" s="133">
        <f>K90/J82</f>
        <v>427.53399999999999</v>
      </c>
    </row>
    <row r="93" spans="1:11" x14ac:dyDescent="0.25">
      <c r="B93" s="175" t="s">
        <v>263</v>
      </c>
      <c r="C93" s="175"/>
      <c r="D93" s="175"/>
      <c r="E93" s="175"/>
      <c r="F93" s="175"/>
      <c r="G93" s="175"/>
      <c r="H93" s="175"/>
      <c r="I93" s="175"/>
      <c r="J93" s="175"/>
      <c r="K93" s="175"/>
    </row>
    <row r="94" spans="1:11" x14ac:dyDescent="0.25">
      <c r="B94" s="181" t="s">
        <v>251</v>
      </c>
      <c r="C94" s="181"/>
      <c r="D94" s="181" t="s">
        <v>25</v>
      </c>
      <c r="E94" s="181"/>
      <c r="F94" s="181" t="s">
        <v>26</v>
      </c>
      <c r="G94" s="181"/>
      <c r="H94" s="181" t="s">
        <v>27</v>
      </c>
      <c r="I94" s="181"/>
      <c r="J94" s="181" t="s">
        <v>252</v>
      </c>
      <c r="K94" s="181"/>
    </row>
    <row r="95" spans="1:11" x14ac:dyDescent="0.25">
      <c r="B95" s="181">
        <v>500</v>
      </c>
      <c r="C95" s="181"/>
      <c r="D95" s="181">
        <v>700</v>
      </c>
      <c r="E95" s="181"/>
      <c r="F95" s="181">
        <v>900</v>
      </c>
      <c r="G95" s="181"/>
      <c r="H95" s="181">
        <v>1200</v>
      </c>
      <c r="I95" s="181"/>
      <c r="J95" s="181">
        <v>1500</v>
      </c>
      <c r="K95" s="181"/>
    </row>
    <row r="96" spans="1:11" x14ac:dyDescent="0.25">
      <c r="B96" s="43" t="s">
        <v>254</v>
      </c>
      <c r="C96" s="43" t="s">
        <v>255</v>
      </c>
      <c r="D96" s="43" t="s">
        <v>254</v>
      </c>
      <c r="E96" s="43" t="s">
        <v>255</v>
      </c>
      <c r="F96" s="43" t="s">
        <v>254</v>
      </c>
      <c r="G96" s="43" t="s">
        <v>255</v>
      </c>
      <c r="H96" s="43" t="s">
        <v>254</v>
      </c>
      <c r="I96" s="43" t="s">
        <v>255</v>
      </c>
      <c r="J96" s="43" t="s">
        <v>254</v>
      </c>
      <c r="K96" s="43" t="s">
        <v>255</v>
      </c>
    </row>
    <row r="97" spans="1:11" x14ac:dyDescent="0.25">
      <c r="A97" t="s">
        <v>257</v>
      </c>
      <c r="B97" s="131">
        <v>147628</v>
      </c>
      <c r="C97" s="131">
        <v>258348</v>
      </c>
      <c r="D97" s="131">
        <v>191504</v>
      </c>
      <c r="E97" s="131">
        <v>335132</v>
      </c>
      <c r="F97" s="131">
        <v>229580</v>
      </c>
      <c r="G97" s="131">
        <v>401765</v>
      </c>
      <c r="H97" s="131">
        <v>274486</v>
      </c>
      <c r="I97" s="131">
        <v>480351</v>
      </c>
      <c r="J97" s="131">
        <v>323776</v>
      </c>
      <c r="K97" s="131">
        <v>566607</v>
      </c>
    </row>
    <row r="98" spans="1:11" x14ac:dyDescent="0.25">
      <c r="A98" s="132" t="s">
        <v>259</v>
      </c>
      <c r="B98" s="133">
        <f>B97/B95</f>
        <v>295.25599999999997</v>
      </c>
      <c r="C98" s="133">
        <f>C97/B95</f>
        <v>516.69600000000003</v>
      </c>
      <c r="D98" s="133">
        <f>D97/D95</f>
        <v>273.57714285714286</v>
      </c>
      <c r="E98" s="133">
        <f>E97/D95</f>
        <v>478.76</v>
      </c>
      <c r="F98" s="133">
        <f>F97/F95</f>
        <v>255.0888888888889</v>
      </c>
      <c r="G98" s="133">
        <f>G97/F95</f>
        <v>446.40555555555557</v>
      </c>
      <c r="H98" s="133">
        <f>H97/H95</f>
        <v>228.73833333333334</v>
      </c>
      <c r="I98" s="133">
        <f>I97/H95</f>
        <v>400.29250000000002</v>
      </c>
      <c r="J98" s="133">
        <f>J97/J95</f>
        <v>215.85066666666665</v>
      </c>
      <c r="K98" s="133">
        <f>K97/J95</f>
        <v>377.738</v>
      </c>
    </row>
    <row r="99" spans="1:11" x14ac:dyDescent="0.25">
      <c r="A99" t="s">
        <v>261</v>
      </c>
      <c r="B99" s="131">
        <v>127748</v>
      </c>
      <c r="C99" s="131">
        <v>223558</v>
      </c>
      <c r="D99" s="131">
        <v>167766</v>
      </c>
      <c r="E99" s="131">
        <v>293590</v>
      </c>
      <c r="F99" s="131">
        <v>204322</v>
      </c>
      <c r="G99" s="131">
        <v>357564</v>
      </c>
      <c r="H99" s="131">
        <v>251337</v>
      </c>
      <c r="I99" s="131">
        <v>439839</v>
      </c>
      <c r="J99" s="131">
        <v>299341</v>
      </c>
      <c r="K99" s="131">
        <v>523847</v>
      </c>
    </row>
    <row r="100" spans="1:11" x14ac:dyDescent="0.25">
      <c r="A100" s="132" t="s">
        <v>259</v>
      </c>
      <c r="B100" s="133">
        <f>B99/B95</f>
        <v>255.49600000000001</v>
      </c>
      <c r="C100" s="133">
        <f>C99/B95</f>
        <v>447.11599999999999</v>
      </c>
      <c r="D100" s="133">
        <f>D99/D95</f>
        <v>239.66571428571427</v>
      </c>
      <c r="E100" s="133">
        <f>E99/D95</f>
        <v>419.41428571428571</v>
      </c>
      <c r="F100" s="133">
        <f>F99/F95</f>
        <v>227.02444444444444</v>
      </c>
      <c r="G100" s="133">
        <f>G99/F95</f>
        <v>397.29333333333335</v>
      </c>
      <c r="H100" s="133">
        <f>H99/H95</f>
        <v>209.44749999999999</v>
      </c>
      <c r="I100" s="133">
        <f>I99/H95</f>
        <v>366.53250000000003</v>
      </c>
      <c r="J100" s="133">
        <f>J99/J95</f>
        <v>199.56066666666666</v>
      </c>
      <c r="K100" s="133">
        <f>K99/J95</f>
        <v>349.23133333333334</v>
      </c>
    </row>
    <row r="101" spans="1:11" x14ac:dyDescent="0.25">
      <c r="A101" t="s">
        <v>264</v>
      </c>
      <c r="B101" s="131">
        <v>115551</v>
      </c>
      <c r="C101" s="131">
        <v>202214</v>
      </c>
      <c r="D101" s="131">
        <v>157045</v>
      </c>
      <c r="E101" s="131">
        <v>274829</v>
      </c>
      <c r="F101" s="131">
        <v>198427</v>
      </c>
      <c r="G101" s="131">
        <v>347248</v>
      </c>
      <c r="H101" s="131">
        <v>261070</v>
      </c>
      <c r="I101" s="131">
        <v>456873</v>
      </c>
      <c r="J101" s="131">
        <v>323057</v>
      </c>
      <c r="K101" s="131">
        <v>565349</v>
      </c>
    </row>
    <row r="102" spans="1:11" x14ac:dyDescent="0.25">
      <c r="A102" s="132" t="s">
        <v>259</v>
      </c>
      <c r="B102" s="133">
        <f>B101/B95</f>
        <v>231.102</v>
      </c>
      <c r="C102" s="133">
        <f>C101/B95</f>
        <v>404.428</v>
      </c>
      <c r="D102" s="133">
        <f>D101/D95</f>
        <v>224.35</v>
      </c>
      <c r="E102" s="133">
        <f>E101/D95</f>
        <v>392.61285714285714</v>
      </c>
      <c r="F102" s="133">
        <f>F101/F95</f>
        <v>220.47444444444446</v>
      </c>
      <c r="G102" s="133">
        <f>G101/F95</f>
        <v>385.83111111111111</v>
      </c>
      <c r="H102" s="133">
        <f>H101/H95</f>
        <v>217.55833333333334</v>
      </c>
      <c r="I102" s="133">
        <f>I101/H95</f>
        <v>380.72750000000002</v>
      </c>
      <c r="J102" s="133">
        <f>J101/J95</f>
        <v>215.37133333333333</v>
      </c>
      <c r="K102" s="133">
        <f>K101/J95</f>
        <v>376.89933333333335</v>
      </c>
    </row>
    <row r="103" spans="1:11" x14ac:dyDescent="0.25">
      <c r="A103" t="s">
        <v>267</v>
      </c>
      <c r="B103" s="131">
        <v>130254</v>
      </c>
      <c r="C103" s="131">
        <v>208406</v>
      </c>
      <c r="D103" s="131">
        <v>182355</v>
      </c>
      <c r="E103" s="131">
        <v>291769</v>
      </c>
      <c r="F103" s="131">
        <v>234457</v>
      </c>
      <c r="G103" s="131">
        <v>375131</v>
      </c>
      <c r="H103" s="131">
        <v>312609</v>
      </c>
      <c r="I103" s="131">
        <v>500175</v>
      </c>
      <c r="J103" s="131">
        <v>390762</v>
      </c>
      <c r="K103" s="131">
        <v>625219</v>
      </c>
    </row>
    <row r="104" spans="1:11" x14ac:dyDescent="0.25">
      <c r="A104" s="132" t="s">
        <v>259</v>
      </c>
      <c r="B104" s="133">
        <f>B103/B95</f>
        <v>260.50799999999998</v>
      </c>
      <c r="C104" s="133">
        <f>C103/B95</f>
        <v>416.81200000000001</v>
      </c>
      <c r="D104" s="133">
        <f>D103/D95</f>
        <v>260.50714285714287</v>
      </c>
      <c r="E104" s="133">
        <f>E103/D95</f>
        <v>416.81285714285713</v>
      </c>
      <c r="F104" s="133">
        <f>F103/F95</f>
        <v>260.50777777777779</v>
      </c>
      <c r="G104" s="133">
        <f>G103/F95</f>
        <v>416.8122222222222</v>
      </c>
      <c r="H104" s="133">
        <f>H103/H95</f>
        <v>260.50749999999999</v>
      </c>
      <c r="I104" s="133">
        <f>I103/H95</f>
        <v>416.8125</v>
      </c>
      <c r="J104" s="133">
        <f>J103/J95</f>
        <v>260.50799999999998</v>
      </c>
      <c r="K104" s="133">
        <f>K103/J95</f>
        <v>416.81266666666664</v>
      </c>
    </row>
    <row r="106" spans="1:11" x14ac:dyDescent="0.25">
      <c r="B106" s="175" t="s">
        <v>265</v>
      </c>
      <c r="C106" s="175"/>
      <c r="D106" s="175"/>
      <c r="E106" s="175"/>
      <c r="F106" s="175"/>
      <c r="G106" s="175"/>
      <c r="H106" s="175"/>
      <c r="I106" s="175"/>
      <c r="J106" s="175"/>
      <c r="K106" s="175"/>
    </row>
    <row r="107" spans="1:11" x14ac:dyDescent="0.25">
      <c r="B107" s="181" t="s">
        <v>251</v>
      </c>
      <c r="C107" s="181"/>
      <c r="D107" s="181" t="s">
        <v>25</v>
      </c>
      <c r="E107" s="181"/>
      <c r="F107" s="181" t="s">
        <v>26</v>
      </c>
      <c r="G107" s="181"/>
      <c r="H107" s="181" t="s">
        <v>27</v>
      </c>
      <c r="I107" s="181"/>
      <c r="J107" s="181" t="s">
        <v>252</v>
      </c>
      <c r="K107" s="181"/>
    </row>
    <row r="108" spans="1:11" x14ac:dyDescent="0.25">
      <c r="B108" s="181">
        <v>500</v>
      </c>
      <c r="C108" s="181"/>
      <c r="D108" s="181">
        <v>700</v>
      </c>
      <c r="E108" s="181"/>
      <c r="F108" s="181">
        <v>900</v>
      </c>
      <c r="G108" s="181"/>
      <c r="H108" s="181">
        <v>1200</v>
      </c>
      <c r="I108" s="181"/>
      <c r="J108" s="181">
        <v>1500</v>
      </c>
      <c r="K108" s="181"/>
    </row>
    <row r="109" spans="1:11" x14ac:dyDescent="0.25">
      <c r="B109" s="43" t="s">
        <v>254</v>
      </c>
      <c r="C109" s="43" t="s">
        <v>255</v>
      </c>
      <c r="D109" s="43" t="s">
        <v>254</v>
      </c>
      <c r="E109" s="43" t="s">
        <v>255</v>
      </c>
      <c r="F109" s="43" t="s">
        <v>254</v>
      </c>
      <c r="G109" s="43" t="s">
        <v>255</v>
      </c>
      <c r="H109" s="43" t="s">
        <v>254</v>
      </c>
      <c r="I109" s="43" t="s">
        <v>255</v>
      </c>
      <c r="J109" s="43" t="s">
        <v>254</v>
      </c>
      <c r="K109" s="43" t="s">
        <v>255</v>
      </c>
    </row>
    <row r="110" spans="1:11" x14ac:dyDescent="0.25">
      <c r="A110" t="s">
        <v>257</v>
      </c>
      <c r="B110" s="131">
        <v>145658</v>
      </c>
      <c r="C110" s="131">
        <v>254901</v>
      </c>
      <c r="D110" s="131">
        <v>188859</v>
      </c>
      <c r="E110" s="131">
        <v>330504</v>
      </c>
      <c r="F110" s="131">
        <v>226351</v>
      </c>
      <c r="G110" s="131">
        <v>396113</v>
      </c>
      <c r="H110" s="131">
        <v>270537</v>
      </c>
      <c r="I110" s="131">
        <v>473439</v>
      </c>
      <c r="J110" s="131">
        <v>319041</v>
      </c>
      <c r="K110" s="131">
        <v>558322</v>
      </c>
    </row>
    <row r="111" spans="1:11" x14ac:dyDescent="0.25">
      <c r="A111" s="132" t="s">
        <v>259</v>
      </c>
      <c r="B111" s="133">
        <f>B110/B108</f>
        <v>291.31599999999997</v>
      </c>
      <c r="C111" s="133">
        <f>C110/B108</f>
        <v>509.80200000000002</v>
      </c>
      <c r="D111" s="133">
        <f>D110/D108</f>
        <v>269.79857142857145</v>
      </c>
      <c r="E111" s="133">
        <f>E110/D108</f>
        <v>472.14857142857142</v>
      </c>
      <c r="F111" s="133">
        <f>F110/F108</f>
        <v>251.5011111111111</v>
      </c>
      <c r="G111" s="133">
        <f>G110/F108</f>
        <v>440.12555555555554</v>
      </c>
      <c r="H111" s="133">
        <f>H110/H108</f>
        <v>225.44749999999999</v>
      </c>
      <c r="I111" s="133">
        <f>I110/H108</f>
        <v>394.53250000000003</v>
      </c>
      <c r="J111" s="133">
        <f>J110/J108</f>
        <v>212.69399999999999</v>
      </c>
      <c r="K111" s="133">
        <f>K110/J108</f>
        <v>372.21466666666669</v>
      </c>
    </row>
    <row r="112" spans="1:11" x14ac:dyDescent="0.25">
      <c r="A112" t="s">
        <v>261</v>
      </c>
      <c r="B112" s="131">
        <v>126419</v>
      </c>
      <c r="C112" s="131">
        <v>22133</v>
      </c>
      <c r="D112" s="131">
        <v>165887</v>
      </c>
      <c r="E112" s="131">
        <v>290302</v>
      </c>
      <c r="F112" s="131">
        <v>201908</v>
      </c>
      <c r="G112" s="131">
        <v>353339</v>
      </c>
      <c r="H112" s="131">
        <v>248134</v>
      </c>
      <c r="I112" s="131">
        <v>434235</v>
      </c>
      <c r="J112" s="131">
        <v>295395</v>
      </c>
      <c r="K112" s="131">
        <v>516941</v>
      </c>
    </row>
    <row r="113" spans="1:11" x14ac:dyDescent="0.25">
      <c r="A113" s="132" t="s">
        <v>259</v>
      </c>
      <c r="B113" s="133">
        <f>B112/B108</f>
        <v>252.83799999999999</v>
      </c>
      <c r="C113" s="133">
        <f>C112/B108</f>
        <v>44.265999999999998</v>
      </c>
      <c r="D113" s="133">
        <f>D112/D108</f>
        <v>236.98142857142858</v>
      </c>
      <c r="E113" s="133">
        <f>E112/D108</f>
        <v>414.71714285714285</v>
      </c>
      <c r="F113" s="133">
        <f>F112/F108</f>
        <v>224.34222222222223</v>
      </c>
      <c r="G113" s="133">
        <f>G112/F108</f>
        <v>392.59888888888889</v>
      </c>
      <c r="H113" s="133">
        <f>H112/H108</f>
        <v>206.77833333333334</v>
      </c>
      <c r="I113" s="133">
        <f>I112/H108</f>
        <v>361.86250000000001</v>
      </c>
      <c r="J113" s="133">
        <f>J112/J108</f>
        <v>196.93</v>
      </c>
      <c r="K113" s="133">
        <f>K112/J108</f>
        <v>344.62733333333335</v>
      </c>
    </row>
    <row r="114" spans="1:11" x14ac:dyDescent="0.25">
      <c r="A114" t="s">
        <v>264</v>
      </c>
      <c r="B114" s="131">
        <v>114783</v>
      </c>
      <c r="C114" s="131">
        <v>200871</v>
      </c>
      <c r="D114" s="131">
        <v>156123</v>
      </c>
      <c r="E114" s="131">
        <v>273215</v>
      </c>
      <c r="F114" s="131">
        <v>197355</v>
      </c>
      <c r="G114" s="131">
        <v>345370</v>
      </c>
      <c r="H114" s="131">
        <v>259752</v>
      </c>
      <c r="I114" s="131">
        <v>454567</v>
      </c>
      <c r="J114" s="131">
        <v>321515</v>
      </c>
      <c r="K114" s="131">
        <v>562652</v>
      </c>
    </row>
    <row r="115" spans="1:11" x14ac:dyDescent="0.25">
      <c r="A115" s="132" t="s">
        <v>259</v>
      </c>
      <c r="B115" s="133">
        <f>B114/B108</f>
        <v>229.566</v>
      </c>
      <c r="C115" s="133">
        <f>C114/B108</f>
        <v>401.74200000000002</v>
      </c>
      <c r="D115" s="133">
        <f>D114/D108</f>
        <v>223.03285714285715</v>
      </c>
      <c r="E115" s="133">
        <f>E114/D108</f>
        <v>390.30714285714288</v>
      </c>
      <c r="F115" s="133">
        <f>F114/F108</f>
        <v>219.28333333333333</v>
      </c>
      <c r="G115" s="133">
        <f>G114/F108</f>
        <v>383.74444444444447</v>
      </c>
      <c r="H115" s="133">
        <f>H114/H108</f>
        <v>216.46</v>
      </c>
      <c r="I115" s="133">
        <f>I114/H108</f>
        <v>378.80583333333334</v>
      </c>
      <c r="J115" s="133">
        <f>J114/J108</f>
        <v>214.34333333333333</v>
      </c>
      <c r="K115" s="133">
        <f>K114/J108</f>
        <v>375.10133333333334</v>
      </c>
    </row>
    <row r="116" spans="1:11" x14ac:dyDescent="0.25">
      <c r="A116" t="s">
        <v>267</v>
      </c>
      <c r="B116" s="131">
        <v>128525</v>
      </c>
      <c r="C116" s="131">
        <v>205640</v>
      </c>
      <c r="D116" s="131">
        <v>179935</v>
      </c>
      <c r="E116" s="131">
        <v>287896</v>
      </c>
      <c r="F116" s="131">
        <v>231345</v>
      </c>
      <c r="G116" s="131">
        <v>370152</v>
      </c>
      <c r="H116" s="131">
        <v>308460</v>
      </c>
      <c r="I116" s="131">
        <v>493536</v>
      </c>
      <c r="J116" s="131">
        <v>385575</v>
      </c>
      <c r="K116" s="131">
        <v>616920</v>
      </c>
    </row>
    <row r="117" spans="1:11" x14ac:dyDescent="0.25">
      <c r="A117" s="132" t="s">
        <v>259</v>
      </c>
      <c r="B117" s="133">
        <f>B116/B108</f>
        <v>257.05</v>
      </c>
      <c r="C117" s="133">
        <f>C116/B108</f>
        <v>411.28</v>
      </c>
      <c r="D117" s="133">
        <f>D116/D108</f>
        <v>257.05</v>
      </c>
      <c r="E117" s="133">
        <f>E116/D108</f>
        <v>411.28</v>
      </c>
      <c r="F117" s="133">
        <f>F116/F108</f>
        <v>257.05</v>
      </c>
      <c r="G117" s="133">
        <f>G116/F108</f>
        <v>411.28</v>
      </c>
      <c r="H117" s="133">
        <f>H116/H108</f>
        <v>257.05</v>
      </c>
      <c r="I117" s="133">
        <f>I116/H108</f>
        <v>411.28</v>
      </c>
      <c r="J117" s="133">
        <f>J116/J108</f>
        <v>257.05</v>
      </c>
      <c r="K117" s="133">
        <f>K116/J108</f>
        <v>411.28</v>
      </c>
    </row>
    <row r="119" spans="1:11" x14ac:dyDescent="0.25">
      <c r="B119" s="175" t="s">
        <v>266</v>
      </c>
      <c r="C119" s="175"/>
      <c r="D119" s="175"/>
      <c r="E119" s="175"/>
      <c r="F119" s="175"/>
      <c r="G119" s="175"/>
      <c r="H119" s="175"/>
      <c r="I119" s="175"/>
      <c r="J119" s="175"/>
      <c r="K119" s="175"/>
    </row>
    <row r="120" spans="1:11" x14ac:dyDescent="0.25">
      <c r="B120" s="181" t="s">
        <v>251</v>
      </c>
      <c r="C120" s="181"/>
      <c r="D120" s="181" t="s">
        <v>25</v>
      </c>
      <c r="E120" s="181"/>
      <c r="F120" s="181" t="s">
        <v>26</v>
      </c>
      <c r="G120" s="181"/>
      <c r="H120" s="181" t="s">
        <v>27</v>
      </c>
      <c r="I120" s="181"/>
      <c r="J120" s="181" t="s">
        <v>252</v>
      </c>
      <c r="K120" s="181"/>
    </row>
    <row r="121" spans="1:11" x14ac:dyDescent="0.25">
      <c r="B121" s="181">
        <v>500</v>
      </c>
      <c r="C121" s="181"/>
      <c r="D121" s="181">
        <v>700</v>
      </c>
      <c r="E121" s="181"/>
      <c r="F121" s="181">
        <v>900</v>
      </c>
      <c r="G121" s="181"/>
      <c r="H121" s="181">
        <v>1200</v>
      </c>
      <c r="I121" s="181"/>
      <c r="J121" s="181">
        <v>1500</v>
      </c>
      <c r="K121" s="181"/>
    </row>
    <row r="122" spans="1:11" x14ac:dyDescent="0.25">
      <c r="B122" s="43" t="s">
        <v>254</v>
      </c>
      <c r="C122" s="43" t="s">
        <v>255</v>
      </c>
      <c r="D122" s="43" t="s">
        <v>254</v>
      </c>
      <c r="E122" s="43" t="s">
        <v>255</v>
      </c>
      <c r="F122" s="43" t="s">
        <v>254</v>
      </c>
      <c r="G122" s="43" t="s">
        <v>255</v>
      </c>
      <c r="H122" s="43" t="s">
        <v>254</v>
      </c>
      <c r="I122" s="43" t="s">
        <v>255</v>
      </c>
      <c r="J122" s="43" t="s">
        <v>254</v>
      </c>
      <c r="K122" s="43" t="s">
        <v>255</v>
      </c>
    </row>
    <row r="123" spans="1:11" x14ac:dyDescent="0.25">
      <c r="A123" t="s">
        <v>257</v>
      </c>
      <c r="B123" s="131">
        <v>141210</v>
      </c>
      <c r="C123" s="131">
        <v>247118</v>
      </c>
      <c r="D123" s="131">
        <v>183004</v>
      </c>
      <c r="E123" s="131">
        <v>320257</v>
      </c>
      <c r="F123" s="131">
        <v>219274</v>
      </c>
      <c r="G123" s="131">
        <v>383730</v>
      </c>
      <c r="H123" s="131">
        <v>261991</v>
      </c>
      <c r="I123" s="131">
        <v>458485</v>
      </c>
      <c r="J123" s="131">
        <v>308887</v>
      </c>
      <c r="K123" s="131">
        <v>540553</v>
      </c>
    </row>
    <row r="124" spans="1:11" x14ac:dyDescent="0.25">
      <c r="A124" s="132" t="s">
        <v>259</v>
      </c>
      <c r="B124" s="133">
        <f>B123/B121</f>
        <v>282.42</v>
      </c>
      <c r="C124" s="133">
        <f>C123/B121</f>
        <v>494.23599999999999</v>
      </c>
      <c r="D124" s="133">
        <f>D123/D121</f>
        <v>261.43428571428569</v>
      </c>
      <c r="E124" s="133">
        <f>E123/D121</f>
        <v>457.51</v>
      </c>
      <c r="F124" s="133">
        <f>F123/F121</f>
        <v>243.63777777777779</v>
      </c>
      <c r="G124" s="133">
        <f>G123/F121</f>
        <v>426.36666666666667</v>
      </c>
      <c r="H124" s="133">
        <f>H123/H121</f>
        <v>218.32583333333332</v>
      </c>
      <c r="I124" s="133">
        <f>I123/H121</f>
        <v>382.07083333333333</v>
      </c>
      <c r="J124" s="133">
        <f>J123/J121</f>
        <v>205.92466666666667</v>
      </c>
      <c r="K124" s="133">
        <f>K123/J121</f>
        <v>360.36866666666668</v>
      </c>
    </row>
    <row r="125" spans="1:11" x14ac:dyDescent="0.25">
      <c r="A125" t="s">
        <v>261</v>
      </c>
      <c r="B125" s="131">
        <v>122933</v>
      </c>
      <c r="C125" s="131">
        <v>215133</v>
      </c>
      <c r="D125" s="131">
        <v>161180</v>
      </c>
      <c r="E125" s="131">
        <v>282065</v>
      </c>
      <c r="F125" s="131">
        <v>196054</v>
      </c>
      <c r="G125" s="131">
        <v>343094</v>
      </c>
      <c r="H125" s="131">
        <v>240708</v>
      </c>
      <c r="I125" s="131">
        <v>421240</v>
      </c>
      <c r="J125" s="131">
        <v>286423</v>
      </c>
      <c r="K125" s="131">
        <v>501241</v>
      </c>
    </row>
    <row r="126" spans="1:11" x14ac:dyDescent="0.25">
      <c r="A126" s="132" t="s">
        <v>259</v>
      </c>
      <c r="B126" s="133">
        <f>B125/B121</f>
        <v>245.86600000000001</v>
      </c>
      <c r="C126" s="133">
        <f>C125/B121</f>
        <v>430.26600000000002</v>
      </c>
      <c r="D126" s="133">
        <f>D125/D121</f>
        <v>230.25714285714287</v>
      </c>
      <c r="E126" s="133">
        <f>E125/D121</f>
        <v>402.95</v>
      </c>
      <c r="F126" s="133">
        <f>F125/F121</f>
        <v>217.83777777777777</v>
      </c>
      <c r="G126" s="133">
        <f>G125/F121</f>
        <v>381.21555555555557</v>
      </c>
      <c r="H126" s="133">
        <f>H125/H121</f>
        <v>200.59</v>
      </c>
      <c r="I126" s="133">
        <f>I125/H121</f>
        <v>351.03333333333336</v>
      </c>
      <c r="J126" s="133">
        <f>J125/J121</f>
        <v>190.94866666666667</v>
      </c>
      <c r="K126" s="133">
        <f>K125/J121</f>
        <v>334.16066666666666</v>
      </c>
    </row>
    <row r="127" spans="1:11" x14ac:dyDescent="0.25">
      <c r="A127" t="s">
        <v>264</v>
      </c>
      <c r="B127" s="131">
        <v>112050</v>
      </c>
      <c r="C127" s="131">
        <v>196087</v>
      </c>
      <c r="D127" s="131">
        <v>152525</v>
      </c>
      <c r="E127" s="131">
        <v>266919</v>
      </c>
      <c r="F127" s="131">
        <v>192897</v>
      </c>
      <c r="G127" s="131">
        <v>337570</v>
      </c>
      <c r="H127" s="131">
        <v>253979</v>
      </c>
      <c r="I127" s="131">
        <v>444463</v>
      </c>
      <c r="J127" s="131">
        <v>317457</v>
      </c>
      <c r="K127" s="131">
        <v>550300</v>
      </c>
    </row>
    <row r="128" spans="1:11" x14ac:dyDescent="0.25">
      <c r="A128" s="132" t="s">
        <v>259</v>
      </c>
      <c r="B128" s="133">
        <f>B127/B121</f>
        <v>224.1</v>
      </c>
      <c r="C128" s="133">
        <f>C127/B121</f>
        <v>392.17399999999998</v>
      </c>
      <c r="D128" s="133">
        <f>D127/D121</f>
        <v>217.89285714285714</v>
      </c>
      <c r="E128" s="133">
        <f>E127/D121</f>
        <v>381.31285714285713</v>
      </c>
      <c r="F128" s="133">
        <f>F127/F121</f>
        <v>214.33</v>
      </c>
      <c r="G128" s="133">
        <f>G127/F121</f>
        <v>375.07777777777778</v>
      </c>
      <c r="H128" s="133">
        <f>H127/H121</f>
        <v>211.64916666666667</v>
      </c>
      <c r="I128" s="133">
        <f>I127/H121</f>
        <v>370.38583333333332</v>
      </c>
      <c r="J128" s="133">
        <f>J127/J121</f>
        <v>211.63800000000001</v>
      </c>
      <c r="K128" s="133">
        <f>K127/J121</f>
        <v>366.86666666666667</v>
      </c>
    </row>
    <row r="129" spans="1:11" x14ac:dyDescent="0.25">
      <c r="A129" t="s">
        <v>267</v>
      </c>
      <c r="B129" s="131">
        <v>124610</v>
      </c>
      <c r="C129" s="131">
        <v>199376</v>
      </c>
      <c r="D129" s="131">
        <v>174454</v>
      </c>
      <c r="E129" s="131">
        <v>279127</v>
      </c>
      <c r="F129" s="131">
        <v>224298</v>
      </c>
      <c r="G129" s="131">
        <v>358877</v>
      </c>
      <c r="H129" s="131">
        <v>299064</v>
      </c>
      <c r="I129" s="131">
        <v>478503</v>
      </c>
      <c r="J129" s="131">
        <v>373830</v>
      </c>
      <c r="K129" s="131">
        <v>598129</v>
      </c>
    </row>
    <row r="130" spans="1:11" x14ac:dyDescent="0.25">
      <c r="A130" s="132" t="s">
        <v>259</v>
      </c>
      <c r="B130" s="133">
        <f>B129/B121</f>
        <v>249.22</v>
      </c>
      <c r="C130" s="133">
        <f>C129/B121</f>
        <v>398.75200000000001</v>
      </c>
      <c r="D130" s="133">
        <f>D129/D121</f>
        <v>249.22</v>
      </c>
      <c r="E130" s="133">
        <f>E129/D121</f>
        <v>398.75285714285712</v>
      </c>
      <c r="F130" s="133">
        <f>F129/F121</f>
        <v>249.22</v>
      </c>
      <c r="G130" s="133">
        <f>G129/F121</f>
        <v>398.7522222222222</v>
      </c>
      <c r="H130" s="133">
        <f>H129/H121</f>
        <v>249.22</v>
      </c>
      <c r="I130" s="133">
        <f>I129/H121</f>
        <v>398.7525</v>
      </c>
      <c r="J130" s="133">
        <f>J129/J121</f>
        <v>249.22</v>
      </c>
      <c r="K130" s="133">
        <f>K129/J121</f>
        <v>398.75266666666664</v>
      </c>
    </row>
    <row r="132" spans="1:11" x14ac:dyDescent="0.25">
      <c r="A132" s="79" t="s">
        <v>268</v>
      </c>
    </row>
    <row r="133" spans="1:11" x14ac:dyDescent="0.25">
      <c r="A133" t="s">
        <v>269</v>
      </c>
    </row>
    <row r="136" spans="1:11" x14ac:dyDescent="0.25">
      <c r="B136" s="180" t="s">
        <v>270</v>
      </c>
      <c r="C136" s="180"/>
      <c r="D136" s="180"/>
      <c r="E136" s="180"/>
      <c r="F136" s="180"/>
      <c r="G136" s="180"/>
      <c r="H136" s="180"/>
      <c r="I136" s="180"/>
      <c r="J136" s="180"/>
      <c r="K136" s="180"/>
    </row>
    <row r="137" spans="1:11" x14ac:dyDescent="0.25">
      <c r="B137" s="181" t="s">
        <v>251</v>
      </c>
      <c r="C137" s="181"/>
      <c r="D137" s="181" t="s">
        <v>25</v>
      </c>
      <c r="E137" s="181"/>
      <c r="F137" s="181" t="s">
        <v>26</v>
      </c>
      <c r="G137" s="181"/>
      <c r="H137" s="181" t="s">
        <v>27</v>
      </c>
      <c r="I137" s="181"/>
      <c r="J137" s="181" t="s">
        <v>252</v>
      </c>
      <c r="K137" s="181"/>
    </row>
    <row r="138" spans="1:11" x14ac:dyDescent="0.25">
      <c r="A138" s="86" t="s">
        <v>271</v>
      </c>
      <c r="B138" s="43" t="s">
        <v>254</v>
      </c>
      <c r="C138" s="43" t="s">
        <v>255</v>
      </c>
      <c r="D138" s="43" t="s">
        <v>254</v>
      </c>
      <c r="E138" s="43" t="s">
        <v>255</v>
      </c>
      <c r="F138" s="43" t="s">
        <v>254</v>
      </c>
      <c r="G138" s="43" t="s">
        <v>255</v>
      </c>
      <c r="H138" s="43" t="s">
        <v>254</v>
      </c>
      <c r="I138" s="43" t="s">
        <v>255</v>
      </c>
      <c r="J138" s="43" t="s">
        <v>254</v>
      </c>
      <c r="K138" s="43" t="s">
        <v>255</v>
      </c>
    </row>
    <row r="139" spans="1:11" x14ac:dyDescent="0.25">
      <c r="A139" s="30" t="s">
        <v>257</v>
      </c>
      <c r="B139" s="134">
        <f>AVERAGE(B7,B20,B33,B46,B59,B72,B85,B98,B111,B124)</f>
        <v>294.28519999999992</v>
      </c>
      <c r="C139" s="134">
        <f t="shared" ref="C139:K139" si="0">AVERAGE(C7,C20,C33,C46,C59,C72,C85,C98,C111,C124)</f>
        <v>514.99880000000007</v>
      </c>
      <c r="D139" s="134">
        <f t="shared" si="0"/>
        <v>273.61885714285711</v>
      </c>
      <c r="E139" s="134">
        <f t="shared" si="0"/>
        <v>477.08300000000008</v>
      </c>
      <c r="F139" s="134">
        <f t="shared" si="0"/>
        <v>255.73755555555553</v>
      </c>
      <c r="G139" s="134">
        <f t="shared" si="0"/>
        <v>426.44122222222222</v>
      </c>
      <c r="H139" s="134">
        <f t="shared" si="0"/>
        <v>238.06333333333333</v>
      </c>
      <c r="I139" s="134">
        <f t="shared" si="0"/>
        <v>382.34258333333327</v>
      </c>
      <c r="J139" s="134">
        <f t="shared" si="0"/>
        <v>225.02673333333331</v>
      </c>
      <c r="K139" s="134">
        <f t="shared" si="0"/>
        <v>360.76666666666665</v>
      </c>
    </row>
    <row r="140" spans="1:11" x14ac:dyDescent="0.25">
      <c r="A140" s="30" t="s">
        <v>272</v>
      </c>
      <c r="B140" s="134">
        <f>AVERAGE(B9,B22,B35,B48,B61,B74,B87,B100,B113,B126)</f>
        <v>255.00600000000003</v>
      </c>
      <c r="C140" s="134">
        <f t="shared" ref="C140:K140" si="1">AVERAGE(C9,C22,C35,C48,C61,C74,C87,C100,C113,C126)</f>
        <v>406.44020000000006</v>
      </c>
      <c r="D140" s="134">
        <f t="shared" si="1"/>
        <v>239.11742857142858</v>
      </c>
      <c r="E140" s="134">
        <f t="shared" si="1"/>
        <v>418.4551428571429</v>
      </c>
      <c r="F140" s="134">
        <f t="shared" si="1"/>
        <v>226.44066666666669</v>
      </c>
      <c r="G140" s="134">
        <f t="shared" si="1"/>
        <v>396.27088888888892</v>
      </c>
      <c r="H140" s="134">
        <f t="shared" si="1"/>
        <v>208.81775000000002</v>
      </c>
      <c r="I140" s="134">
        <f t="shared" si="1"/>
        <v>365.43116666666668</v>
      </c>
      <c r="J140" s="134">
        <f t="shared" si="1"/>
        <v>198.58653333333334</v>
      </c>
      <c r="K140" s="134">
        <f t="shared" si="1"/>
        <v>348.10793333333334</v>
      </c>
    </row>
    <row r="141" spans="1:11" x14ac:dyDescent="0.25">
      <c r="A141" t="s">
        <v>264</v>
      </c>
      <c r="B141" s="134">
        <f>AVERAGE(B11,B24,B37,B50,B63,B76,B89,B102,B115,B128)</f>
        <v>231.06360000000001</v>
      </c>
      <c r="C141" s="134">
        <f t="shared" ref="C141:K141" si="2">AVERAGE(C11,C24,C37,C50,C63,C76,C89,C102,C115,C128)</f>
        <v>404.3612</v>
      </c>
      <c r="D141" s="134">
        <f t="shared" si="2"/>
        <v>224.39400000000001</v>
      </c>
      <c r="E141" s="134">
        <f t="shared" si="2"/>
        <v>392.68971428571427</v>
      </c>
      <c r="F141" s="134">
        <f t="shared" si="2"/>
        <v>220.55466666666666</v>
      </c>
      <c r="G141" s="134">
        <f t="shared" si="2"/>
        <v>385.9901111111111</v>
      </c>
      <c r="H141" s="134">
        <f t="shared" si="2"/>
        <v>217.68458333333334</v>
      </c>
      <c r="I141" s="134">
        <f t="shared" si="2"/>
        <v>380.94808333333333</v>
      </c>
      <c r="J141" s="134">
        <f t="shared" si="2"/>
        <v>215.72373333333331</v>
      </c>
      <c r="K141" s="134">
        <f t="shared" si="2"/>
        <v>377.16646666666668</v>
      </c>
    </row>
    <row r="142" spans="1:11" x14ac:dyDescent="0.25">
      <c r="A142" t="s">
        <v>267</v>
      </c>
      <c r="B142" s="134">
        <f>AVERAGE(B13,B26,B39,B52,B65,B78,B91,B104,B117,B130)</f>
        <v>259.66060000000004</v>
      </c>
      <c r="C142" s="134">
        <f t="shared" ref="C142:K142" si="3">AVERAGE(C13,C26,C39,C52,C65,C78,C91,C104,C117,C130)</f>
        <v>415.45659999999998</v>
      </c>
      <c r="D142" s="134">
        <f t="shared" si="3"/>
        <v>259.66028571428569</v>
      </c>
      <c r="E142" s="134">
        <f t="shared" si="3"/>
        <v>415.45685714285719</v>
      </c>
      <c r="F142" s="134">
        <f t="shared" si="3"/>
        <v>259.66055555555556</v>
      </c>
      <c r="G142" s="134">
        <f t="shared" si="3"/>
        <v>415.4568888888889</v>
      </c>
      <c r="H142" s="134">
        <f t="shared" si="3"/>
        <v>259.66050000000007</v>
      </c>
      <c r="I142" s="134">
        <f t="shared" si="3"/>
        <v>415.45699999999999</v>
      </c>
      <c r="J142" s="134">
        <f t="shared" si="3"/>
        <v>259.66059999999999</v>
      </c>
      <c r="K142" s="134">
        <f t="shared" si="3"/>
        <v>415.4568666666666</v>
      </c>
    </row>
    <row r="143" spans="1:11" x14ac:dyDescent="0.25">
      <c r="A143" s="132"/>
    </row>
    <row r="145" spans="1:1" x14ac:dyDescent="0.25">
      <c r="A145" s="132"/>
    </row>
  </sheetData>
  <mergeCells count="116">
    <mergeCell ref="B4:C4"/>
    <mergeCell ref="D4:E4"/>
    <mergeCell ref="F4:G4"/>
    <mergeCell ref="H4:I4"/>
    <mergeCell ref="J4:K4"/>
    <mergeCell ref="B15:K15"/>
    <mergeCell ref="B2:K2"/>
    <mergeCell ref="B3:C3"/>
    <mergeCell ref="D3:E3"/>
    <mergeCell ref="F3:G3"/>
    <mergeCell ref="H3:I3"/>
    <mergeCell ref="J3:K3"/>
    <mergeCell ref="B16:C16"/>
    <mergeCell ref="D16:E16"/>
    <mergeCell ref="F16:G16"/>
    <mergeCell ref="H16:I16"/>
    <mergeCell ref="J16:K16"/>
    <mergeCell ref="B17:C17"/>
    <mergeCell ref="D17:E17"/>
    <mergeCell ref="F17:G17"/>
    <mergeCell ref="H17:I17"/>
    <mergeCell ref="J17:K17"/>
    <mergeCell ref="B30:C30"/>
    <mergeCell ref="D30:E30"/>
    <mergeCell ref="F30:G30"/>
    <mergeCell ref="H30:I30"/>
    <mergeCell ref="J30:K30"/>
    <mergeCell ref="B41:K41"/>
    <mergeCell ref="B28:K28"/>
    <mergeCell ref="B29:C29"/>
    <mergeCell ref="D29:E29"/>
    <mergeCell ref="F29:G29"/>
    <mergeCell ref="H29:I29"/>
    <mergeCell ref="J29:K29"/>
    <mergeCell ref="B42:C42"/>
    <mergeCell ref="D42:E42"/>
    <mergeCell ref="F42:G42"/>
    <mergeCell ref="H42:I42"/>
    <mergeCell ref="J42:K42"/>
    <mergeCell ref="B43:C43"/>
    <mergeCell ref="D43:E43"/>
    <mergeCell ref="F43:G43"/>
    <mergeCell ref="H43:I43"/>
    <mergeCell ref="J43:K43"/>
    <mergeCell ref="B56:C56"/>
    <mergeCell ref="D56:E56"/>
    <mergeCell ref="F56:G56"/>
    <mergeCell ref="H56:I56"/>
    <mergeCell ref="J56:K56"/>
    <mergeCell ref="B67:K67"/>
    <mergeCell ref="B54:K54"/>
    <mergeCell ref="B55:C55"/>
    <mergeCell ref="D55:E55"/>
    <mergeCell ref="F55:G55"/>
    <mergeCell ref="H55:I55"/>
    <mergeCell ref="J55:K55"/>
    <mergeCell ref="B68:C68"/>
    <mergeCell ref="D68:E68"/>
    <mergeCell ref="F68:G68"/>
    <mergeCell ref="H68:I68"/>
    <mergeCell ref="J68:K68"/>
    <mergeCell ref="B69:C69"/>
    <mergeCell ref="D69:E69"/>
    <mergeCell ref="F69:G69"/>
    <mergeCell ref="H69:I69"/>
    <mergeCell ref="J69:K69"/>
    <mergeCell ref="B82:C82"/>
    <mergeCell ref="D82:E82"/>
    <mergeCell ref="F82:G82"/>
    <mergeCell ref="H82:I82"/>
    <mergeCell ref="J82:K82"/>
    <mergeCell ref="B93:K93"/>
    <mergeCell ref="B80:K80"/>
    <mergeCell ref="B81:C81"/>
    <mergeCell ref="D81:E81"/>
    <mergeCell ref="F81:G81"/>
    <mergeCell ref="H81:I81"/>
    <mergeCell ref="J81:K81"/>
    <mergeCell ref="B94:C94"/>
    <mergeCell ref="D94:E94"/>
    <mergeCell ref="F94:G94"/>
    <mergeCell ref="H94:I94"/>
    <mergeCell ref="J94:K94"/>
    <mergeCell ref="B95:C95"/>
    <mergeCell ref="D95:E95"/>
    <mergeCell ref="F95:G95"/>
    <mergeCell ref="H95:I95"/>
    <mergeCell ref="J95:K95"/>
    <mergeCell ref="B108:C108"/>
    <mergeCell ref="D108:E108"/>
    <mergeCell ref="F108:G108"/>
    <mergeCell ref="H108:I108"/>
    <mergeCell ref="J108:K108"/>
    <mergeCell ref="B119:K119"/>
    <mergeCell ref="B106:K106"/>
    <mergeCell ref="B107:C107"/>
    <mergeCell ref="D107:E107"/>
    <mergeCell ref="F107:G107"/>
    <mergeCell ref="H107:I107"/>
    <mergeCell ref="J107:K107"/>
    <mergeCell ref="B136:K136"/>
    <mergeCell ref="B137:C137"/>
    <mergeCell ref="D137:E137"/>
    <mergeCell ref="F137:G137"/>
    <mergeCell ref="H137:I137"/>
    <mergeCell ref="J137:K137"/>
    <mergeCell ref="B120:C120"/>
    <mergeCell ref="D120:E120"/>
    <mergeCell ref="F120:G120"/>
    <mergeCell ref="H120:I120"/>
    <mergeCell ref="J120:K120"/>
    <mergeCell ref="B121:C121"/>
    <mergeCell ref="D121:E121"/>
    <mergeCell ref="F121:G121"/>
    <mergeCell ref="H121:I121"/>
    <mergeCell ref="J121:K121"/>
  </mergeCells>
  <hyperlinks>
    <hyperlink ref="A132" r:id="rId1" xr:uid="{4C8928C8-BFFE-47A2-951B-A4FFC1661F7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2"/>
  <sheetViews>
    <sheetView workbookViewId="0">
      <selection activeCell="D18" sqref="D18"/>
    </sheetView>
  </sheetViews>
  <sheetFormatPr defaultColWidth="9.140625" defaultRowHeight="15" x14ac:dyDescent="0.25"/>
  <cols>
    <col min="1" max="1" width="17.28515625" bestFit="1" customWidth="1"/>
    <col min="2" max="2" width="35.7109375" bestFit="1" customWidth="1"/>
    <col min="3" max="3" width="21.42578125" bestFit="1" customWidth="1"/>
    <col min="4" max="4" width="60.42578125" customWidth="1"/>
    <col min="5" max="5" width="26.140625" bestFit="1" customWidth="1"/>
    <col min="6" max="6" width="23.42578125" bestFit="1" customWidth="1"/>
    <col min="7" max="7" width="18.42578125" bestFit="1" customWidth="1"/>
    <col min="8" max="8" width="23" bestFit="1" customWidth="1"/>
    <col min="9" max="9" width="39.140625" style="11" bestFit="1" customWidth="1"/>
    <col min="10" max="10" width="13.85546875" style="11" bestFit="1" customWidth="1"/>
    <col min="12" max="12" width="10.85546875" style="11" bestFit="1" customWidth="1"/>
  </cols>
  <sheetData>
    <row r="1" spans="1:11" x14ac:dyDescent="0.25">
      <c r="A1" s="39" t="s">
        <v>156</v>
      </c>
      <c r="B1" s="23" t="s">
        <v>157</v>
      </c>
      <c r="C1" s="23" t="s">
        <v>158</v>
      </c>
      <c r="D1" s="23" t="s">
        <v>159</v>
      </c>
      <c r="E1" s="23" t="s">
        <v>160</v>
      </c>
      <c r="F1" s="23" t="s">
        <v>161</v>
      </c>
      <c r="G1" s="23" t="s">
        <v>162</v>
      </c>
      <c r="H1" s="23" t="s">
        <v>163</v>
      </c>
      <c r="I1" s="23" t="s">
        <v>164</v>
      </c>
      <c r="J1" s="23" t="s">
        <v>165</v>
      </c>
      <c r="K1" s="23" t="s">
        <v>166</v>
      </c>
    </row>
    <row r="2" spans="1:11" x14ac:dyDescent="0.25">
      <c r="A2" s="11" t="s">
        <v>167</v>
      </c>
      <c r="B2" s="11" t="s">
        <v>276</v>
      </c>
      <c r="C2" s="11" t="s">
        <v>168</v>
      </c>
      <c r="D2" s="50" t="s">
        <v>169</v>
      </c>
      <c r="E2" s="22" t="s">
        <v>170</v>
      </c>
      <c r="F2" s="22" t="s">
        <v>171</v>
      </c>
      <c r="G2" s="11" t="s">
        <v>172</v>
      </c>
      <c r="H2" s="11" t="s">
        <v>125</v>
      </c>
      <c r="I2" s="125" t="s">
        <v>110</v>
      </c>
      <c r="J2" s="11" t="s">
        <v>23</v>
      </c>
      <c r="K2" s="11" t="s">
        <v>173</v>
      </c>
    </row>
    <row r="3" spans="1:11" x14ac:dyDescent="0.25">
      <c r="A3" s="11" t="s">
        <v>174</v>
      </c>
      <c r="B3" s="11" t="s">
        <v>277</v>
      </c>
      <c r="C3" s="11" t="s">
        <v>175</v>
      </c>
      <c r="D3" s="50" t="s">
        <v>176</v>
      </c>
      <c r="E3" s="22" t="s">
        <v>177</v>
      </c>
      <c r="F3" s="22" t="s">
        <v>178</v>
      </c>
      <c r="G3" s="11" t="s">
        <v>179</v>
      </c>
      <c r="H3" s="11" t="s">
        <v>126</v>
      </c>
      <c r="I3" s="125" t="s">
        <v>111</v>
      </c>
      <c r="J3" s="11">
        <v>0</v>
      </c>
      <c r="K3" s="11" t="s">
        <v>180</v>
      </c>
    </row>
    <row r="4" spans="1:11" x14ac:dyDescent="0.25">
      <c r="A4" s="11" t="s">
        <v>181</v>
      </c>
      <c r="B4" s="11" t="s">
        <v>278</v>
      </c>
      <c r="C4" s="11" t="s">
        <v>182</v>
      </c>
      <c r="D4" s="50" t="s">
        <v>183</v>
      </c>
      <c r="E4" s="22" t="s">
        <v>184</v>
      </c>
      <c r="F4" s="22" t="s">
        <v>185</v>
      </c>
      <c r="G4" s="11" t="s">
        <v>186</v>
      </c>
      <c r="H4" s="11" t="s">
        <v>127</v>
      </c>
      <c r="I4" s="125" t="s">
        <v>112</v>
      </c>
      <c r="J4" s="11">
        <v>1</v>
      </c>
      <c r="K4" s="11" t="s">
        <v>187</v>
      </c>
    </row>
    <row r="5" spans="1:11" x14ac:dyDescent="0.25">
      <c r="B5" s="11"/>
      <c r="C5" s="11" t="s">
        <v>188</v>
      </c>
      <c r="D5" s="50" t="s">
        <v>189</v>
      </c>
      <c r="E5" s="22" t="s">
        <v>190</v>
      </c>
      <c r="F5" s="22" t="s">
        <v>191</v>
      </c>
      <c r="G5" s="11" t="s">
        <v>192</v>
      </c>
      <c r="I5" s="48" t="s">
        <v>113</v>
      </c>
      <c r="J5" s="11">
        <v>2</v>
      </c>
      <c r="K5" s="11" t="s">
        <v>193</v>
      </c>
    </row>
    <row r="6" spans="1:11" ht="45" customHeight="1" x14ac:dyDescent="0.25">
      <c r="B6" s="11"/>
      <c r="E6" s="22" t="s">
        <v>194</v>
      </c>
      <c r="F6" s="22" t="s">
        <v>198</v>
      </c>
      <c r="I6" s="11" t="s">
        <v>122</v>
      </c>
      <c r="J6" s="11">
        <v>3</v>
      </c>
      <c r="K6" s="11" t="s">
        <v>195</v>
      </c>
    </row>
    <row r="7" spans="1:11" ht="45" x14ac:dyDescent="0.25">
      <c r="B7" s="39"/>
      <c r="D7" s="50" t="s">
        <v>196</v>
      </c>
      <c r="E7" s="22" t="s">
        <v>197</v>
      </c>
      <c r="F7" s="22" t="s">
        <v>179</v>
      </c>
      <c r="I7" s="11" t="s">
        <v>124</v>
      </c>
      <c r="K7" s="11" t="s">
        <v>199</v>
      </c>
    </row>
    <row r="8" spans="1:11" x14ac:dyDescent="0.25">
      <c r="B8" s="39"/>
      <c r="C8" s="11" t="s">
        <v>309</v>
      </c>
      <c r="D8" s="50"/>
      <c r="E8" s="22" t="s">
        <v>200</v>
      </c>
      <c r="F8" s="22" t="s">
        <v>186</v>
      </c>
      <c r="K8" s="11" t="s">
        <v>201</v>
      </c>
    </row>
    <row r="9" spans="1:11" x14ac:dyDescent="0.25">
      <c r="C9" s="11" t="s">
        <v>306</v>
      </c>
      <c r="E9" s="22" t="s">
        <v>202</v>
      </c>
      <c r="K9" s="11" t="s">
        <v>203</v>
      </c>
    </row>
    <row r="10" spans="1:11" x14ac:dyDescent="0.25">
      <c r="C10" s="11" t="s">
        <v>310</v>
      </c>
      <c r="E10" s="22" t="s">
        <v>204</v>
      </c>
      <c r="I10" s="23" t="s">
        <v>205</v>
      </c>
      <c r="K10" s="11" t="s">
        <v>206</v>
      </c>
    </row>
    <row r="11" spans="1:11" x14ac:dyDescent="0.25">
      <c r="E11" s="22" t="s">
        <v>207</v>
      </c>
      <c r="I11" s="11" t="s">
        <v>208</v>
      </c>
      <c r="K11" s="11" t="s">
        <v>209</v>
      </c>
    </row>
    <row r="12" spans="1:11" x14ac:dyDescent="0.25">
      <c r="E12" s="22" t="s">
        <v>210</v>
      </c>
      <c r="I12" s="11" t="s">
        <v>211</v>
      </c>
      <c r="K12" s="11" t="s">
        <v>212</v>
      </c>
    </row>
    <row r="13" spans="1:11" x14ac:dyDescent="0.25">
      <c r="E13" s="22" t="s">
        <v>213</v>
      </c>
      <c r="K13" s="11" t="s">
        <v>214</v>
      </c>
    </row>
    <row r="14" spans="1:11" x14ac:dyDescent="0.25">
      <c r="E14" s="22" t="s">
        <v>215</v>
      </c>
      <c r="K14" s="11" t="s">
        <v>216</v>
      </c>
    </row>
    <row r="15" spans="1:11" x14ac:dyDescent="0.25">
      <c r="E15" s="22" t="s">
        <v>217</v>
      </c>
      <c r="K15" s="11" t="s">
        <v>218</v>
      </c>
    </row>
    <row r="16" spans="1:11" x14ac:dyDescent="0.25">
      <c r="E16" s="22" t="s">
        <v>219</v>
      </c>
      <c r="K16" s="11" t="s">
        <v>220</v>
      </c>
    </row>
    <row r="17" spans="4:11" x14ac:dyDescent="0.25">
      <c r="E17" s="22"/>
      <c r="K17" s="11" t="s">
        <v>221</v>
      </c>
    </row>
    <row r="18" spans="4:11" x14ac:dyDescent="0.25">
      <c r="D18" s="50" t="s">
        <v>222</v>
      </c>
      <c r="E18" s="22"/>
      <c r="K18" s="11" t="s">
        <v>223</v>
      </c>
    </row>
    <row r="19" spans="4:11" x14ac:dyDescent="0.25">
      <c r="D19" s="50" t="s">
        <v>224</v>
      </c>
      <c r="K19" s="11" t="s">
        <v>225</v>
      </c>
    </row>
    <row r="20" spans="4:11" x14ac:dyDescent="0.25">
      <c r="D20" s="50" t="s">
        <v>226</v>
      </c>
      <c r="K20" s="11" t="s">
        <v>227</v>
      </c>
    </row>
    <row r="21" spans="4:11" x14ac:dyDescent="0.25">
      <c r="D21" s="50" t="s">
        <v>228</v>
      </c>
      <c r="K21" s="11" t="s">
        <v>229</v>
      </c>
    </row>
    <row r="22" spans="4:11" x14ac:dyDescent="0.25">
      <c r="K22" s="11" t="s">
        <v>230</v>
      </c>
    </row>
  </sheetData>
  <sheetProtection selectLockedCells="1"/>
  <sortState xmlns:xlrd2="http://schemas.microsoft.com/office/spreadsheetml/2017/richdata2" ref="F2:F7">
    <sortCondition ref="F2"/>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E1996-70A9-4464-814F-09CA40497CDB}">
  <dimension ref="A1:H29"/>
  <sheetViews>
    <sheetView workbookViewId="0">
      <selection activeCell="B37" sqref="B37"/>
    </sheetView>
  </sheetViews>
  <sheetFormatPr defaultRowHeight="15" x14ac:dyDescent="0.25"/>
  <cols>
    <col min="1" max="1" width="47.42578125" bestFit="1" customWidth="1"/>
    <col min="2" max="2" width="47.42578125" customWidth="1"/>
  </cols>
  <sheetData>
    <row r="1" spans="1:8" x14ac:dyDescent="0.25">
      <c r="A1" s="39" t="s">
        <v>231</v>
      </c>
      <c r="B1" s="39"/>
    </row>
    <row r="2" spans="1:8" x14ac:dyDescent="0.25">
      <c r="C2" s="182" t="s">
        <v>123</v>
      </c>
      <c r="D2" s="182"/>
      <c r="E2" s="182"/>
      <c r="F2" s="182"/>
      <c r="G2" s="182"/>
      <c r="H2" s="182"/>
    </row>
    <row r="3" spans="1:8" ht="15.75" thickBot="1" x14ac:dyDescent="0.3">
      <c r="C3" s="110" t="s">
        <v>23</v>
      </c>
      <c r="D3" s="110">
        <v>0</v>
      </c>
      <c r="E3" s="110">
        <v>1</v>
      </c>
      <c r="F3" s="110">
        <v>2</v>
      </c>
      <c r="G3" s="110">
        <v>3</v>
      </c>
      <c r="H3" s="110">
        <v>4</v>
      </c>
    </row>
    <row r="4" spans="1:8" x14ac:dyDescent="0.25">
      <c r="A4" s="111" t="s">
        <v>232</v>
      </c>
      <c r="B4" s="112" t="s">
        <v>233</v>
      </c>
      <c r="C4" s="113">
        <v>501</v>
      </c>
      <c r="D4" s="113">
        <v>668</v>
      </c>
      <c r="E4" s="113">
        <v>715</v>
      </c>
      <c r="F4" s="113">
        <v>858</v>
      </c>
      <c r="G4" s="113">
        <v>992</v>
      </c>
      <c r="H4" s="114">
        <v>1107</v>
      </c>
    </row>
    <row r="5" spans="1:8" x14ac:dyDescent="0.25">
      <c r="A5" s="115"/>
      <c r="B5" s="20" t="s">
        <v>234</v>
      </c>
      <c r="C5" s="109">
        <v>834</v>
      </c>
      <c r="D5" s="109">
        <v>1113</v>
      </c>
      <c r="E5" s="109">
        <v>1193</v>
      </c>
      <c r="F5" s="109">
        <v>1431</v>
      </c>
      <c r="G5" s="109">
        <v>1653</v>
      </c>
      <c r="H5" s="116">
        <v>1845</v>
      </c>
    </row>
    <row r="6" spans="1:8" x14ac:dyDescent="0.25">
      <c r="A6" s="115"/>
      <c r="B6" s="20" t="s">
        <v>235</v>
      </c>
      <c r="C6" s="109">
        <v>1002</v>
      </c>
      <c r="D6" s="109">
        <v>1336</v>
      </c>
      <c r="E6" s="109">
        <v>1431</v>
      </c>
      <c r="F6" s="109">
        <v>1717</v>
      </c>
      <c r="G6" s="109">
        <v>1984</v>
      </c>
      <c r="H6" s="116">
        <v>2214</v>
      </c>
    </row>
    <row r="7" spans="1:8" ht="15.75" thickBot="1" x14ac:dyDescent="0.3">
      <c r="A7" s="117"/>
      <c r="B7" s="118" t="s">
        <v>236</v>
      </c>
      <c r="C7" s="119">
        <v>1169</v>
      </c>
      <c r="D7" s="119">
        <v>1559</v>
      </c>
      <c r="E7" s="119">
        <v>1670</v>
      </c>
      <c r="F7" s="119">
        <v>2003</v>
      </c>
      <c r="G7" s="119">
        <v>2315</v>
      </c>
      <c r="H7" s="120">
        <v>2583</v>
      </c>
    </row>
    <row r="8" spans="1:8" x14ac:dyDescent="0.25">
      <c r="A8" s="111" t="s">
        <v>237</v>
      </c>
      <c r="B8" s="112" t="s">
        <v>233</v>
      </c>
      <c r="C8" s="113">
        <v>533</v>
      </c>
      <c r="D8" s="113">
        <v>711</v>
      </c>
      <c r="E8" s="113">
        <v>761</v>
      </c>
      <c r="F8" s="113">
        <v>913</v>
      </c>
      <c r="G8" s="113">
        <v>1055</v>
      </c>
      <c r="H8" s="114">
        <v>1177</v>
      </c>
    </row>
    <row r="9" spans="1:8" x14ac:dyDescent="0.25">
      <c r="A9" s="115"/>
      <c r="B9" s="20" t="s">
        <v>234</v>
      </c>
      <c r="C9" s="109">
        <v>888</v>
      </c>
      <c r="D9" s="109">
        <v>1185</v>
      </c>
      <c r="E9" s="109">
        <v>1269</v>
      </c>
      <c r="F9" s="109">
        <v>1438</v>
      </c>
      <c r="G9" s="109">
        <v>1606</v>
      </c>
      <c r="H9" s="116">
        <v>1827</v>
      </c>
    </row>
    <row r="10" spans="1:8" x14ac:dyDescent="0.25">
      <c r="A10" s="115"/>
      <c r="B10" s="20" t="s">
        <v>235</v>
      </c>
      <c r="C10" s="109">
        <v>1066</v>
      </c>
      <c r="D10" s="109">
        <v>1422</v>
      </c>
      <c r="E10" s="109">
        <v>1523</v>
      </c>
      <c r="F10" s="109">
        <v>1827</v>
      </c>
      <c r="G10" s="109">
        <v>2111</v>
      </c>
      <c r="H10" s="116">
        <v>2355</v>
      </c>
    </row>
    <row r="11" spans="1:8" ht="15.75" thickBot="1" x14ac:dyDescent="0.3">
      <c r="A11" s="117"/>
      <c r="B11" s="118" t="s">
        <v>236</v>
      </c>
      <c r="C11" s="119">
        <v>1244</v>
      </c>
      <c r="D11" s="119">
        <v>1659</v>
      </c>
      <c r="E11" s="119">
        <v>1777</v>
      </c>
      <c r="F11" s="119">
        <v>2131</v>
      </c>
      <c r="G11" s="119">
        <v>2463</v>
      </c>
      <c r="H11" s="120">
        <v>2747</v>
      </c>
    </row>
    <row r="12" spans="1:8" x14ac:dyDescent="0.25">
      <c r="A12" s="121" t="s">
        <v>238</v>
      </c>
      <c r="B12" s="112" t="s">
        <v>233</v>
      </c>
      <c r="C12" s="113">
        <v>603</v>
      </c>
      <c r="D12" s="113">
        <v>805</v>
      </c>
      <c r="E12" s="113">
        <v>863</v>
      </c>
      <c r="F12" s="113">
        <v>1035</v>
      </c>
      <c r="G12" s="113">
        <v>1196</v>
      </c>
      <c r="H12" s="114">
        <v>1335</v>
      </c>
    </row>
    <row r="13" spans="1:8" x14ac:dyDescent="0.25">
      <c r="A13" s="122"/>
      <c r="B13" s="20" t="s">
        <v>234</v>
      </c>
      <c r="C13" s="109">
        <v>1006</v>
      </c>
      <c r="D13" s="109">
        <v>1342</v>
      </c>
      <c r="E13" s="109">
        <v>1438</v>
      </c>
      <c r="F13" s="109">
        <v>1726</v>
      </c>
      <c r="G13" s="109">
        <v>1994</v>
      </c>
      <c r="H13" s="116">
        <v>2225</v>
      </c>
    </row>
    <row r="14" spans="1:8" x14ac:dyDescent="0.25">
      <c r="A14" s="122"/>
      <c r="B14" s="20" t="s">
        <v>235</v>
      </c>
      <c r="C14" s="109">
        <v>1208</v>
      </c>
      <c r="D14" s="109">
        <v>1611</v>
      </c>
      <c r="E14" s="109">
        <v>1726</v>
      </c>
      <c r="F14" s="109">
        <v>2071</v>
      </c>
      <c r="G14" s="109">
        <v>2393</v>
      </c>
      <c r="H14" s="116">
        <v>2670</v>
      </c>
    </row>
    <row r="15" spans="1:8" ht="15.75" thickBot="1" x14ac:dyDescent="0.3">
      <c r="A15" s="123"/>
      <c r="B15" s="118" t="s">
        <v>236</v>
      </c>
      <c r="C15" s="119">
        <v>1409</v>
      </c>
      <c r="D15" s="119">
        <v>1879</v>
      </c>
      <c r="E15" s="119">
        <v>2014</v>
      </c>
      <c r="F15" s="119">
        <v>2416</v>
      </c>
      <c r="G15" s="119">
        <v>2792</v>
      </c>
      <c r="H15" s="120">
        <v>3115</v>
      </c>
    </row>
    <row r="16" spans="1:8" x14ac:dyDescent="0.25">
      <c r="A16" s="121" t="s">
        <v>239</v>
      </c>
      <c r="B16" s="112" t="s">
        <v>233</v>
      </c>
      <c r="C16" s="113">
        <v>530</v>
      </c>
      <c r="D16" s="113">
        <v>707</v>
      </c>
      <c r="E16" s="113">
        <v>757</v>
      </c>
      <c r="F16" s="113">
        <v>909</v>
      </c>
      <c r="G16" s="113">
        <v>1055</v>
      </c>
      <c r="H16" s="114">
        <v>1171</v>
      </c>
    </row>
    <row r="17" spans="1:8" x14ac:dyDescent="0.25">
      <c r="A17" s="122"/>
      <c r="B17" s="20" t="s">
        <v>234</v>
      </c>
      <c r="C17" s="109">
        <v>883</v>
      </c>
      <c r="D17" s="109">
        <v>1178</v>
      </c>
      <c r="E17" s="109">
        <v>1262</v>
      </c>
      <c r="F17" s="109">
        <v>1515</v>
      </c>
      <c r="G17" s="109">
        <v>1750</v>
      </c>
      <c r="H17" s="116">
        <v>1952</v>
      </c>
    </row>
    <row r="18" spans="1:8" x14ac:dyDescent="0.25">
      <c r="A18" s="122"/>
      <c r="B18" s="20" t="s">
        <v>235</v>
      </c>
      <c r="C18" s="109">
        <v>1060</v>
      </c>
      <c r="D18" s="109">
        <v>1414</v>
      </c>
      <c r="E18" s="109">
        <v>1515</v>
      </c>
      <c r="F18" s="109">
        <v>1818</v>
      </c>
      <c r="G18" s="109">
        <v>2100</v>
      </c>
      <c r="H18" s="116">
        <v>2343</v>
      </c>
    </row>
    <row r="19" spans="1:8" ht="15.75" thickBot="1" x14ac:dyDescent="0.3">
      <c r="A19" s="123"/>
      <c r="B19" s="118" t="s">
        <v>236</v>
      </c>
      <c r="C19" s="119">
        <v>1237</v>
      </c>
      <c r="D19" s="119">
        <v>1650</v>
      </c>
      <c r="E19" s="119">
        <v>1767</v>
      </c>
      <c r="F19" s="119">
        <v>2121</v>
      </c>
      <c r="G19" s="119">
        <v>2450</v>
      </c>
      <c r="H19" s="120">
        <v>2733</v>
      </c>
    </row>
    <row r="20" spans="1:8" x14ac:dyDescent="0.25">
      <c r="A20" s="121" t="s">
        <v>240</v>
      </c>
      <c r="B20" s="112" t="s">
        <v>233</v>
      </c>
      <c r="C20" s="113">
        <v>470</v>
      </c>
      <c r="D20" s="113">
        <v>627</v>
      </c>
      <c r="E20" s="113">
        <v>672</v>
      </c>
      <c r="F20" s="113">
        <v>806</v>
      </c>
      <c r="G20" s="113">
        <v>931</v>
      </c>
      <c r="H20" s="114">
        <v>1039</v>
      </c>
    </row>
    <row r="21" spans="1:8" x14ac:dyDescent="0.25">
      <c r="A21" s="122"/>
      <c r="B21" s="20" t="s">
        <v>234</v>
      </c>
      <c r="C21" s="109">
        <v>783</v>
      </c>
      <c r="D21" s="109">
        <v>1045</v>
      </c>
      <c r="E21" s="109">
        <v>1120</v>
      </c>
      <c r="F21" s="109">
        <v>1343</v>
      </c>
      <c r="G21" s="109">
        <v>1552</v>
      </c>
      <c r="H21" s="116">
        <v>1732</v>
      </c>
    </row>
    <row r="22" spans="1:8" x14ac:dyDescent="0.25">
      <c r="A22" s="122"/>
      <c r="B22" s="20" t="s">
        <v>235</v>
      </c>
      <c r="C22" s="109">
        <v>940</v>
      </c>
      <c r="D22" s="109">
        <v>1254</v>
      </c>
      <c r="E22" s="109">
        <v>1344</v>
      </c>
      <c r="F22" s="109">
        <v>1612</v>
      </c>
      <c r="G22" s="109">
        <v>1863</v>
      </c>
      <c r="H22" s="116">
        <v>2079</v>
      </c>
    </row>
    <row r="23" spans="1:8" ht="15.75" thickBot="1" x14ac:dyDescent="0.3">
      <c r="A23" s="123"/>
      <c r="B23" s="118" t="s">
        <v>236</v>
      </c>
      <c r="C23" s="119">
        <v>1097</v>
      </c>
      <c r="D23" s="119">
        <v>1463</v>
      </c>
      <c r="E23" s="119">
        <v>1568</v>
      </c>
      <c r="F23" s="119">
        <v>1881</v>
      </c>
      <c r="G23" s="119">
        <v>2173</v>
      </c>
      <c r="H23" s="120">
        <v>2425</v>
      </c>
    </row>
    <row r="24" spans="1:8" x14ac:dyDescent="0.25">
      <c r="A24" s="121" t="s">
        <v>241</v>
      </c>
      <c r="B24" s="112" t="s">
        <v>233</v>
      </c>
      <c r="C24" s="113">
        <v>404</v>
      </c>
      <c r="D24" s="113">
        <v>539</v>
      </c>
      <c r="E24" s="113">
        <v>577</v>
      </c>
      <c r="F24" s="113">
        <v>693</v>
      </c>
      <c r="G24" s="113">
        <v>801</v>
      </c>
      <c r="H24" s="114">
        <v>894</v>
      </c>
    </row>
    <row r="25" spans="1:8" x14ac:dyDescent="0.25">
      <c r="A25" s="122"/>
      <c r="B25" s="20" t="s">
        <v>234</v>
      </c>
      <c r="C25" s="109">
        <v>673</v>
      </c>
      <c r="D25" s="109">
        <v>898</v>
      </c>
      <c r="E25" s="109">
        <v>963</v>
      </c>
      <c r="F25" s="109">
        <v>1156</v>
      </c>
      <c r="G25" s="109">
        <v>1335</v>
      </c>
      <c r="H25" s="116">
        <v>1490</v>
      </c>
    </row>
    <row r="26" spans="1:8" x14ac:dyDescent="0.25">
      <c r="A26" s="122"/>
      <c r="B26" s="20" t="s">
        <v>235</v>
      </c>
      <c r="C26" s="109">
        <v>808</v>
      </c>
      <c r="D26" s="109">
        <v>1078</v>
      </c>
      <c r="E26" s="109">
        <v>1155</v>
      </c>
      <c r="F26" s="109">
        <v>1387</v>
      </c>
      <c r="G26" s="109">
        <v>1602</v>
      </c>
      <c r="H26" s="116">
        <v>1788</v>
      </c>
    </row>
    <row r="27" spans="1:8" ht="15.75" thickBot="1" x14ac:dyDescent="0.3">
      <c r="A27" s="124"/>
      <c r="B27" s="118" t="s">
        <v>236</v>
      </c>
      <c r="C27" s="119">
        <v>943</v>
      </c>
      <c r="D27" s="119">
        <v>1258</v>
      </c>
      <c r="E27" s="119">
        <v>1348</v>
      </c>
      <c r="F27" s="119">
        <v>1618</v>
      </c>
      <c r="G27" s="119">
        <v>1869</v>
      </c>
      <c r="H27" s="120">
        <v>2086</v>
      </c>
    </row>
    <row r="29" spans="1:8" x14ac:dyDescent="0.25">
      <c r="A29" s="79" t="s">
        <v>242</v>
      </c>
    </row>
  </sheetData>
  <mergeCells count="1">
    <mergeCell ref="C2:H2"/>
  </mergeCells>
  <hyperlinks>
    <hyperlink ref="A29" r:id="rId1" display="https://www.nj.gov/dca/hmfa/about/regulations/docs/UHAC_Income Limits.pdf" xr:uid="{F545E406-46F2-4198-980A-453EC4AC53C3}"/>
  </hyperlinks>
  <pageMargins left="0.7" right="0.7" top="0.75" bottom="0.75" header="0.3" footer="0.3"/>
  <pageSetup orientation="portrait"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0A368-9951-4901-BD0B-B0150129FD18}">
  <dimension ref="A1:H56"/>
  <sheetViews>
    <sheetView topLeftCell="A7" workbookViewId="0">
      <selection activeCell="F8" sqref="F8"/>
    </sheetView>
  </sheetViews>
  <sheetFormatPr defaultRowHeight="15" x14ac:dyDescent="0.25"/>
  <cols>
    <col min="1" max="1" width="22" bestFit="1" customWidth="1"/>
    <col min="2" max="2" width="10.28515625" customWidth="1"/>
    <col min="3" max="6" width="10.28515625" bestFit="1" customWidth="1"/>
    <col min="8" max="8" width="21.85546875" bestFit="1" customWidth="1"/>
  </cols>
  <sheetData>
    <row r="1" spans="1:8" x14ac:dyDescent="0.25">
      <c r="A1" s="39" t="s">
        <v>243</v>
      </c>
    </row>
    <row r="3" spans="1:8" x14ac:dyDescent="0.25">
      <c r="A3" s="9" t="s">
        <v>244</v>
      </c>
      <c r="B3" s="46" t="s">
        <v>23</v>
      </c>
      <c r="C3" s="47" t="s">
        <v>109</v>
      </c>
      <c r="D3" s="40" t="s">
        <v>25</v>
      </c>
      <c r="E3" s="44" t="s">
        <v>26</v>
      </c>
      <c r="F3" s="44" t="s">
        <v>27</v>
      </c>
      <c r="H3" t="s">
        <v>244</v>
      </c>
    </row>
    <row r="4" spans="1:8" x14ac:dyDescent="0.25">
      <c r="A4" s="49" t="s">
        <v>114</v>
      </c>
      <c r="B4" s="45">
        <f>ROUNDUP(C4*0.75,0)</f>
        <v>32</v>
      </c>
      <c r="C4" s="45">
        <v>42</v>
      </c>
      <c r="D4" s="45">
        <v>57</v>
      </c>
      <c r="E4" s="45">
        <v>68</v>
      </c>
      <c r="F4" s="45">
        <v>85</v>
      </c>
      <c r="H4" t="s">
        <v>245</v>
      </c>
    </row>
    <row r="5" spans="1:8" x14ac:dyDescent="0.25">
      <c r="A5" s="49" t="s">
        <v>115</v>
      </c>
      <c r="B5" s="45">
        <f t="shared" ref="B5:B11" si="0">ROUNDUP(C5*0.75,0)</f>
        <v>46</v>
      </c>
      <c r="C5" s="45">
        <v>61</v>
      </c>
      <c r="D5" s="45">
        <v>83</v>
      </c>
      <c r="E5" s="45">
        <v>99</v>
      </c>
      <c r="F5" s="45">
        <v>125</v>
      </c>
      <c r="H5" t="s">
        <v>246</v>
      </c>
    </row>
    <row r="6" spans="1:8" x14ac:dyDescent="0.25">
      <c r="A6" s="49" t="s">
        <v>116</v>
      </c>
      <c r="B6" s="45">
        <f t="shared" si="0"/>
        <v>5</v>
      </c>
      <c r="C6" s="45">
        <v>6</v>
      </c>
      <c r="D6" s="45">
        <v>7</v>
      </c>
      <c r="E6" s="45">
        <v>9</v>
      </c>
      <c r="F6" s="45">
        <v>12</v>
      </c>
      <c r="H6" t="s">
        <v>108</v>
      </c>
    </row>
    <row r="7" spans="1:8" x14ac:dyDescent="0.25">
      <c r="A7" s="49" t="s">
        <v>117</v>
      </c>
      <c r="B7" s="45">
        <f t="shared" si="0"/>
        <v>9</v>
      </c>
      <c r="C7" s="45">
        <v>12</v>
      </c>
      <c r="D7" s="45">
        <v>16</v>
      </c>
      <c r="E7" s="45">
        <v>21</v>
      </c>
      <c r="F7" s="45">
        <v>26</v>
      </c>
      <c r="H7" t="s">
        <v>247</v>
      </c>
    </row>
    <row r="8" spans="1:8" x14ac:dyDescent="0.25">
      <c r="A8" s="49" t="s">
        <v>118</v>
      </c>
      <c r="B8" s="45">
        <f t="shared" si="0"/>
        <v>32</v>
      </c>
      <c r="C8" s="45">
        <v>42</v>
      </c>
      <c r="D8" s="45">
        <v>54</v>
      </c>
      <c r="E8" s="45">
        <v>72</v>
      </c>
      <c r="F8" s="45">
        <v>89</v>
      </c>
    </row>
    <row r="9" spans="1:8" x14ac:dyDescent="0.25">
      <c r="A9" s="49" t="s">
        <v>119</v>
      </c>
      <c r="B9" s="45">
        <f t="shared" si="0"/>
        <v>6</v>
      </c>
      <c r="C9" s="45">
        <v>7</v>
      </c>
      <c r="D9" s="45">
        <v>9</v>
      </c>
      <c r="E9" s="45">
        <v>12</v>
      </c>
      <c r="F9" s="45">
        <v>14</v>
      </c>
    </row>
    <row r="10" spans="1:8" x14ac:dyDescent="0.25">
      <c r="A10" s="49" t="s">
        <v>120</v>
      </c>
      <c r="B10" s="45">
        <f t="shared" si="0"/>
        <v>12</v>
      </c>
      <c r="C10" s="45">
        <v>15</v>
      </c>
      <c r="D10" s="45">
        <v>19</v>
      </c>
      <c r="E10" s="45">
        <v>25</v>
      </c>
      <c r="F10" s="45">
        <v>31</v>
      </c>
    </row>
    <row r="11" spans="1:8" x14ac:dyDescent="0.25">
      <c r="A11" s="49" t="s">
        <v>121</v>
      </c>
      <c r="B11" s="45">
        <f t="shared" si="0"/>
        <v>17</v>
      </c>
      <c r="C11" s="45">
        <v>22</v>
      </c>
      <c r="D11" s="45">
        <v>28</v>
      </c>
      <c r="E11" s="45">
        <v>38</v>
      </c>
      <c r="F11" s="45">
        <v>47</v>
      </c>
    </row>
    <row r="14" spans="1:8" x14ac:dyDescent="0.25">
      <c r="A14" s="9" t="s">
        <v>245</v>
      </c>
      <c r="B14" s="46" t="s">
        <v>23</v>
      </c>
      <c r="C14" s="47" t="s">
        <v>109</v>
      </c>
      <c r="D14" s="40" t="s">
        <v>25</v>
      </c>
      <c r="E14" s="44" t="s">
        <v>26</v>
      </c>
      <c r="F14" s="44" t="s">
        <v>27</v>
      </c>
    </row>
    <row r="15" spans="1:8" x14ac:dyDescent="0.25">
      <c r="A15" s="49" t="s">
        <v>114</v>
      </c>
      <c r="B15" s="45">
        <f>ROUNDUP(C15*0.75,0)</f>
        <v>28</v>
      </c>
      <c r="C15" s="45">
        <v>37</v>
      </c>
      <c r="D15" s="45">
        <v>47</v>
      </c>
      <c r="E15" s="45">
        <v>63</v>
      </c>
      <c r="F15" s="45">
        <v>78</v>
      </c>
    </row>
    <row r="16" spans="1:8" x14ac:dyDescent="0.25">
      <c r="A16" s="49" t="s">
        <v>115</v>
      </c>
      <c r="B16" s="45">
        <f t="shared" ref="B16:B22" si="1">ROUNDUP(C16*0.75,0)</f>
        <v>41</v>
      </c>
      <c r="C16" s="45">
        <v>54</v>
      </c>
      <c r="D16" s="45">
        <v>69</v>
      </c>
      <c r="E16" s="45">
        <v>92</v>
      </c>
      <c r="F16" s="45">
        <v>114</v>
      </c>
    </row>
    <row r="17" spans="1:6" x14ac:dyDescent="0.25">
      <c r="A17" s="49" t="s">
        <v>116</v>
      </c>
      <c r="B17" s="45">
        <f t="shared" si="1"/>
        <v>5</v>
      </c>
      <c r="C17" s="45">
        <v>6</v>
      </c>
      <c r="D17" s="45">
        <v>7</v>
      </c>
      <c r="E17" s="45">
        <v>9</v>
      </c>
      <c r="F17" s="45">
        <v>12</v>
      </c>
    </row>
    <row r="18" spans="1:6" x14ac:dyDescent="0.25">
      <c r="A18" s="49" t="s">
        <v>117</v>
      </c>
      <c r="B18" s="45">
        <f t="shared" si="1"/>
        <v>9</v>
      </c>
      <c r="C18" s="45">
        <v>12</v>
      </c>
      <c r="D18" s="45">
        <v>16</v>
      </c>
      <c r="E18" s="45">
        <v>21</v>
      </c>
      <c r="F18" s="45">
        <v>26</v>
      </c>
    </row>
    <row r="19" spans="1:6" x14ac:dyDescent="0.25">
      <c r="A19" s="49" t="s">
        <v>118</v>
      </c>
      <c r="B19" s="45">
        <f t="shared" si="1"/>
        <v>32</v>
      </c>
      <c r="C19" s="45">
        <v>42</v>
      </c>
      <c r="D19" s="45">
        <v>54</v>
      </c>
      <c r="E19" s="45">
        <v>72</v>
      </c>
      <c r="F19" s="45">
        <v>89</v>
      </c>
    </row>
    <row r="20" spans="1:6" x14ac:dyDescent="0.25">
      <c r="A20" s="49" t="s">
        <v>119</v>
      </c>
      <c r="B20" s="45">
        <f t="shared" si="1"/>
        <v>6</v>
      </c>
      <c r="C20" s="45">
        <v>7</v>
      </c>
      <c r="D20" s="45">
        <v>9</v>
      </c>
      <c r="E20" s="45">
        <v>12</v>
      </c>
      <c r="F20" s="45">
        <v>14</v>
      </c>
    </row>
    <row r="21" spans="1:6" x14ac:dyDescent="0.25">
      <c r="A21" s="49" t="s">
        <v>120</v>
      </c>
      <c r="B21" s="45">
        <f t="shared" si="1"/>
        <v>12</v>
      </c>
      <c r="C21" s="45">
        <v>15</v>
      </c>
      <c r="D21" s="45">
        <v>19</v>
      </c>
      <c r="E21" s="45">
        <v>25</v>
      </c>
      <c r="F21" s="45">
        <v>31</v>
      </c>
    </row>
    <row r="22" spans="1:6" x14ac:dyDescent="0.25">
      <c r="A22" s="49" t="s">
        <v>121</v>
      </c>
      <c r="B22" s="45">
        <f t="shared" si="1"/>
        <v>10</v>
      </c>
      <c r="C22" s="45">
        <v>13</v>
      </c>
      <c r="D22" s="45">
        <v>16</v>
      </c>
      <c r="E22" s="45">
        <v>22</v>
      </c>
      <c r="F22" s="45">
        <v>27</v>
      </c>
    </row>
    <row r="23" spans="1:6" x14ac:dyDescent="0.25">
      <c r="A23" s="87"/>
      <c r="B23" s="88"/>
      <c r="C23" s="88"/>
      <c r="D23" s="88"/>
      <c r="E23" s="88"/>
      <c r="F23" s="88"/>
    </row>
    <row r="25" spans="1:6" x14ac:dyDescent="0.25">
      <c r="A25" s="9" t="s">
        <v>246</v>
      </c>
      <c r="B25" s="46" t="s">
        <v>23</v>
      </c>
      <c r="C25" s="47" t="s">
        <v>109</v>
      </c>
      <c r="D25" s="40" t="s">
        <v>25</v>
      </c>
      <c r="E25" s="44" t="s">
        <v>26</v>
      </c>
      <c r="F25" s="44" t="s">
        <v>27</v>
      </c>
    </row>
    <row r="26" spans="1:6" x14ac:dyDescent="0.25">
      <c r="A26" s="49" t="s">
        <v>114</v>
      </c>
      <c r="B26" s="45">
        <f>ROUNDUP(C26*0.75,0)</f>
        <v>24</v>
      </c>
      <c r="C26" s="45">
        <v>32</v>
      </c>
      <c r="D26" s="45">
        <v>42</v>
      </c>
      <c r="E26" s="45">
        <v>57</v>
      </c>
      <c r="F26" s="45">
        <v>71</v>
      </c>
    </row>
    <row r="27" spans="1:6" x14ac:dyDescent="0.25">
      <c r="A27" s="49" t="s">
        <v>115</v>
      </c>
      <c r="B27" s="45">
        <f t="shared" ref="B27:B33" si="2">ROUNDUP(C27*0.75,0)</f>
        <v>35</v>
      </c>
      <c r="C27" s="45">
        <v>46</v>
      </c>
      <c r="D27" s="45">
        <v>62</v>
      </c>
      <c r="E27" s="45">
        <v>84</v>
      </c>
      <c r="F27" s="45">
        <v>104</v>
      </c>
    </row>
    <row r="28" spans="1:6" x14ac:dyDescent="0.25">
      <c r="A28" s="49" t="s">
        <v>116</v>
      </c>
      <c r="B28" s="45">
        <f t="shared" si="2"/>
        <v>5</v>
      </c>
      <c r="C28" s="45">
        <v>6</v>
      </c>
      <c r="D28" s="45">
        <v>7</v>
      </c>
      <c r="E28" s="45">
        <v>9</v>
      </c>
      <c r="F28" s="45">
        <v>12</v>
      </c>
    </row>
    <row r="29" spans="1:6" x14ac:dyDescent="0.25">
      <c r="A29" s="49" t="s">
        <v>117</v>
      </c>
      <c r="B29" s="45">
        <f t="shared" si="2"/>
        <v>9</v>
      </c>
      <c r="C29" s="45">
        <v>12</v>
      </c>
      <c r="D29" s="45">
        <v>16</v>
      </c>
      <c r="E29" s="45">
        <v>21</v>
      </c>
      <c r="F29" s="45">
        <v>26</v>
      </c>
    </row>
    <row r="30" spans="1:6" x14ac:dyDescent="0.25">
      <c r="A30" s="49" t="s">
        <v>118</v>
      </c>
      <c r="B30" s="45">
        <f t="shared" si="2"/>
        <v>32</v>
      </c>
      <c r="C30" s="45">
        <v>42</v>
      </c>
      <c r="D30" s="45">
        <v>54</v>
      </c>
      <c r="E30" s="45">
        <v>73</v>
      </c>
      <c r="F30" s="45">
        <v>89</v>
      </c>
    </row>
    <row r="31" spans="1:6" x14ac:dyDescent="0.25">
      <c r="A31" s="49" t="s">
        <v>119</v>
      </c>
      <c r="B31" s="45">
        <f t="shared" si="2"/>
        <v>6</v>
      </c>
      <c r="C31" s="45">
        <v>7</v>
      </c>
      <c r="D31" s="45">
        <v>9</v>
      </c>
      <c r="E31" s="45">
        <v>12</v>
      </c>
      <c r="F31" s="45">
        <v>14</v>
      </c>
    </row>
    <row r="32" spans="1:6" x14ac:dyDescent="0.25">
      <c r="A32" s="49" t="s">
        <v>120</v>
      </c>
      <c r="B32" s="45">
        <f t="shared" si="2"/>
        <v>12</v>
      </c>
      <c r="C32" s="45">
        <v>15</v>
      </c>
      <c r="D32" s="45">
        <v>19</v>
      </c>
      <c r="E32" s="45">
        <v>25</v>
      </c>
      <c r="F32" s="45">
        <v>31</v>
      </c>
    </row>
    <row r="33" spans="1:6" x14ac:dyDescent="0.25">
      <c r="A33" s="49" t="s">
        <v>121</v>
      </c>
      <c r="B33" s="45">
        <f t="shared" si="2"/>
        <v>10</v>
      </c>
      <c r="C33" s="45">
        <v>13</v>
      </c>
      <c r="D33" s="45">
        <v>16</v>
      </c>
      <c r="E33" s="45">
        <v>22</v>
      </c>
      <c r="F33" s="45">
        <v>27</v>
      </c>
    </row>
    <row r="36" spans="1:6" x14ac:dyDescent="0.25">
      <c r="A36" s="9" t="s">
        <v>108</v>
      </c>
      <c r="B36" s="46" t="s">
        <v>23</v>
      </c>
      <c r="C36" s="47" t="s">
        <v>109</v>
      </c>
      <c r="D36" s="40" t="s">
        <v>25</v>
      </c>
      <c r="E36" s="44" t="s">
        <v>26</v>
      </c>
      <c r="F36" s="44" t="s">
        <v>27</v>
      </c>
    </row>
    <row r="37" spans="1:6" x14ac:dyDescent="0.25">
      <c r="A37" s="49" t="s">
        <v>114</v>
      </c>
      <c r="B37" s="45">
        <f>ROUNDUP(C37*0.75,0)</f>
        <v>26</v>
      </c>
      <c r="C37" s="45">
        <v>34</v>
      </c>
      <c r="D37" s="45">
        <v>45</v>
      </c>
      <c r="E37" s="45">
        <v>60</v>
      </c>
      <c r="F37" s="45">
        <v>74</v>
      </c>
    </row>
    <row r="38" spans="1:6" x14ac:dyDescent="0.25">
      <c r="A38" s="49" t="s">
        <v>115</v>
      </c>
      <c r="B38" s="45">
        <f t="shared" ref="B38:B44" si="3">ROUNDUP(C38*0.75,0)</f>
        <v>38</v>
      </c>
      <c r="C38" s="45">
        <v>50</v>
      </c>
      <c r="D38" s="45">
        <v>66</v>
      </c>
      <c r="E38" s="45">
        <v>88</v>
      </c>
      <c r="F38" s="45">
        <v>108</v>
      </c>
    </row>
    <row r="39" spans="1:6" x14ac:dyDescent="0.25">
      <c r="A39" s="49" t="s">
        <v>116</v>
      </c>
      <c r="B39" s="45">
        <f t="shared" si="3"/>
        <v>5</v>
      </c>
      <c r="C39" s="45">
        <v>6</v>
      </c>
      <c r="D39" s="45">
        <v>7</v>
      </c>
      <c r="E39" s="45">
        <v>9</v>
      </c>
      <c r="F39" s="45">
        <v>12</v>
      </c>
    </row>
    <row r="40" spans="1:6" x14ac:dyDescent="0.25">
      <c r="A40" s="49" t="s">
        <v>117</v>
      </c>
      <c r="B40" s="45">
        <f t="shared" si="3"/>
        <v>9</v>
      </c>
      <c r="C40" s="45">
        <v>12</v>
      </c>
      <c r="D40" s="45">
        <v>16</v>
      </c>
      <c r="E40" s="45">
        <v>21</v>
      </c>
      <c r="F40" s="45">
        <v>26</v>
      </c>
    </row>
    <row r="41" spans="1:6" x14ac:dyDescent="0.25">
      <c r="A41" s="49" t="s">
        <v>118</v>
      </c>
      <c r="B41" s="45">
        <f t="shared" si="3"/>
        <v>32</v>
      </c>
      <c r="C41" s="45">
        <v>42</v>
      </c>
      <c r="D41" s="45">
        <v>54</v>
      </c>
      <c r="E41" s="45">
        <v>72</v>
      </c>
      <c r="F41" s="45">
        <v>89</v>
      </c>
    </row>
    <row r="42" spans="1:6" x14ac:dyDescent="0.25">
      <c r="A42" s="49" t="s">
        <v>119</v>
      </c>
      <c r="B42" s="45">
        <f t="shared" si="3"/>
        <v>6</v>
      </c>
      <c r="C42" s="45">
        <v>7</v>
      </c>
      <c r="D42" s="45">
        <v>9</v>
      </c>
      <c r="E42" s="45">
        <v>12</v>
      </c>
      <c r="F42" s="45">
        <v>14</v>
      </c>
    </row>
    <row r="43" spans="1:6" x14ac:dyDescent="0.25">
      <c r="A43" s="49" t="s">
        <v>120</v>
      </c>
      <c r="B43" s="45">
        <f t="shared" si="3"/>
        <v>12</v>
      </c>
      <c r="C43" s="45">
        <v>15</v>
      </c>
      <c r="D43" s="45">
        <v>19</v>
      </c>
      <c r="E43" s="45">
        <v>25</v>
      </c>
      <c r="F43" s="45">
        <v>31</v>
      </c>
    </row>
    <row r="44" spans="1:6" x14ac:dyDescent="0.25">
      <c r="A44" s="49" t="s">
        <v>121</v>
      </c>
      <c r="B44" s="45">
        <f t="shared" si="3"/>
        <v>9</v>
      </c>
      <c r="C44" s="45">
        <v>12</v>
      </c>
      <c r="D44" s="45">
        <v>15</v>
      </c>
      <c r="E44" s="45">
        <v>20</v>
      </c>
      <c r="F44" s="45">
        <v>25</v>
      </c>
    </row>
    <row r="45" spans="1:6" x14ac:dyDescent="0.25">
      <c r="C45" s="89"/>
    </row>
    <row r="46" spans="1:6" x14ac:dyDescent="0.25">
      <c r="A46" s="9" t="s">
        <v>247</v>
      </c>
      <c r="B46" s="46" t="s">
        <v>23</v>
      </c>
      <c r="C46" s="47" t="s">
        <v>109</v>
      </c>
      <c r="D46" s="40" t="s">
        <v>25</v>
      </c>
      <c r="E46" s="44" t="s">
        <v>26</v>
      </c>
      <c r="F46" s="44" t="s">
        <v>27</v>
      </c>
    </row>
    <row r="47" spans="1:6" x14ac:dyDescent="0.25">
      <c r="A47" s="49" t="s">
        <v>114</v>
      </c>
      <c r="B47" s="45">
        <f>ROUNDUP(C47*0.75,0)</f>
        <v>25</v>
      </c>
      <c r="C47" s="45">
        <v>33</v>
      </c>
      <c r="D47" s="45">
        <v>37</v>
      </c>
      <c r="E47" s="45">
        <v>44</v>
      </c>
      <c r="F47" s="45">
        <v>53</v>
      </c>
    </row>
    <row r="48" spans="1:6" x14ac:dyDescent="0.25">
      <c r="A48" s="49" t="s">
        <v>115</v>
      </c>
      <c r="B48" s="45">
        <f t="shared" ref="B48:B54" si="4">ROUNDUP(C48*0.75,0)</f>
        <v>32</v>
      </c>
      <c r="C48" s="45">
        <v>42</v>
      </c>
      <c r="D48" s="45">
        <v>52</v>
      </c>
      <c r="E48" s="45">
        <v>63</v>
      </c>
      <c r="F48" s="45">
        <v>78</v>
      </c>
    </row>
    <row r="49" spans="1:6" x14ac:dyDescent="0.25">
      <c r="A49" s="49" t="s">
        <v>116</v>
      </c>
      <c r="B49" s="45">
        <f t="shared" si="4"/>
        <v>5</v>
      </c>
      <c r="C49" s="45">
        <v>6</v>
      </c>
      <c r="D49" s="45">
        <v>7</v>
      </c>
      <c r="E49" s="45">
        <v>9</v>
      </c>
      <c r="F49" s="45">
        <v>12</v>
      </c>
    </row>
    <row r="50" spans="1:6" x14ac:dyDescent="0.25">
      <c r="A50" s="49" t="s">
        <v>117</v>
      </c>
      <c r="B50" s="45">
        <f t="shared" si="4"/>
        <v>9</v>
      </c>
      <c r="C50" s="45">
        <v>12</v>
      </c>
      <c r="D50" s="45">
        <v>16</v>
      </c>
      <c r="E50" s="45">
        <v>21</v>
      </c>
      <c r="F50" s="45">
        <v>26</v>
      </c>
    </row>
    <row r="51" spans="1:6" x14ac:dyDescent="0.25">
      <c r="A51" s="49" t="s">
        <v>118</v>
      </c>
      <c r="B51" s="45">
        <f t="shared" si="4"/>
        <v>32</v>
      </c>
      <c r="C51" s="45">
        <v>42</v>
      </c>
      <c r="D51" s="45">
        <v>54</v>
      </c>
      <c r="E51" s="45">
        <v>72</v>
      </c>
      <c r="F51" s="45">
        <v>89</v>
      </c>
    </row>
    <row r="52" spans="1:6" x14ac:dyDescent="0.25">
      <c r="A52" s="49" t="s">
        <v>119</v>
      </c>
      <c r="B52" s="45">
        <f t="shared" si="4"/>
        <v>6</v>
      </c>
      <c r="C52" s="45">
        <v>7</v>
      </c>
      <c r="D52" s="45">
        <v>9</v>
      </c>
      <c r="E52" s="45">
        <v>12</v>
      </c>
      <c r="F52" s="45">
        <v>14</v>
      </c>
    </row>
    <row r="53" spans="1:6" x14ac:dyDescent="0.25">
      <c r="A53" s="49" t="s">
        <v>120</v>
      </c>
      <c r="B53" s="45">
        <f t="shared" si="4"/>
        <v>12</v>
      </c>
      <c r="C53" s="45">
        <v>15</v>
      </c>
      <c r="D53" s="45">
        <v>19</v>
      </c>
      <c r="E53" s="45">
        <v>25</v>
      </c>
      <c r="F53" s="45">
        <v>31</v>
      </c>
    </row>
    <row r="54" spans="1:6" x14ac:dyDescent="0.25">
      <c r="A54" s="49" t="s">
        <v>121</v>
      </c>
      <c r="B54" s="45">
        <f t="shared" si="4"/>
        <v>9</v>
      </c>
      <c r="C54" s="45">
        <v>12</v>
      </c>
      <c r="D54" s="45">
        <v>15</v>
      </c>
      <c r="E54" s="45">
        <v>20</v>
      </c>
      <c r="F54" s="45">
        <v>25</v>
      </c>
    </row>
    <row r="56" spans="1:6" x14ac:dyDescent="0.25">
      <c r="A56" s="86" t="s">
        <v>248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d83379-81f0-4402-b57a-8f8b445e5c1f" xsi:nil="true"/>
    <lcf76f155ced4ddcb4097134ff3c332f xmlns="cde098e5-130d-4525-a5b4-6d538bc2dd37">
      <Terms xmlns="http://schemas.microsoft.com/office/infopath/2007/PartnerControls"/>
    </lcf76f155ced4ddcb4097134ff3c332f>
    <Notes xmlns="cde098e5-130d-4525-a5b4-6d538bc2dd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38201727965E4E825056679D20BE1F" ma:contentTypeVersion="13" ma:contentTypeDescription="Create a new document." ma:contentTypeScope="" ma:versionID="a9a863c771e856a5ce98692a874b9356">
  <xsd:schema xmlns:xsd="http://www.w3.org/2001/XMLSchema" xmlns:xs="http://www.w3.org/2001/XMLSchema" xmlns:p="http://schemas.microsoft.com/office/2006/metadata/properties" xmlns:ns2="cde098e5-130d-4525-a5b4-6d538bc2dd37" xmlns:ns3="b5d83379-81f0-4402-b57a-8f8b445e5c1f" targetNamespace="http://schemas.microsoft.com/office/2006/metadata/properties" ma:root="true" ma:fieldsID="54dbd074f3f5a37c9441e2f3c684a912" ns2:_="" ns3:_="">
    <xsd:import namespace="cde098e5-130d-4525-a5b4-6d538bc2dd37"/>
    <xsd:import namespace="b5d83379-81f0-4402-b57a-8f8b445e5c1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098e5-130d-4525-a5b4-6d538bc2dd3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Notes" ma:index="19" nillable="true" ma:displayName="Notes" ma:format="Dropdown" ma:internalName="Notes">
      <xsd:simpleType>
        <xsd:restriction base="dms:Text">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d83379-81f0-4402-b57a-8f8b445e5c1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7cef85a-0679-4c4b-bf9c-91a2f6527ff2}" ma:internalName="TaxCatchAll" ma:showField="CatchAllData" ma:web="b5d83379-81f0-4402-b57a-8f8b445e5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23AC89-F90D-4BBE-A212-295E3C192277}">
  <ds:schemaRefs>
    <ds:schemaRef ds:uri="http://www.w3.org/XML/1998/namespace"/>
    <ds:schemaRef ds:uri="b5d83379-81f0-4402-b57a-8f8b445e5c1f"/>
    <ds:schemaRef ds:uri="http://purl.org/dc/dcmitype/"/>
    <ds:schemaRef ds:uri="cde098e5-130d-4525-a5b4-6d538bc2dd37"/>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6FFC348-883A-405F-8FA4-EA8006380D87}">
  <ds:schemaRefs>
    <ds:schemaRef ds:uri="http://schemas.microsoft.com/sharepoint/v3/contenttype/forms"/>
  </ds:schemaRefs>
</ds:datastoreItem>
</file>

<file path=customXml/itemProps3.xml><?xml version="1.0" encoding="utf-8"?>
<ds:datastoreItem xmlns:ds="http://schemas.openxmlformats.org/officeDocument/2006/customXml" ds:itemID="{3C09E9C5-2301-43E8-A76F-D5226C7EE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098e5-130d-4525-a5b4-6d538bc2dd37"/>
    <ds:schemaRef ds:uri="b5d83379-81f0-4402-b57a-8f8b445e5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Site Info</vt:lpstr>
      <vt:lpstr>Construction Budget Summary</vt:lpstr>
      <vt:lpstr>Development Budget</vt:lpstr>
      <vt:lpstr>Additional Costs</vt:lpstr>
      <vt:lpstr>Funding Sources</vt:lpstr>
      <vt:lpstr>Analysis</vt:lpstr>
      <vt:lpstr>Construction Analysis</vt:lpstr>
      <vt:lpstr>HCC-TDC Inputs</vt:lpstr>
      <vt:lpstr>Inputs</vt:lpstr>
      <vt:lpstr>Rent Limit Input</vt:lpstr>
      <vt:lpstr>Utility Allowance Inputs</vt:lpstr>
      <vt:lpstr>'Additional Costs'!Print_Area</vt:lpstr>
      <vt:lpstr>Analysis!Print_Area</vt:lpstr>
      <vt:lpstr>'Construction Budget Summary'!Print_Area</vt:lpstr>
      <vt:lpstr>'Development Budget'!Print_Area</vt:lpstr>
      <vt:lpstr>'Funding Sources'!Print_Area</vt:lpstr>
      <vt:lpstr>'Site Info'!Print_Area</vt:lpstr>
      <vt:lpstr>'Development Budget'!Print_Titles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 El-Sadek</dc:creator>
  <cp:keywords/>
  <dc:description/>
  <cp:lastModifiedBy>El-Sadek, Kimberly [DCA]</cp:lastModifiedBy>
  <cp:revision/>
  <dcterms:created xsi:type="dcterms:W3CDTF">2018-05-29T14:44:10Z</dcterms:created>
  <dcterms:modified xsi:type="dcterms:W3CDTF">2026-09-25T19:02:32Z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0x0101008538201727965E4E825056679D20BE1F</vt:lpwstr>
  </property>
  <property fmtid="{D5CDD505-2E9C-101B-9397-08002B2CF9AE}" pid="3" name="MediaServiceImageTags">
    <vt:lpwstr/>
  </property>
</Properties>
</file>