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drawings/drawing7.xml" ContentType="application/vnd.openxmlformats-officedocument.drawing+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onj-my.sharepoint.com/personal/kimberly_el-sadek_dca_nj_gov/Documents/"/>
    </mc:Choice>
  </mc:AlternateContent>
  <xr:revisionPtr revIDLastSave="17" documentId="8_{76401751-47E6-4E74-8193-A962793C0438}" xr6:coauthVersionLast="47" xr6:coauthVersionMax="47" xr10:uidLastSave="{AB92717C-562E-4470-9F34-FAFAD0A31610}"/>
  <workbookProtection workbookAlgorithmName="SHA-512" workbookHashValue="XrgumpxjyvpkpzqP8vvhgm2gWEj3GmWMAZXPTJG/9VHnpLJWWzxDMo84HXGwLucTupTy4EF1LqImsHeLLjbwNA==" workbookSaltValue="cIW76fu7H/MRWLnf0D4UoQ==" workbookSpinCount="100000" lockStructure="1"/>
  <bookViews>
    <workbookView xWindow="-120" yWindow="-120" windowWidth="29040" windowHeight="15720" xr2:uid="{6F5A85C7-C18A-4ACF-B487-1AE51BCB23D3}"/>
  </bookViews>
  <sheets>
    <sheet name="Site Info" sheetId="1" r:id="rId1"/>
    <sheet name="Construction Summary" sheetId="2" r:id="rId2"/>
    <sheet name="Development Budget" sheetId="3" r:id="rId3"/>
    <sheet name="Additional Costs" sheetId="4" r:id="rId4"/>
    <sheet name="Funding Sources" sheetId="5" r:id="rId5"/>
    <sheet name="Debt Service" sheetId="14" r:id="rId6"/>
    <sheet name="Unit Mix" sheetId="6" r:id="rId7"/>
    <sheet name="Construction Analysis" sheetId="13" state="hidden" r:id="rId8"/>
    <sheet name="Operating Pro Forma" sheetId="7" r:id="rId9"/>
    <sheet name="Analysis" sheetId="12" r:id="rId10"/>
    <sheet name="HCC-TDC Inputs" sheetId="8" state="hidden" r:id="rId11"/>
    <sheet name="Inputs" sheetId="11" state="hidden" r:id="rId12"/>
    <sheet name="Rent Limit Input" sheetId="9" state="hidden" r:id="rId13"/>
    <sheet name="Utility Allowance Inputs" sheetId="10" state="hidden" r:id="rId14"/>
  </sheets>
  <definedNames>
    <definedName name="_xlnm.Print_Area" localSheetId="3">'Additional Costs'!$A$1:$D$33</definedName>
    <definedName name="_xlnm.Print_Area" localSheetId="9">Analysis!$A$1:$F$73</definedName>
    <definedName name="_xlnm.Print_Area" localSheetId="5">'Debt Service'!$A$1:$J$18</definedName>
    <definedName name="_xlnm.Print_Area" localSheetId="2">'Development Budget'!$A$1:$D$78</definedName>
    <definedName name="_xlnm.Print_Area" localSheetId="4">'Funding Sources'!$A$1:$I$24</definedName>
    <definedName name="_xlnm.Print_Area" localSheetId="8">'Operating Pro Forma'!$A$1:$AH$82</definedName>
    <definedName name="_xlnm.Print_Area" localSheetId="0">'Site Info'!$A$1:$J$16</definedName>
    <definedName name="_xlnm.Print_Area" localSheetId="6">'Unit Mix'!$A$1:$H$69</definedName>
    <definedName name="_xlnm.Print_Titles" localSheetId="2">'Development Budget'!$1:$2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12" l="1"/>
  <c r="C9" i="12"/>
  <c r="C10" i="12"/>
  <c r="C15" i="12"/>
  <c r="B47" i="3" l="1"/>
  <c r="F78" i="8"/>
  <c r="F92" i="8" s="1"/>
  <c r="E78" i="8"/>
  <c r="E92" i="8" s="1"/>
  <c r="D78" i="8"/>
  <c r="D85" i="8" s="1"/>
  <c r="C78" i="8"/>
  <c r="C85" i="8" s="1"/>
  <c r="B78" i="8"/>
  <c r="B92" i="8" s="1"/>
  <c r="F77" i="8"/>
  <c r="F91" i="8" s="1"/>
  <c r="E77" i="8"/>
  <c r="E91" i="8" s="1"/>
  <c r="D77" i="8"/>
  <c r="D91" i="8" s="1"/>
  <c r="C77" i="8"/>
  <c r="C84" i="8" s="1"/>
  <c r="B77" i="8"/>
  <c r="B84" i="8" s="1"/>
  <c r="F76" i="8"/>
  <c r="F83" i="8" s="1"/>
  <c r="E76" i="8"/>
  <c r="E83" i="8" s="1"/>
  <c r="D76" i="8"/>
  <c r="D90" i="8" s="1"/>
  <c r="C76" i="8"/>
  <c r="C90" i="8" s="1"/>
  <c r="B76" i="8"/>
  <c r="B83" i="8" s="1"/>
  <c r="F75" i="8"/>
  <c r="F82" i="8" s="1"/>
  <c r="E75" i="8"/>
  <c r="E89" i="8" s="1"/>
  <c r="D75" i="8"/>
  <c r="D89" i="8" s="1"/>
  <c r="C75" i="8"/>
  <c r="C89" i="8" s="1"/>
  <c r="B75" i="8"/>
  <c r="B89" i="8" s="1"/>
  <c r="D82" i="8" l="1"/>
  <c r="D96" i="8" s="1"/>
  <c r="E85" i="8"/>
  <c r="F85" i="8"/>
  <c r="F99" i="8" s="1"/>
  <c r="F89" i="8"/>
  <c r="F96" i="8" s="1"/>
  <c r="C83" i="8"/>
  <c r="C97" i="8" s="1"/>
  <c r="F90" i="8"/>
  <c r="F97" i="8" s="1"/>
  <c r="B90" i="8"/>
  <c r="B97" i="8" s="1"/>
  <c r="D83" i="8"/>
  <c r="D97" i="8" s="1"/>
  <c r="C91" i="8"/>
  <c r="C98" i="8" s="1"/>
  <c r="E99" i="8"/>
  <c r="E90" i="8"/>
  <c r="E97" i="8" s="1"/>
  <c r="F84" i="8"/>
  <c r="F98" i="8" s="1"/>
  <c r="C92" i="8"/>
  <c r="C99" i="8" s="1"/>
  <c r="D92" i="8"/>
  <c r="D99" i="8" s="1"/>
  <c r="B82" i="8"/>
  <c r="B96" i="8" s="1"/>
  <c r="D84" i="8"/>
  <c r="D98" i="8" s="1"/>
  <c r="C82" i="8"/>
  <c r="C96" i="8" s="1"/>
  <c r="E84" i="8"/>
  <c r="E98" i="8" s="1"/>
  <c r="E82" i="8"/>
  <c r="E96" i="8" s="1"/>
  <c r="B85" i="8"/>
  <c r="B99" i="8" s="1"/>
  <c r="B91" i="8"/>
  <c r="B98" i="8" s="1"/>
  <c r="F21" i="6"/>
  <c r="F20" i="6"/>
  <c r="F19" i="6"/>
  <c r="F18" i="6"/>
  <c r="F17" i="6"/>
  <c r="F16" i="6"/>
  <c r="F15" i="6"/>
  <c r="F14" i="6"/>
  <c r="E21" i="6"/>
  <c r="E20" i="6"/>
  <c r="E19" i="6"/>
  <c r="E18" i="6"/>
  <c r="E17" i="6"/>
  <c r="E16" i="6"/>
  <c r="E15" i="6"/>
  <c r="E14" i="6"/>
  <c r="D21" i="6"/>
  <c r="D20" i="6"/>
  <c r="D19" i="6"/>
  <c r="D18" i="6"/>
  <c r="D17" i="6"/>
  <c r="D16" i="6"/>
  <c r="D15" i="6"/>
  <c r="D14" i="6"/>
  <c r="C21" i="6"/>
  <c r="C20" i="6"/>
  <c r="C19" i="6"/>
  <c r="C18" i="6"/>
  <c r="C17" i="6"/>
  <c r="C16" i="6"/>
  <c r="C15" i="6"/>
  <c r="C14" i="6"/>
  <c r="B21" i="6"/>
  <c r="B20" i="6"/>
  <c r="B19" i="6"/>
  <c r="B18" i="6"/>
  <c r="B17" i="6"/>
  <c r="B16" i="6"/>
  <c r="B15" i="6"/>
  <c r="B14" i="6"/>
  <c r="E33" i="9" l="1"/>
  <c r="F33" i="9"/>
  <c r="G33" i="9"/>
  <c r="E34" i="9"/>
  <c r="F34" i="9"/>
  <c r="G34" i="9"/>
  <c r="E35" i="9"/>
  <c r="F35" i="9"/>
  <c r="G35" i="9"/>
  <c r="E36" i="9"/>
  <c r="F36" i="9"/>
  <c r="G36" i="9"/>
  <c r="E37" i="9"/>
  <c r="F37" i="9"/>
  <c r="G37" i="9"/>
  <c r="E38" i="9"/>
  <c r="F38" i="9"/>
  <c r="G38" i="9"/>
  <c r="E39" i="9"/>
  <c r="F39" i="9"/>
  <c r="G39" i="9"/>
  <c r="E40" i="9"/>
  <c r="F40" i="9"/>
  <c r="G40" i="9"/>
  <c r="E41" i="9"/>
  <c r="F41" i="9"/>
  <c r="G41" i="9"/>
  <c r="E42" i="9"/>
  <c r="F42" i="9"/>
  <c r="G42" i="9"/>
  <c r="E43" i="9"/>
  <c r="F43" i="9"/>
  <c r="G43" i="9"/>
  <c r="D34" i="9"/>
  <c r="D35" i="9"/>
  <c r="C35" i="9" s="1"/>
  <c r="D36" i="9"/>
  <c r="D37" i="9"/>
  <c r="C37" i="9" s="1"/>
  <c r="D38" i="9"/>
  <c r="C38" i="9" s="1"/>
  <c r="D39" i="9"/>
  <c r="C39" i="9" s="1"/>
  <c r="D40" i="9"/>
  <c r="D41" i="9"/>
  <c r="D42" i="9"/>
  <c r="C42" i="9" s="1"/>
  <c r="D43" i="9"/>
  <c r="C43" i="9" s="1"/>
  <c r="D33" i="9"/>
  <c r="C34" i="9"/>
  <c r="L43" i="9"/>
  <c r="L42" i="9"/>
  <c r="L41" i="9"/>
  <c r="J43" i="9"/>
  <c r="J42" i="9"/>
  <c r="J41" i="9"/>
  <c r="L40" i="9"/>
  <c r="J40" i="9"/>
  <c r="L39" i="9"/>
  <c r="J39" i="9"/>
  <c r="L38" i="9"/>
  <c r="J38" i="9"/>
  <c r="L37" i="9"/>
  <c r="J37" i="9"/>
  <c r="L36" i="9"/>
  <c r="J36" i="9"/>
  <c r="L34" i="9"/>
  <c r="L35" i="9"/>
  <c r="J35" i="9"/>
  <c r="C41" i="9"/>
  <c r="C40" i="9"/>
  <c r="C36" i="9"/>
  <c r="C33" i="9"/>
  <c r="C24" i="9"/>
  <c r="J34" i="9"/>
  <c r="L33" i="9"/>
  <c r="J33" i="9"/>
  <c r="E16" i="9"/>
  <c r="F16" i="9"/>
  <c r="G16" i="9"/>
  <c r="E17" i="9"/>
  <c r="F17" i="9"/>
  <c r="G17" i="9"/>
  <c r="E18" i="9"/>
  <c r="F18" i="9"/>
  <c r="G18" i="9"/>
  <c r="E19" i="9"/>
  <c r="F19" i="9"/>
  <c r="G19" i="9"/>
  <c r="E20" i="9"/>
  <c r="F20" i="9"/>
  <c r="G20" i="9"/>
  <c r="E21" i="9"/>
  <c r="F21" i="9"/>
  <c r="G21" i="9"/>
  <c r="E22" i="9"/>
  <c r="F22" i="9"/>
  <c r="G22" i="9"/>
  <c r="E23" i="9"/>
  <c r="F23" i="9"/>
  <c r="G23" i="9"/>
  <c r="E24" i="9"/>
  <c r="F24" i="9"/>
  <c r="G24" i="9"/>
  <c r="E25" i="9"/>
  <c r="F25" i="9"/>
  <c r="G25" i="9"/>
  <c r="E26" i="9"/>
  <c r="F26" i="9"/>
  <c r="G26" i="9"/>
  <c r="E27" i="9"/>
  <c r="F27" i="9"/>
  <c r="G27" i="9"/>
  <c r="D27" i="9"/>
  <c r="C27" i="9" s="1"/>
  <c r="D26" i="9"/>
  <c r="D25" i="9"/>
  <c r="C25" i="9" s="1"/>
  <c r="D24" i="9"/>
  <c r="D23" i="9"/>
  <c r="C23" i="9" s="1"/>
  <c r="D22" i="9"/>
  <c r="C22" i="9" s="1"/>
  <c r="D21" i="9"/>
  <c r="D20" i="9"/>
  <c r="D19" i="9"/>
  <c r="D18" i="9"/>
  <c r="D17" i="9"/>
  <c r="D16" i="9"/>
  <c r="C20" i="9"/>
  <c r="C26" i="9"/>
  <c r="C21" i="9"/>
  <c r="C19" i="9"/>
  <c r="C18" i="9"/>
  <c r="C17" i="9"/>
  <c r="C16" i="9"/>
  <c r="E12" i="9"/>
  <c r="F12" i="9"/>
  <c r="G12" i="9"/>
  <c r="E13" i="9"/>
  <c r="F13" i="9"/>
  <c r="G13" i="9"/>
  <c r="E14" i="9"/>
  <c r="F14" i="9"/>
  <c r="G14" i="9"/>
  <c r="E15" i="9"/>
  <c r="F15" i="9"/>
  <c r="G15" i="9"/>
  <c r="D15" i="9"/>
  <c r="D14" i="9"/>
  <c r="D13" i="9"/>
  <c r="D12" i="9"/>
  <c r="C12" i="9"/>
  <c r="E8" i="9"/>
  <c r="F8" i="9"/>
  <c r="G8" i="9"/>
  <c r="E9" i="9"/>
  <c r="F9" i="9"/>
  <c r="G9" i="9"/>
  <c r="E10" i="9"/>
  <c r="F10" i="9"/>
  <c r="G10" i="9"/>
  <c r="E11" i="9"/>
  <c r="F11" i="9"/>
  <c r="G11" i="9"/>
  <c r="D11" i="9"/>
  <c r="D10" i="9"/>
  <c r="D9" i="9"/>
  <c r="C9" i="9" s="1"/>
  <c r="D8" i="9"/>
  <c r="C10" i="9"/>
  <c r="E4" i="9"/>
  <c r="F4" i="9"/>
  <c r="G4" i="9"/>
  <c r="E5" i="9"/>
  <c r="F5" i="9"/>
  <c r="G5" i="9"/>
  <c r="E6" i="9"/>
  <c r="F6" i="9"/>
  <c r="G6" i="9"/>
  <c r="E7" i="9"/>
  <c r="F7" i="9"/>
  <c r="G7" i="9"/>
  <c r="D7" i="9"/>
  <c r="D6" i="9"/>
  <c r="C6" i="9" s="1"/>
  <c r="D5" i="9"/>
  <c r="C5" i="9" s="1"/>
  <c r="D4" i="9"/>
  <c r="C7" i="9"/>
  <c r="C4" i="9"/>
  <c r="C15" i="9"/>
  <c r="C14" i="9"/>
  <c r="C13" i="9"/>
  <c r="C11" i="9"/>
  <c r="C8" i="9"/>
  <c r="B11" i="10"/>
  <c r="B10" i="10"/>
  <c r="B9" i="10"/>
  <c r="B8" i="10"/>
  <c r="B7" i="10"/>
  <c r="B6" i="10"/>
  <c r="B5" i="10"/>
  <c r="B4" i="10"/>
  <c r="A23" i="12"/>
  <c r="A2" i="5"/>
  <c r="I22" i="13"/>
  <c r="G15" i="13"/>
  <c r="G16" i="13"/>
  <c r="G17" i="13"/>
  <c r="G18" i="13"/>
  <c r="G14" i="13"/>
  <c r="C15" i="13"/>
  <c r="F15" i="13" s="1"/>
  <c r="C16" i="13"/>
  <c r="F16" i="13" s="1"/>
  <c r="C17" i="13"/>
  <c r="F17" i="13" s="1"/>
  <c r="C18" i="13"/>
  <c r="F18" i="13" s="1"/>
  <c r="C14" i="13"/>
  <c r="F14" i="13" s="1"/>
  <c r="NZ5" i="14"/>
  <c r="OA5" i="14"/>
  <c r="OB5" i="14"/>
  <c r="OC5" i="14"/>
  <c r="OD5" i="14"/>
  <c r="OE5" i="14"/>
  <c r="OF5" i="14"/>
  <c r="OG5" i="14"/>
  <c r="OH5" i="14"/>
  <c r="OI5" i="14"/>
  <c r="OJ5" i="14"/>
  <c r="OK5" i="14"/>
  <c r="NZ6" i="14"/>
  <c r="OA6" i="14"/>
  <c r="OB6" i="14"/>
  <c r="OC6" i="14"/>
  <c r="OD6" i="14"/>
  <c r="OE6" i="14"/>
  <c r="OF6" i="14"/>
  <c r="OG6" i="14"/>
  <c r="OH6" i="14"/>
  <c r="OI6" i="14"/>
  <c r="OJ6" i="14"/>
  <c r="OK6" i="14"/>
  <c r="NZ7" i="14"/>
  <c r="OA7" i="14"/>
  <c r="OB7" i="14"/>
  <c r="OC7" i="14"/>
  <c r="OD7" i="14"/>
  <c r="OE7" i="14"/>
  <c r="OF7" i="14"/>
  <c r="OG7" i="14"/>
  <c r="OH7" i="14"/>
  <c r="OI7" i="14"/>
  <c r="OJ7" i="14"/>
  <c r="OK7" i="14"/>
  <c r="NZ8" i="14"/>
  <c r="OA8" i="14"/>
  <c r="OB8" i="14"/>
  <c r="OC8" i="14"/>
  <c r="OD8" i="14"/>
  <c r="OE8" i="14"/>
  <c r="OF8" i="14"/>
  <c r="OG8" i="14"/>
  <c r="OH8" i="14"/>
  <c r="OI8" i="14"/>
  <c r="OJ8" i="14"/>
  <c r="OK8" i="14"/>
  <c r="NZ9" i="14"/>
  <c r="OA9" i="14"/>
  <c r="OB9" i="14"/>
  <c r="OC9" i="14"/>
  <c r="OD9" i="14"/>
  <c r="OE9" i="14"/>
  <c r="OF9" i="14"/>
  <c r="OG9" i="14"/>
  <c r="OH9" i="14"/>
  <c r="OI9" i="14"/>
  <c r="OJ9" i="14"/>
  <c r="OK9" i="14"/>
  <c r="NZ10" i="14"/>
  <c r="OA10" i="14"/>
  <c r="OB10" i="14"/>
  <c r="OC10" i="14"/>
  <c r="OD10" i="14"/>
  <c r="OE10" i="14"/>
  <c r="OF10" i="14"/>
  <c r="OG10" i="14"/>
  <c r="OH10" i="14"/>
  <c r="OI10" i="14"/>
  <c r="OJ10" i="14"/>
  <c r="OK10" i="14"/>
  <c r="NZ11" i="14"/>
  <c r="OA11" i="14"/>
  <c r="OB11" i="14"/>
  <c r="OC11" i="14"/>
  <c r="OD11" i="14"/>
  <c r="OE11" i="14"/>
  <c r="OF11" i="14"/>
  <c r="OG11" i="14"/>
  <c r="OH11" i="14"/>
  <c r="OI11" i="14"/>
  <c r="OJ11" i="14"/>
  <c r="OK11" i="14"/>
  <c r="NZ12" i="14"/>
  <c r="OA12" i="14"/>
  <c r="OB12" i="14"/>
  <c r="OC12" i="14"/>
  <c r="OD12" i="14"/>
  <c r="OE12" i="14"/>
  <c r="OF12" i="14"/>
  <c r="OG12" i="14"/>
  <c r="OH12" i="14"/>
  <c r="OI12" i="14"/>
  <c r="OJ12" i="14"/>
  <c r="OK12" i="14"/>
  <c r="NZ13" i="14"/>
  <c r="OA13" i="14"/>
  <c r="OB13" i="14"/>
  <c r="OC13" i="14"/>
  <c r="OD13" i="14"/>
  <c r="OE13" i="14"/>
  <c r="OF13" i="14"/>
  <c r="OG13" i="14"/>
  <c r="OH13" i="14"/>
  <c r="OI13" i="14"/>
  <c r="OJ13" i="14"/>
  <c r="OK13" i="14"/>
  <c r="NZ14" i="14"/>
  <c r="OA14" i="14"/>
  <c r="OB14" i="14"/>
  <c r="OC14" i="14"/>
  <c r="OD14" i="14"/>
  <c r="OE14" i="14"/>
  <c r="OF14" i="14"/>
  <c r="OG14" i="14"/>
  <c r="OH14" i="14"/>
  <c r="OI14" i="14"/>
  <c r="OJ14" i="14"/>
  <c r="OK14" i="14"/>
  <c r="NZ15" i="14"/>
  <c r="OA15" i="14"/>
  <c r="OB15" i="14"/>
  <c r="OC15" i="14"/>
  <c r="OD15" i="14"/>
  <c r="OE15" i="14"/>
  <c r="OF15" i="14"/>
  <c r="OG15" i="14"/>
  <c r="OH15" i="14"/>
  <c r="OI15" i="14"/>
  <c r="OJ15" i="14"/>
  <c r="OK15" i="14"/>
  <c r="NM5" i="14"/>
  <c r="NN5" i="14"/>
  <c r="NO5" i="14"/>
  <c r="NP5" i="14"/>
  <c r="NQ5" i="14"/>
  <c r="NR5" i="14"/>
  <c r="NS5" i="14"/>
  <c r="NT5" i="14"/>
  <c r="NU5" i="14"/>
  <c r="NV5" i="14"/>
  <c r="NW5" i="14"/>
  <c r="NX5" i="14"/>
  <c r="NM6" i="14"/>
  <c r="NN6" i="14"/>
  <c r="NO6" i="14"/>
  <c r="NP6" i="14"/>
  <c r="NQ6" i="14"/>
  <c r="NR6" i="14"/>
  <c r="NS6" i="14"/>
  <c r="NT6" i="14"/>
  <c r="NU6" i="14"/>
  <c r="NV6" i="14"/>
  <c r="NW6" i="14"/>
  <c r="NX6" i="14"/>
  <c r="NM7" i="14"/>
  <c r="NN7" i="14"/>
  <c r="NO7" i="14"/>
  <c r="NP7" i="14"/>
  <c r="NQ7" i="14"/>
  <c r="NR7" i="14"/>
  <c r="NS7" i="14"/>
  <c r="NT7" i="14"/>
  <c r="NU7" i="14"/>
  <c r="NV7" i="14"/>
  <c r="NW7" i="14"/>
  <c r="NX7" i="14"/>
  <c r="NM8" i="14"/>
  <c r="NN8" i="14"/>
  <c r="NO8" i="14"/>
  <c r="NP8" i="14"/>
  <c r="NQ8" i="14"/>
  <c r="NR8" i="14"/>
  <c r="NS8" i="14"/>
  <c r="NT8" i="14"/>
  <c r="NU8" i="14"/>
  <c r="NV8" i="14"/>
  <c r="NW8" i="14"/>
  <c r="NX8" i="14"/>
  <c r="NM9" i="14"/>
  <c r="NN9" i="14"/>
  <c r="NO9" i="14"/>
  <c r="NP9" i="14"/>
  <c r="NQ9" i="14"/>
  <c r="NR9" i="14"/>
  <c r="NS9" i="14"/>
  <c r="NT9" i="14"/>
  <c r="NU9" i="14"/>
  <c r="NV9" i="14"/>
  <c r="NW9" i="14"/>
  <c r="NX9" i="14"/>
  <c r="NM10" i="14"/>
  <c r="NN10" i="14"/>
  <c r="NO10" i="14"/>
  <c r="NP10" i="14"/>
  <c r="NQ10" i="14"/>
  <c r="NR10" i="14"/>
  <c r="NS10" i="14"/>
  <c r="NT10" i="14"/>
  <c r="NU10" i="14"/>
  <c r="NV10" i="14"/>
  <c r="NW10" i="14"/>
  <c r="NX10" i="14"/>
  <c r="NM11" i="14"/>
  <c r="NN11" i="14"/>
  <c r="NO11" i="14"/>
  <c r="NP11" i="14"/>
  <c r="NQ11" i="14"/>
  <c r="NR11" i="14"/>
  <c r="NS11" i="14"/>
  <c r="NT11" i="14"/>
  <c r="NU11" i="14"/>
  <c r="NV11" i="14"/>
  <c r="NW11" i="14"/>
  <c r="NX11" i="14"/>
  <c r="NM12" i="14"/>
  <c r="NN12" i="14"/>
  <c r="NO12" i="14"/>
  <c r="NP12" i="14"/>
  <c r="NQ12" i="14"/>
  <c r="NR12" i="14"/>
  <c r="NS12" i="14"/>
  <c r="NT12" i="14"/>
  <c r="NU12" i="14"/>
  <c r="NV12" i="14"/>
  <c r="NW12" i="14"/>
  <c r="NX12" i="14"/>
  <c r="NM13" i="14"/>
  <c r="NN13" i="14"/>
  <c r="NO13" i="14"/>
  <c r="NP13" i="14"/>
  <c r="NQ13" i="14"/>
  <c r="NR13" i="14"/>
  <c r="NS13" i="14"/>
  <c r="NT13" i="14"/>
  <c r="NU13" i="14"/>
  <c r="NV13" i="14"/>
  <c r="NW13" i="14"/>
  <c r="NX13" i="14"/>
  <c r="NM14" i="14"/>
  <c r="NN14" i="14"/>
  <c r="NO14" i="14"/>
  <c r="NP14" i="14"/>
  <c r="NQ14" i="14"/>
  <c r="NR14" i="14"/>
  <c r="NS14" i="14"/>
  <c r="NT14" i="14"/>
  <c r="NU14" i="14"/>
  <c r="NV14" i="14"/>
  <c r="NW14" i="14"/>
  <c r="NX14" i="14"/>
  <c r="NM15" i="14"/>
  <c r="NN15" i="14"/>
  <c r="NO15" i="14"/>
  <c r="NP15" i="14"/>
  <c r="NQ15" i="14"/>
  <c r="NR15" i="14"/>
  <c r="NS15" i="14"/>
  <c r="NT15" i="14"/>
  <c r="NU15" i="14"/>
  <c r="NV15" i="14"/>
  <c r="NW15" i="14"/>
  <c r="NX15" i="14"/>
  <c r="MZ5" i="14"/>
  <c r="NA5" i="14"/>
  <c r="NB5" i="14"/>
  <c r="NC5" i="14"/>
  <c r="ND5" i="14"/>
  <c r="NE5" i="14"/>
  <c r="NF5" i="14"/>
  <c r="NG5" i="14"/>
  <c r="NH5" i="14"/>
  <c r="NI5" i="14"/>
  <c r="NJ5" i="14"/>
  <c r="NK5" i="14"/>
  <c r="MZ6" i="14"/>
  <c r="NA6" i="14"/>
  <c r="NB6" i="14"/>
  <c r="NC6" i="14"/>
  <c r="ND6" i="14"/>
  <c r="NE6" i="14"/>
  <c r="NF6" i="14"/>
  <c r="NG6" i="14"/>
  <c r="NH6" i="14"/>
  <c r="NI6" i="14"/>
  <c r="NJ6" i="14"/>
  <c r="NK6" i="14"/>
  <c r="MZ7" i="14"/>
  <c r="NA7" i="14"/>
  <c r="NB7" i="14"/>
  <c r="NC7" i="14"/>
  <c r="ND7" i="14"/>
  <c r="NE7" i="14"/>
  <c r="NF7" i="14"/>
  <c r="NG7" i="14"/>
  <c r="NH7" i="14"/>
  <c r="NI7" i="14"/>
  <c r="NJ7" i="14"/>
  <c r="NK7" i="14"/>
  <c r="MZ8" i="14"/>
  <c r="NA8" i="14"/>
  <c r="NB8" i="14"/>
  <c r="NC8" i="14"/>
  <c r="ND8" i="14"/>
  <c r="NE8" i="14"/>
  <c r="NF8" i="14"/>
  <c r="NG8" i="14"/>
  <c r="NH8" i="14"/>
  <c r="NI8" i="14"/>
  <c r="NJ8" i="14"/>
  <c r="NK8" i="14"/>
  <c r="MZ9" i="14"/>
  <c r="NA9" i="14"/>
  <c r="NB9" i="14"/>
  <c r="NC9" i="14"/>
  <c r="ND9" i="14"/>
  <c r="NE9" i="14"/>
  <c r="NF9" i="14"/>
  <c r="NG9" i="14"/>
  <c r="NH9" i="14"/>
  <c r="NI9" i="14"/>
  <c r="NJ9" i="14"/>
  <c r="NK9" i="14"/>
  <c r="MZ10" i="14"/>
  <c r="NA10" i="14"/>
  <c r="NB10" i="14"/>
  <c r="NC10" i="14"/>
  <c r="ND10" i="14"/>
  <c r="NE10" i="14"/>
  <c r="NF10" i="14"/>
  <c r="NG10" i="14"/>
  <c r="NH10" i="14"/>
  <c r="NI10" i="14"/>
  <c r="NJ10" i="14"/>
  <c r="NK10" i="14"/>
  <c r="MZ11" i="14"/>
  <c r="NA11" i="14"/>
  <c r="NB11" i="14"/>
  <c r="NC11" i="14"/>
  <c r="ND11" i="14"/>
  <c r="NE11" i="14"/>
  <c r="NF11" i="14"/>
  <c r="NG11" i="14"/>
  <c r="NH11" i="14"/>
  <c r="NI11" i="14"/>
  <c r="NJ11" i="14"/>
  <c r="NK11" i="14"/>
  <c r="MZ12" i="14"/>
  <c r="NA12" i="14"/>
  <c r="NB12" i="14"/>
  <c r="NC12" i="14"/>
  <c r="ND12" i="14"/>
  <c r="NE12" i="14"/>
  <c r="NF12" i="14"/>
  <c r="NG12" i="14"/>
  <c r="NH12" i="14"/>
  <c r="NI12" i="14"/>
  <c r="NJ12" i="14"/>
  <c r="NK12" i="14"/>
  <c r="MZ13" i="14"/>
  <c r="NA13" i="14"/>
  <c r="NB13" i="14"/>
  <c r="NC13" i="14"/>
  <c r="ND13" i="14"/>
  <c r="NE13" i="14"/>
  <c r="NF13" i="14"/>
  <c r="NG13" i="14"/>
  <c r="NH13" i="14"/>
  <c r="NI13" i="14"/>
  <c r="NJ13" i="14"/>
  <c r="NK13" i="14"/>
  <c r="MZ14" i="14"/>
  <c r="NA14" i="14"/>
  <c r="NB14" i="14"/>
  <c r="NC14" i="14"/>
  <c r="ND14" i="14"/>
  <c r="NE14" i="14"/>
  <c r="NF14" i="14"/>
  <c r="NG14" i="14"/>
  <c r="NH14" i="14"/>
  <c r="NI14" i="14"/>
  <c r="NJ14" i="14"/>
  <c r="NK14" i="14"/>
  <c r="MZ15" i="14"/>
  <c r="NA15" i="14"/>
  <c r="NB15" i="14"/>
  <c r="NC15" i="14"/>
  <c r="ND15" i="14"/>
  <c r="NE15" i="14"/>
  <c r="NF15" i="14"/>
  <c r="NG15" i="14"/>
  <c r="NH15" i="14"/>
  <c r="NI15" i="14"/>
  <c r="NJ15" i="14"/>
  <c r="NK15" i="14"/>
  <c r="MM5" i="14"/>
  <c r="MN5" i="14"/>
  <c r="MO5" i="14"/>
  <c r="MP5" i="14"/>
  <c r="MQ5" i="14"/>
  <c r="MR5" i="14"/>
  <c r="MS5" i="14"/>
  <c r="MT5" i="14"/>
  <c r="MU5" i="14"/>
  <c r="MV5" i="14"/>
  <c r="MW5" i="14"/>
  <c r="MX5" i="14"/>
  <c r="MM6" i="14"/>
  <c r="MN6" i="14"/>
  <c r="MO6" i="14"/>
  <c r="MP6" i="14"/>
  <c r="MQ6" i="14"/>
  <c r="MR6" i="14"/>
  <c r="MS6" i="14"/>
  <c r="MT6" i="14"/>
  <c r="MU6" i="14"/>
  <c r="MV6" i="14"/>
  <c r="MW6" i="14"/>
  <c r="MX6" i="14"/>
  <c r="MM7" i="14"/>
  <c r="MN7" i="14"/>
  <c r="MO7" i="14"/>
  <c r="MP7" i="14"/>
  <c r="MQ7" i="14"/>
  <c r="MR7" i="14"/>
  <c r="MS7" i="14"/>
  <c r="MT7" i="14"/>
  <c r="MU7" i="14"/>
  <c r="MV7" i="14"/>
  <c r="MW7" i="14"/>
  <c r="MX7" i="14"/>
  <c r="MM8" i="14"/>
  <c r="MN8" i="14"/>
  <c r="MO8" i="14"/>
  <c r="MP8" i="14"/>
  <c r="MQ8" i="14"/>
  <c r="MR8" i="14"/>
  <c r="MS8" i="14"/>
  <c r="MT8" i="14"/>
  <c r="MU8" i="14"/>
  <c r="MV8" i="14"/>
  <c r="MW8" i="14"/>
  <c r="MX8" i="14"/>
  <c r="MM9" i="14"/>
  <c r="MN9" i="14"/>
  <c r="MO9" i="14"/>
  <c r="MP9" i="14"/>
  <c r="MQ9" i="14"/>
  <c r="MR9" i="14"/>
  <c r="MS9" i="14"/>
  <c r="MT9" i="14"/>
  <c r="MU9" i="14"/>
  <c r="MV9" i="14"/>
  <c r="MW9" i="14"/>
  <c r="MX9" i="14"/>
  <c r="MM10" i="14"/>
  <c r="MN10" i="14"/>
  <c r="MO10" i="14"/>
  <c r="MP10" i="14"/>
  <c r="MQ10" i="14"/>
  <c r="MR10" i="14"/>
  <c r="MS10" i="14"/>
  <c r="MT10" i="14"/>
  <c r="MU10" i="14"/>
  <c r="MV10" i="14"/>
  <c r="MW10" i="14"/>
  <c r="MX10" i="14"/>
  <c r="MM11" i="14"/>
  <c r="MN11" i="14"/>
  <c r="MO11" i="14"/>
  <c r="MP11" i="14"/>
  <c r="MQ11" i="14"/>
  <c r="MR11" i="14"/>
  <c r="MS11" i="14"/>
  <c r="MT11" i="14"/>
  <c r="MU11" i="14"/>
  <c r="MV11" i="14"/>
  <c r="MW11" i="14"/>
  <c r="MX11" i="14"/>
  <c r="MM12" i="14"/>
  <c r="MN12" i="14"/>
  <c r="MO12" i="14"/>
  <c r="MP12" i="14"/>
  <c r="MQ12" i="14"/>
  <c r="MR12" i="14"/>
  <c r="MS12" i="14"/>
  <c r="MT12" i="14"/>
  <c r="MU12" i="14"/>
  <c r="MV12" i="14"/>
  <c r="MW12" i="14"/>
  <c r="MX12" i="14"/>
  <c r="MM13" i="14"/>
  <c r="MN13" i="14"/>
  <c r="MO13" i="14"/>
  <c r="MP13" i="14"/>
  <c r="MQ13" i="14"/>
  <c r="MR13" i="14"/>
  <c r="MS13" i="14"/>
  <c r="MT13" i="14"/>
  <c r="MU13" i="14"/>
  <c r="MV13" i="14"/>
  <c r="MW13" i="14"/>
  <c r="MX13" i="14"/>
  <c r="MM14" i="14"/>
  <c r="MN14" i="14"/>
  <c r="MO14" i="14"/>
  <c r="MP14" i="14"/>
  <c r="MQ14" i="14"/>
  <c r="MR14" i="14"/>
  <c r="MS14" i="14"/>
  <c r="MT14" i="14"/>
  <c r="MU14" i="14"/>
  <c r="MV14" i="14"/>
  <c r="MW14" i="14"/>
  <c r="MX14" i="14"/>
  <c r="MM15" i="14"/>
  <c r="MN15" i="14"/>
  <c r="MO15" i="14"/>
  <c r="MP15" i="14"/>
  <c r="MQ15" i="14"/>
  <c r="MR15" i="14"/>
  <c r="MS15" i="14"/>
  <c r="MT15" i="14"/>
  <c r="MU15" i="14"/>
  <c r="MV15" i="14"/>
  <c r="MW15" i="14"/>
  <c r="MX15" i="14"/>
  <c r="LZ5" i="14"/>
  <c r="MA5" i="14"/>
  <c r="MB5" i="14"/>
  <c r="MC5" i="14"/>
  <c r="MD5" i="14"/>
  <c r="ME5" i="14"/>
  <c r="MF5" i="14"/>
  <c r="MG5" i="14"/>
  <c r="MH5" i="14"/>
  <c r="MI5" i="14"/>
  <c r="MJ5" i="14"/>
  <c r="MK5" i="14"/>
  <c r="LZ6" i="14"/>
  <c r="MA6" i="14"/>
  <c r="MB6" i="14"/>
  <c r="MC6" i="14"/>
  <c r="MD6" i="14"/>
  <c r="ME6" i="14"/>
  <c r="MF6" i="14"/>
  <c r="MG6" i="14"/>
  <c r="MH6" i="14"/>
  <c r="MI6" i="14"/>
  <c r="MJ6" i="14"/>
  <c r="MK6" i="14"/>
  <c r="LZ7" i="14"/>
  <c r="MA7" i="14"/>
  <c r="MB7" i="14"/>
  <c r="MC7" i="14"/>
  <c r="MD7" i="14"/>
  <c r="ME7" i="14"/>
  <c r="MF7" i="14"/>
  <c r="MG7" i="14"/>
  <c r="MH7" i="14"/>
  <c r="MI7" i="14"/>
  <c r="MJ7" i="14"/>
  <c r="MK7" i="14"/>
  <c r="LZ8" i="14"/>
  <c r="MA8" i="14"/>
  <c r="MB8" i="14"/>
  <c r="MC8" i="14"/>
  <c r="MD8" i="14"/>
  <c r="ME8" i="14"/>
  <c r="MF8" i="14"/>
  <c r="MG8" i="14"/>
  <c r="MH8" i="14"/>
  <c r="MI8" i="14"/>
  <c r="MJ8" i="14"/>
  <c r="MK8" i="14"/>
  <c r="LZ9" i="14"/>
  <c r="MA9" i="14"/>
  <c r="MB9" i="14"/>
  <c r="MC9" i="14"/>
  <c r="MD9" i="14"/>
  <c r="ME9" i="14"/>
  <c r="MF9" i="14"/>
  <c r="MG9" i="14"/>
  <c r="MH9" i="14"/>
  <c r="MI9" i="14"/>
  <c r="MJ9" i="14"/>
  <c r="MK9" i="14"/>
  <c r="LZ10" i="14"/>
  <c r="MA10" i="14"/>
  <c r="MB10" i="14"/>
  <c r="MC10" i="14"/>
  <c r="MD10" i="14"/>
  <c r="ME10" i="14"/>
  <c r="MF10" i="14"/>
  <c r="MG10" i="14"/>
  <c r="MH10" i="14"/>
  <c r="MI10" i="14"/>
  <c r="MJ10" i="14"/>
  <c r="MK10" i="14"/>
  <c r="LZ11" i="14"/>
  <c r="MA11" i="14"/>
  <c r="MB11" i="14"/>
  <c r="MC11" i="14"/>
  <c r="MD11" i="14"/>
  <c r="ME11" i="14"/>
  <c r="MF11" i="14"/>
  <c r="MG11" i="14"/>
  <c r="MH11" i="14"/>
  <c r="MI11" i="14"/>
  <c r="MJ11" i="14"/>
  <c r="MK11" i="14"/>
  <c r="LZ12" i="14"/>
  <c r="MA12" i="14"/>
  <c r="MB12" i="14"/>
  <c r="MC12" i="14"/>
  <c r="MD12" i="14"/>
  <c r="ME12" i="14"/>
  <c r="MF12" i="14"/>
  <c r="MG12" i="14"/>
  <c r="MH12" i="14"/>
  <c r="MI12" i="14"/>
  <c r="MJ12" i="14"/>
  <c r="MK12" i="14"/>
  <c r="LZ13" i="14"/>
  <c r="MA13" i="14"/>
  <c r="MB13" i="14"/>
  <c r="MC13" i="14"/>
  <c r="MD13" i="14"/>
  <c r="ME13" i="14"/>
  <c r="MF13" i="14"/>
  <c r="MG13" i="14"/>
  <c r="MH13" i="14"/>
  <c r="MI13" i="14"/>
  <c r="MJ13" i="14"/>
  <c r="MK13" i="14"/>
  <c r="LZ14" i="14"/>
  <c r="MA14" i="14"/>
  <c r="MB14" i="14"/>
  <c r="MC14" i="14"/>
  <c r="MD14" i="14"/>
  <c r="ME14" i="14"/>
  <c r="MF14" i="14"/>
  <c r="MG14" i="14"/>
  <c r="MH14" i="14"/>
  <c r="MI14" i="14"/>
  <c r="MJ14" i="14"/>
  <c r="MK14" i="14"/>
  <c r="LZ15" i="14"/>
  <c r="MA15" i="14"/>
  <c r="MB15" i="14"/>
  <c r="MC15" i="14"/>
  <c r="MD15" i="14"/>
  <c r="ME15" i="14"/>
  <c r="MF15" i="14"/>
  <c r="MG15" i="14"/>
  <c r="MH15" i="14"/>
  <c r="MI15" i="14"/>
  <c r="MJ15" i="14"/>
  <c r="MK15" i="14"/>
  <c r="LM5" i="14"/>
  <c r="LN5" i="14"/>
  <c r="LO5" i="14"/>
  <c r="LP5" i="14"/>
  <c r="LQ5" i="14"/>
  <c r="LR5" i="14"/>
  <c r="LS5" i="14"/>
  <c r="LT5" i="14"/>
  <c r="LU5" i="14"/>
  <c r="LV5" i="14"/>
  <c r="LW5" i="14"/>
  <c r="LX5" i="14"/>
  <c r="LM6" i="14"/>
  <c r="LN6" i="14"/>
  <c r="LO6" i="14"/>
  <c r="LP6" i="14"/>
  <c r="LQ6" i="14"/>
  <c r="LR6" i="14"/>
  <c r="LS6" i="14"/>
  <c r="LT6" i="14"/>
  <c r="LU6" i="14"/>
  <c r="LV6" i="14"/>
  <c r="LW6" i="14"/>
  <c r="LX6" i="14"/>
  <c r="LM7" i="14"/>
  <c r="LN7" i="14"/>
  <c r="LO7" i="14"/>
  <c r="LP7" i="14"/>
  <c r="LQ7" i="14"/>
  <c r="LR7" i="14"/>
  <c r="LS7" i="14"/>
  <c r="LT7" i="14"/>
  <c r="LU7" i="14"/>
  <c r="LV7" i="14"/>
  <c r="LW7" i="14"/>
  <c r="LX7" i="14"/>
  <c r="LM8" i="14"/>
  <c r="LN8" i="14"/>
  <c r="LO8" i="14"/>
  <c r="LP8" i="14"/>
  <c r="LQ8" i="14"/>
  <c r="LR8" i="14"/>
  <c r="LS8" i="14"/>
  <c r="LT8" i="14"/>
  <c r="LU8" i="14"/>
  <c r="LV8" i="14"/>
  <c r="LW8" i="14"/>
  <c r="LX8" i="14"/>
  <c r="LM9" i="14"/>
  <c r="LN9" i="14"/>
  <c r="LO9" i="14"/>
  <c r="LP9" i="14"/>
  <c r="LQ9" i="14"/>
  <c r="LR9" i="14"/>
  <c r="LS9" i="14"/>
  <c r="LT9" i="14"/>
  <c r="LU9" i="14"/>
  <c r="LV9" i="14"/>
  <c r="LW9" i="14"/>
  <c r="LX9" i="14"/>
  <c r="LM10" i="14"/>
  <c r="LN10" i="14"/>
  <c r="LO10" i="14"/>
  <c r="LP10" i="14"/>
  <c r="LQ10" i="14"/>
  <c r="LR10" i="14"/>
  <c r="LS10" i="14"/>
  <c r="LT10" i="14"/>
  <c r="LU10" i="14"/>
  <c r="LV10" i="14"/>
  <c r="LW10" i="14"/>
  <c r="LX10" i="14"/>
  <c r="LM11" i="14"/>
  <c r="LN11" i="14"/>
  <c r="LO11" i="14"/>
  <c r="LP11" i="14"/>
  <c r="LQ11" i="14"/>
  <c r="LR11" i="14"/>
  <c r="LS11" i="14"/>
  <c r="LT11" i="14"/>
  <c r="LU11" i="14"/>
  <c r="LV11" i="14"/>
  <c r="LW11" i="14"/>
  <c r="LX11" i="14"/>
  <c r="LM12" i="14"/>
  <c r="LN12" i="14"/>
  <c r="LO12" i="14"/>
  <c r="LP12" i="14"/>
  <c r="LQ12" i="14"/>
  <c r="LR12" i="14"/>
  <c r="LS12" i="14"/>
  <c r="LT12" i="14"/>
  <c r="LU12" i="14"/>
  <c r="LV12" i="14"/>
  <c r="LW12" i="14"/>
  <c r="LX12" i="14"/>
  <c r="LM13" i="14"/>
  <c r="LN13" i="14"/>
  <c r="LO13" i="14"/>
  <c r="LP13" i="14"/>
  <c r="LQ13" i="14"/>
  <c r="LR13" i="14"/>
  <c r="LS13" i="14"/>
  <c r="LT13" i="14"/>
  <c r="LU13" i="14"/>
  <c r="LV13" i="14"/>
  <c r="LW13" i="14"/>
  <c r="LX13" i="14"/>
  <c r="LM14" i="14"/>
  <c r="LN14" i="14"/>
  <c r="LO14" i="14"/>
  <c r="LP14" i="14"/>
  <c r="LQ14" i="14"/>
  <c r="LR14" i="14"/>
  <c r="LS14" i="14"/>
  <c r="LT14" i="14"/>
  <c r="LU14" i="14"/>
  <c r="LV14" i="14"/>
  <c r="LW14" i="14"/>
  <c r="LX14" i="14"/>
  <c r="LM15" i="14"/>
  <c r="LN15" i="14"/>
  <c r="LO15" i="14"/>
  <c r="LP15" i="14"/>
  <c r="LQ15" i="14"/>
  <c r="LR15" i="14"/>
  <c r="LS15" i="14"/>
  <c r="LT15" i="14"/>
  <c r="LU15" i="14"/>
  <c r="LV15" i="14"/>
  <c r="LW15" i="14"/>
  <c r="LX15" i="14"/>
  <c r="KZ5" i="14"/>
  <c r="LA5" i="14"/>
  <c r="LB5" i="14"/>
  <c r="LC5" i="14"/>
  <c r="LD5" i="14"/>
  <c r="LE5" i="14"/>
  <c r="LF5" i="14"/>
  <c r="LG5" i="14"/>
  <c r="LH5" i="14"/>
  <c r="LI5" i="14"/>
  <c r="LJ5" i="14"/>
  <c r="LK5" i="14"/>
  <c r="KZ6" i="14"/>
  <c r="LA6" i="14"/>
  <c r="LB6" i="14"/>
  <c r="LC6" i="14"/>
  <c r="LD6" i="14"/>
  <c r="LE6" i="14"/>
  <c r="LF6" i="14"/>
  <c r="LG6" i="14"/>
  <c r="LH6" i="14"/>
  <c r="LI6" i="14"/>
  <c r="LJ6" i="14"/>
  <c r="LK6" i="14"/>
  <c r="KZ7" i="14"/>
  <c r="LA7" i="14"/>
  <c r="LB7" i="14"/>
  <c r="LC7" i="14"/>
  <c r="LD7" i="14"/>
  <c r="LE7" i="14"/>
  <c r="LF7" i="14"/>
  <c r="LG7" i="14"/>
  <c r="LH7" i="14"/>
  <c r="LI7" i="14"/>
  <c r="LJ7" i="14"/>
  <c r="LK7" i="14"/>
  <c r="KZ8" i="14"/>
  <c r="LA8" i="14"/>
  <c r="LB8" i="14"/>
  <c r="LC8" i="14"/>
  <c r="LD8" i="14"/>
  <c r="LE8" i="14"/>
  <c r="LF8" i="14"/>
  <c r="LG8" i="14"/>
  <c r="LH8" i="14"/>
  <c r="LI8" i="14"/>
  <c r="LJ8" i="14"/>
  <c r="LK8" i="14"/>
  <c r="KZ9" i="14"/>
  <c r="LA9" i="14"/>
  <c r="LB9" i="14"/>
  <c r="LC9" i="14"/>
  <c r="LD9" i="14"/>
  <c r="LE9" i="14"/>
  <c r="LF9" i="14"/>
  <c r="LG9" i="14"/>
  <c r="LH9" i="14"/>
  <c r="LI9" i="14"/>
  <c r="LJ9" i="14"/>
  <c r="LK9" i="14"/>
  <c r="KZ10" i="14"/>
  <c r="LA10" i="14"/>
  <c r="LB10" i="14"/>
  <c r="LC10" i="14"/>
  <c r="LD10" i="14"/>
  <c r="LE10" i="14"/>
  <c r="LF10" i="14"/>
  <c r="LG10" i="14"/>
  <c r="LH10" i="14"/>
  <c r="LI10" i="14"/>
  <c r="LJ10" i="14"/>
  <c r="LK10" i="14"/>
  <c r="KZ11" i="14"/>
  <c r="LA11" i="14"/>
  <c r="LB11" i="14"/>
  <c r="LC11" i="14"/>
  <c r="LD11" i="14"/>
  <c r="LE11" i="14"/>
  <c r="LF11" i="14"/>
  <c r="LG11" i="14"/>
  <c r="LH11" i="14"/>
  <c r="LI11" i="14"/>
  <c r="LJ11" i="14"/>
  <c r="LK11" i="14"/>
  <c r="KZ12" i="14"/>
  <c r="LA12" i="14"/>
  <c r="LB12" i="14"/>
  <c r="LC12" i="14"/>
  <c r="LD12" i="14"/>
  <c r="LE12" i="14"/>
  <c r="LF12" i="14"/>
  <c r="LG12" i="14"/>
  <c r="LH12" i="14"/>
  <c r="LI12" i="14"/>
  <c r="LJ12" i="14"/>
  <c r="LK12" i="14"/>
  <c r="KZ13" i="14"/>
  <c r="LA13" i="14"/>
  <c r="LB13" i="14"/>
  <c r="LC13" i="14"/>
  <c r="LD13" i="14"/>
  <c r="LE13" i="14"/>
  <c r="LF13" i="14"/>
  <c r="LG13" i="14"/>
  <c r="LH13" i="14"/>
  <c r="LI13" i="14"/>
  <c r="LJ13" i="14"/>
  <c r="LK13" i="14"/>
  <c r="KZ14" i="14"/>
  <c r="LA14" i="14"/>
  <c r="LB14" i="14"/>
  <c r="LC14" i="14"/>
  <c r="LD14" i="14"/>
  <c r="LE14" i="14"/>
  <c r="LF14" i="14"/>
  <c r="LG14" i="14"/>
  <c r="LH14" i="14"/>
  <c r="LI14" i="14"/>
  <c r="LJ14" i="14"/>
  <c r="LK14" i="14"/>
  <c r="KZ15" i="14"/>
  <c r="LA15" i="14"/>
  <c r="LB15" i="14"/>
  <c r="LC15" i="14"/>
  <c r="LD15" i="14"/>
  <c r="LE15" i="14"/>
  <c r="LF15" i="14"/>
  <c r="LG15" i="14"/>
  <c r="LH15" i="14"/>
  <c r="LI15" i="14"/>
  <c r="LJ15" i="14"/>
  <c r="LK15" i="14"/>
  <c r="KM5" i="14"/>
  <c r="KN5" i="14"/>
  <c r="KO5" i="14"/>
  <c r="KP5" i="14"/>
  <c r="KQ5" i="14"/>
  <c r="KR5" i="14"/>
  <c r="KS5" i="14"/>
  <c r="KT5" i="14"/>
  <c r="KU5" i="14"/>
  <c r="KV5" i="14"/>
  <c r="KW5" i="14"/>
  <c r="KX5" i="14"/>
  <c r="KM6" i="14"/>
  <c r="KN6" i="14"/>
  <c r="KO6" i="14"/>
  <c r="KP6" i="14"/>
  <c r="KQ6" i="14"/>
  <c r="KR6" i="14"/>
  <c r="KS6" i="14"/>
  <c r="KT6" i="14"/>
  <c r="KU6" i="14"/>
  <c r="KV6" i="14"/>
  <c r="KW6" i="14"/>
  <c r="KX6" i="14"/>
  <c r="KM7" i="14"/>
  <c r="KN7" i="14"/>
  <c r="KO7" i="14"/>
  <c r="KP7" i="14"/>
  <c r="KQ7" i="14"/>
  <c r="KR7" i="14"/>
  <c r="KS7" i="14"/>
  <c r="KT7" i="14"/>
  <c r="KU7" i="14"/>
  <c r="KV7" i="14"/>
  <c r="KW7" i="14"/>
  <c r="KX7" i="14"/>
  <c r="KM8" i="14"/>
  <c r="KN8" i="14"/>
  <c r="KO8" i="14"/>
  <c r="KP8" i="14"/>
  <c r="KQ8" i="14"/>
  <c r="KR8" i="14"/>
  <c r="KS8" i="14"/>
  <c r="KT8" i="14"/>
  <c r="KU8" i="14"/>
  <c r="KV8" i="14"/>
  <c r="KW8" i="14"/>
  <c r="KX8" i="14"/>
  <c r="KM9" i="14"/>
  <c r="KN9" i="14"/>
  <c r="KO9" i="14"/>
  <c r="KP9" i="14"/>
  <c r="KQ9" i="14"/>
  <c r="KR9" i="14"/>
  <c r="KS9" i="14"/>
  <c r="KT9" i="14"/>
  <c r="KU9" i="14"/>
  <c r="KV9" i="14"/>
  <c r="KW9" i="14"/>
  <c r="KX9" i="14"/>
  <c r="KM10" i="14"/>
  <c r="KN10" i="14"/>
  <c r="KO10" i="14"/>
  <c r="KP10" i="14"/>
  <c r="KQ10" i="14"/>
  <c r="KR10" i="14"/>
  <c r="KS10" i="14"/>
  <c r="KT10" i="14"/>
  <c r="KU10" i="14"/>
  <c r="KV10" i="14"/>
  <c r="KW10" i="14"/>
  <c r="KX10" i="14"/>
  <c r="KM11" i="14"/>
  <c r="KN11" i="14"/>
  <c r="KO11" i="14"/>
  <c r="KP11" i="14"/>
  <c r="KQ11" i="14"/>
  <c r="KR11" i="14"/>
  <c r="KS11" i="14"/>
  <c r="KT11" i="14"/>
  <c r="KU11" i="14"/>
  <c r="KV11" i="14"/>
  <c r="KW11" i="14"/>
  <c r="KX11" i="14"/>
  <c r="KM12" i="14"/>
  <c r="KN12" i="14"/>
  <c r="KO12" i="14"/>
  <c r="KP12" i="14"/>
  <c r="KQ12" i="14"/>
  <c r="KR12" i="14"/>
  <c r="KS12" i="14"/>
  <c r="KT12" i="14"/>
  <c r="KU12" i="14"/>
  <c r="KV12" i="14"/>
  <c r="KW12" i="14"/>
  <c r="KX12" i="14"/>
  <c r="KM13" i="14"/>
  <c r="KN13" i="14"/>
  <c r="KO13" i="14"/>
  <c r="KP13" i="14"/>
  <c r="KQ13" i="14"/>
  <c r="KR13" i="14"/>
  <c r="KS13" i="14"/>
  <c r="KT13" i="14"/>
  <c r="KU13" i="14"/>
  <c r="KV13" i="14"/>
  <c r="KW13" i="14"/>
  <c r="KX13" i="14"/>
  <c r="KM14" i="14"/>
  <c r="KN14" i="14"/>
  <c r="KO14" i="14"/>
  <c r="KP14" i="14"/>
  <c r="KQ14" i="14"/>
  <c r="KR14" i="14"/>
  <c r="KS14" i="14"/>
  <c r="KT14" i="14"/>
  <c r="KU14" i="14"/>
  <c r="KV14" i="14"/>
  <c r="KW14" i="14"/>
  <c r="KX14" i="14"/>
  <c r="KM15" i="14"/>
  <c r="KN15" i="14"/>
  <c r="KO15" i="14"/>
  <c r="KP15" i="14"/>
  <c r="KQ15" i="14"/>
  <c r="KR15" i="14"/>
  <c r="KS15" i="14"/>
  <c r="KT15" i="14"/>
  <c r="KU15" i="14"/>
  <c r="KV15" i="14"/>
  <c r="KW15" i="14"/>
  <c r="KX15" i="14"/>
  <c r="JZ5" i="14"/>
  <c r="KA5" i="14"/>
  <c r="KB5" i="14"/>
  <c r="KC5" i="14"/>
  <c r="KD5" i="14"/>
  <c r="KE5" i="14"/>
  <c r="KF5" i="14"/>
  <c r="KG5" i="14"/>
  <c r="KH5" i="14"/>
  <c r="KI5" i="14"/>
  <c r="KJ5" i="14"/>
  <c r="KK5" i="14"/>
  <c r="JZ6" i="14"/>
  <c r="KA6" i="14"/>
  <c r="KB6" i="14"/>
  <c r="KC6" i="14"/>
  <c r="KD6" i="14"/>
  <c r="KE6" i="14"/>
  <c r="KF6" i="14"/>
  <c r="KG6" i="14"/>
  <c r="KH6" i="14"/>
  <c r="KI6" i="14"/>
  <c r="KJ6" i="14"/>
  <c r="KK6" i="14"/>
  <c r="JZ7" i="14"/>
  <c r="KA7" i="14"/>
  <c r="KB7" i="14"/>
  <c r="KC7" i="14"/>
  <c r="KD7" i="14"/>
  <c r="KE7" i="14"/>
  <c r="KF7" i="14"/>
  <c r="KG7" i="14"/>
  <c r="KH7" i="14"/>
  <c r="KI7" i="14"/>
  <c r="KJ7" i="14"/>
  <c r="KK7" i="14"/>
  <c r="JZ8" i="14"/>
  <c r="KA8" i="14"/>
  <c r="KB8" i="14"/>
  <c r="KC8" i="14"/>
  <c r="KD8" i="14"/>
  <c r="KE8" i="14"/>
  <c r="KF8" i="14"/>
  <c r="KG8" i="14"/>
  <c r="KH8" i="14"/>
  <c r="KI8" i="14"/>
  <c r="KJ8" i="14"/>
  <c r="KK8" i="14"/>
  <c r="JZ9" i="14"/>
  <c r="KA9" i="14"/>
  <c r="KB9" i="14"/>
  <c r="KC9" i="14"/>
  <c r="KD9" i="14"/>
  <c r="KE9" i="14"/>
  <c r="KF9" i="14"/>
  <c r="KG9" i="14"/>
  <c r="KH9" i="14"/>
  <c r="KI9" i="14"/>
  <c r="KJ9" i="14"/>
  <c r="KK9" i="14"/>
  <c r="JZ10" i="14"/>
  <c r="KA10" i="14"/>
  <c r="KB10" i="14"/>
  <c r="KC10" i="14"/>
  <c r="KD10" i="14"/>
  <c r="KE10" i="14"/>
  <c r="KF10" i="14"/>
  <c r="KG10" i="14"/>
  <c r="KH10" i="14"/>
  <c r="KI10" i="14"/>
  <c r="KJ10" i="14"/>
  <c r="KK10" i="14"/>
  <c r="JZ11" i="14"/>
  <c r="KA11" i="14"/>
  <c r="KB11" i="14"/>
  <c r="KC11" i="14"/>
  <c r="KD11" i="14"/>
  <c r="KE11" i="14"/>
  <c r="KF11" i="14"/>
  <c r="KG11" i="14"/>
  <c r="KH11" i="14"/>
  <c r="KI11" i="14"/>
  <c r="KJ11" i="14"/>
  <c r="KK11" i="14"/>
  <c r="JZ12" i="14"/>
  <c r="KA12" i="14"/>
  <c r="KB12" i="14"/>
  <c r="KC12" i="14"/>
  <c r="KD12" i="14"/>
  <c r="KE12" i="14"/>
  <c r="KF12" i="14"/>
  <c r="KG12" i="14"/>
  <c r="KH12" i="14"/>
  <c r="KI12" i="14"/>
  <c r="KJ12" i="14"/>
  <c r="KK12" i="14"/>
  <c r="JZ13" i="14"/>
  <c r="KA13" i="14"/>
  <c r="KB13" i="14"/>
  <c r="KC13" i="14"/>
  <c r="KD13" i="14"/>
  <c r="KE13" i="14"/>
  <c r="KF13" i="14"/>
  <c r="KG13" i="14"/>
  <c r="KH13" i="14"/>
  <c r="KI13" i="14"/>
  <c r="KJ13" i="14"/>
  <c r="KK13" i="14"/>
  <c r="JZ14" i="14"/>
  <c r="KA14" i="14"/>
  <c r="KB14" i="14"/>
  <c r="KC14" i="14"/>
  <c r="KD14" i="14"/>
  <c r="KE14" i="14"/>
  <c r="KF14" i="14"/>
  <c r="KG14" i="14"/>
  <c r="KH14" i="14"/>
  <c r="KI14" i="14"/>
  <c r="KJ14" i="14"/>
  <c r="KK14" i="14"/>
  <c r="JZ15" i="14"/>
  <c r="KA15" i="14"/>
  <c r="KB15" i="14"/>
  <c r="KC15" i="14"/>
  <c r="KD15" i="14"/>
  <c r="KE15" i="14"/>
  <c r="KF15" i="14"/>
  <c r="KG15" i="14"/>
  <c r="KH15" i="14"/>
  <c r="KI15" i="14"/>
  <c r="KJ15" i="14"/>
  <c r="KK15" i="14"/>
  <c r="JM5" i="14"/>
  <c r="JN5" i="14"/>
  <c r="JO5" i="14"/>
  <c r="JP5" i="14"/>
  <c r="JQ5" i="14"/>
  <c r="JR5" i="14"/>
  <c r="JS5" i="14"/>
  <c r="JT5" i="14"/>
  <c r="JU5" i="14"/>
  <c r="JV5" i="14"/>
  <c r="JW5" i="14"/>
  <c r="JX5" i="14"/>
  <c r="JM6" i="14"/>
  <c r="JN6" i="14"/>
  <c r="JO6" i="14"/>
  <c r="JP6" i="14"/>
  <c r="JQ6" i="14"/>
  <c r="JR6" i="14"/>
  <c r="JS6" i="14"/>
  <c r="JT6" i="14"/>
  <c r="JU6" i="14"/>
  <c r="JV6" i="14"/>
  <c r="JW6" i="14"/>
  <c r="JX6" i="14"/>
  <c r="JM7" i="14"/>
  <c r="JN7" i="14"/>
  <c r="JO7" i="14"/>
  <c r="JP7" i="14"/>
  <c r="JQ7" i="14"/>
  <c r="JR7" i="14"/>
  <c r="JS7" i="14"/>
  <c r="JT7" i="14"/>
  <c r="JU7" i="14"/>
  <c r="JV7" i="14"/>
  <c r="JW7" i="14"/>
  <c r="JX7" i="14"/>
  <c r="JM8" i="14"/>
  <c r="JN8" i="14"/>
  <c r="JO8" i="14"/>
  <c r="JP8" i="14"/>
  <c r="JQ8" i="14"/>
  <c r="JR8" i="14"/>
  <c r="JS8" i="14"/>
  <c r="JT8" i="14"/>
  <c r="JU8" i="14"/>
  <c r="JV8" i="14"/>
  <c r="JW8" i="14"/>
  <c r="JX8" i="14"/>
  <c r="JM9" i="14"/>
  <c r="JN9" i="14"/>
  <c r="JO9" i="14"/>
  <c r="JP9" i="14"/>
  <c r="JQ9" i="14"/>
  <c r="JR9" i="14"/>
  <c r="JS9" i="14"/>
  <c r="JT9" i="14"/>
  <c r="JU9" i="14"/>
  <c r="JV9" i="14"/>
  <c r="JW9" i="14"/>
  <c r="JX9" i="14"/>
  <c r="JM10" i="14"/>
  <c r="JN10" i="14"/>
  <c r="JO10" i="14"/>
  <c r="JP10" i="14"/>
  <c r="JQ10" i="14"/>
  <c r="JR10" i="14"/>
  <c r="JS10" i="14"/>
  <c r="JT10" i="14"/>
  <c r="JU10" i="14"/>
  <c r="JV10" i="14"/>
  <c r="JW10" i="14"/>
  <c r="JX10" i="14"/>
  <c r="JM11" i="14"/>
  <c r="JN11" i="14"/>
  <c r="JO11" i="14"/>
  <c r="JP11" i="14"/>
  <c r="JQ11" i="14"/>
  <c r="JR11" i="14"/>
  <c r="JS11" i="14"/>
  <c r="JT11" i="14"/>
  <c r="JU11" i="14"/>
  <c r="JV11" i="14"/>
  <c r="JW11" i="14"/>
  <c r="JX11" i="14"/>
  <c r="JM12" i="14"/>
  <c r="JN12" i="14"/>
  <c r="JO12" i="14"/>
  <c r="JP12" i="14"/>
  <c r="JQ12" i="14"/>
  <c r="JR12" i="14"/>
  <c r="JS12" i="14"/>
  <c r="JT12" i="14"/>
  <c r="JU12" i="14"/>
  <c r="JV12" i="14"/>
  <c r="JW12" i="14"/>
  <c r="JX12" i="14"/>
  <c r="JM13" i="14"/>
  <c r="JN13" i="14"/>
  <c r="JO13" i="14"/>
  <c r="JP13" i="14"/>
  <c r="JQ13" i="14"/>
  <c r="JR13" i="14"/>
  <c r="JS13" i="14"/>
  <c r="JT13" i="14"/>
  <c r="JU13" i="14"/>
  <c r="JV13" i="14"/>
  <c r="JW13" i="14"/>
  <c r="JX13" i="14"/>
  <c r="JM14" i="14"/>
  <c r="JN14" i="14"/>
  <c r="JO14" i="14"/>
  <c r="JP14" i="14"/>
  <c r="JQ14" i="14"/>
  <c r="JR14" i="14"/>
  <c r="JS14" i="14"/>
  <c r="JT14" i="14"/>
  <c r="JU14" i="14"/>
  <c r="JV14" i="14"/>
  <c r="JW14" i="14"/>
  <c r="JX14" i="14"/>
  <c r="JM15" i="14"/>
  <c r="JN15" i="14"/>
  <c r="JO15" i="14"/>
  <c r="JP15" i="14"/>
  <c r="JQ15" i="14"/>
  <c r="JR15" i="14"/>
  <c r="JS15" i="14"/>
  <c r="JT15" i="14"/>
  <c r="JU15" i="14"/>
  <c r="JV15" i="14"/>
  <c r="JW15" i="14"/>
  <c r="JX15" i="14"/>
  <c r="M5" i="14"/>
  <c r="N5" i="14"/>
  <c r="O5" i="14"/>
  <c r="P5" i="14"/>
  <c r="Q5" i="14"/>
  <c r="R5" i="14"/>
  <c r="S5" i="14"/>
  <c r="T5" i="14"/>
  <c r="U5" i="14"/>
  <c r="V5" i="14"/>
  <c r="W5" i="14"/>
  <c r="X5" i="14"/>
  <c r="M6" i="14"/>
  <c r="N6" i="14"/>
  <c r="O6" i="14"/>
  <c r="P6" i="14"/>
  <c r="Q6" i="14"/>
  <c r="R6" i="14"/>
  <c r="S6" i="14"/>
  <c r="T6" i="14"/>
  <c r="U6" i="14"/>
  <c r="V6" i="14"/>
  <c r="W6" i="14"/>
  <c r="X6" i="14"/>
  <c r="M7" i="14"/>
  <c r="N7" i="14"/>
  <c r="O7" i="14"/>
  <c r="P7" i="14"/>
  <c r="Q7" i="14"/>
  <c r="R7" i="14"/>
  <c r="S7" i="14"/>
  <c r="T7" i="14"/>
  <c r="U7" i="14"/>
  <c r="V7" i="14"/>
  <c r="W7" i="14"/>
  <c r="X7" i="14"/>
  <c r="M8" i="14"/>
  <c r="N8" i="14"/>
  <c r="O8" i="14"/>
  <c r="P8" i="14"/>
  <c r="Q8" i="14"/>
  <c r="R8" i="14"/>
  <c r="S8" i="14"/>
  <c r="T8" i="14"/>
  <c r="U8" i="14"/>
  <c r="V8" i="14"/>
  <c r="W8" i="14"/>
  <c r="X8" i="14"/>
  <c r="M9" i="14"/>
  <c r="N9" i="14"/>
  <c r="O9" i="14"/>
  <c r="P9" i="14"/>
  <c r="Q9" i="14"/>
  <c r="R9" i="14"/>
  <c r="S9" i="14"/>
  <c r="T9" i="14"/>
  <c r="U9" i="14"/>
  <c r="V9" i="14"/>
  <c r="W9" i="14"/>
  <c r="X9" i="14"/>
  <c r="M10" i="14"/>
  <c r="N10" i="14"/>
  <c r="O10" i="14"/>
  <c r="P10" i="14"/>
  <c r="Q10" i="14"/>
  <c r="R10" i="14"/>
  <c r="S10" i="14"/>
  <c r="T10" i="14"/>
  <c r="U10" i="14"/>
  <c r="V10" i="14"/>
  <c r="W10" i="14"/>
  <c r="X10" i="14"/>
  <c r="M11" i="14"/>
  <c r="N11" i="14"/>
  <c r="O11" i="14"/>
  <c r="P11" i="14"/>
  <c r="Q11" i="14"/>
  <c r="R11" i="14"/>
  <c r="S11" i="14"/>
  <c r="T11" i="14"/>
  <c r="U11" i="14"/>
  <c r="V11" i="14"/>
  <c r="W11" i="14"/>
  <c r="X11" i="14"/>
  <c r="M12" i="14"/>
  <c r="N12" i="14"/>
  <c r="O12" i="14"/>
  <c r="P12" i="14"/>
  <c r="Q12" i="14"/>
  <c r="R12" i="14"/>
  <c r="S12" i="14"/>
  <c r="T12" i="14"/>
  <c r="U12" i="14"/>
  <c r="V12" i="14"/>
  <c r="W12" i="14"/>
  <c r="X12" i="14"/>
  <c r="M13" i="14"/>
  <c r="N13" i="14"/>
  <c r="O13" i="14"/>
  <c r="P13" i="14"/>
  <c r="Q13" i="14"/>
  <c r="R13" i="14"/>
  <c r="S13" i="14"/>
  <c r="T13" i="14"/>
  <c r="U13" i="14"/>
  <c r="V13" i="14"/>
  <c r="W13" i="14"/>
  <c r="X13" i="14"/>
  <c r="M14" i="14"/>
  <c r="N14" i="14"/>
  <c r="O14" i="14"/>
  <c r="P14" i="14"/>
  <c r="Q14" i="14"/>
  <c r="R14" i="14"/>
  <c r="S14" i="14"/>
  <c r="T14" i="14"/>
  <c r="U14" i="14"/>
  <c r="V14" i="14"/>
  <c r="W14" i="14"/>
  <c r="X14" i="14"/>
  <c r="M15" i="14"/>
  <c r="N15" i="14"/>
  <c r="O15" i="14"/>
  <c r="P15" i="14"/>
  <c r="Q15" i="14"/>
  <c r="R15" i="14"/>
  <c r="S15" i="14"/>
  <c r="T15" i="14"/>
  <c r="U15" i="14"/>
  <c r="V15" i="14"/>
  <c r="W15" i="14"/>
  <c r="X15" i="14"/>
  <c r="AZ6" i="14"/>
  <c r="BA6" i="14"/>
  <c r="BB6" i="14"/>
  <c r="BC6" i="14"/>
  <c r="BD6" i="14"/>
  <c r="BE6" i="14"/>
  <c r="BF6" i="14"/>
  <c r="BG6" i="14"/>
  <c r="BH6" i="14"/>
  <c r="BI6" i="14"/>
  <c r="BJ6" i="14"/>
  <c r="BK6" i="14"/>
  <c r="AZ7" i="14"/>
  <c r="BA7" i="14"/>
  <c r="BB7" i="14"/>
  <c r="BC7" i="14"/>
  <c r="BD7" i="14"/>
  <c r="BE7" i="14"/>
  <c r="BF7" i="14"/>
  <c r="BG7" i="14"/>
  <c r="BH7" i="14"/>
  <c r="BI7" i="14"/>
  <c r="BJ7" i="14"/>
  <c r="BK7" i="14"/>
  <c r="AZ8" i="14"/>
  <c r="BA8" i="14"/>
  <c r="BB8" i="14"/>
  <c r="BC8" i="14"/>
  <c r="BD8" i="14"/>
  <c r="BE8" i="14"/>
  <c r="BF8" i="14"/>
  <c r="BG8" i="14"/>
  <c r="BH8" i="14"/>
  <c r="BI8" i="14"/>
  <c r="BJ8" i="14"/>
  <c r="BK8" i="14"/>
  <c r="AZ9" i="14"/>
  <c r="BA9" i="14"/>
  <c r="BB9" i="14"/>
  <c r="BC9" i="14"/>
  <c r="BD9" i="14"/>
  <c r="BE9" i="14"/>
  <c r="BF9" i="14"/>
  <c r="BG9" i="14"/>
  <c r="BH9" i="14"/>
  <c r="BI9" i="14"/>
  <c r="BJ9" i="14"/>
  <c r="BK9" i="14"/>
  <c r="AZ10" i="14"/>
  <c r="BA10" i="14"/>
  <c r="BB10" i="14"/>
  <c r="BC10" i="14"/>
  <c r="BD10" i="14"/>
  <c r="BE10" i="14"/>
  <c r="BF10" i="14"/>
  <c r="BG10" i="14"/>
  <c r="BH10" i="14"/>
  <c r="BI10" i="14"/>
  <c r="BJ10" i="14"/>
  <c r="BK10" i="14"/>
  <c r="AZ11" i="14"/>
  <c r="BA11" i="14"/>
  <c r="BB11" i="14"/>
  <c r="BC11" i="14"/>
  <c r="BD11" i="14"/>
  <c r="BE11" i="14"/>
  <c r="BF11" i="14"/>
  <c r="BG11" i="14"/>
  <c r="BH11" i="14"/>
  <c r="BI11" i="14"/>
  <c r="BJ11" i="14"/>
  <c r="BK11" i="14"/>
  <c r="AZ12" i="14"/>
  <c r="BA12" i="14"/>
  <c r="BB12" i="14"/>
  <c r="BC12" i="14"/>
  <c r="BD12" i="14"/>
  <c r="BE12" i="14"/>
  <c r="BF12" i="14"/>
  <c r="BG12" i="14"/>
  <c r="BH12" i="14"/>
  <c r="BI12" i="14"/>
  <c r="BJ12" i="14"/>
  <c r="BK12" i="14"/>
  <c r="AZ13" i="14"/>
  <c r="BA13" i="14"/>
  <c r="BB13" i="14"/>
  <c r="BC13" i="14"/>
  <c r="BD13" i="14"/>
  <c r="BE13" i="14"/>
  <c r="BF13" i="14"/>
  <c r="BG13" i="14"/>
  <c r="BH13" i="14"/>
  <c r="BI13" i="14"/>
  <c r="BJ13" i="14"/>
  <c r="BK13" i="14"/>
  <c r="AZ14" i="14"/>
  <c r="BA14" i="14"/>
  <c r="BB14" i="14"/>
  <c r="BC14" i="14"/>
  <c r="BD14" i="14"/>
  <c r="BE14" i="14"/>
  <c r="BF14" i="14"/>
  <c r="BG14" i="14"/>
  <c r="BH14" i="14"/>
  <c r="BI14" i="14"/>
  <c r="BJ14" i="14"/>
  <c r="BK14" i="14"/>
  <c r="AZ15" i="14"/>
  <c r="BA15" i="14"/>
  <c r="BB15" i="14"/>
  <c r="BC15" i="14"/>
  <c r="BD15" i="14"/>
  <c r="BE15" i="14"/>
  <c r="BF15" i="14"/>
  <c r="BG15" i="14"/>
  <c r="BH15" i="14"/>
  <c r="BI15" i="14"/>
  <c r="BJ15" i="14"/>
  <c r="BK15" i="14"/>
  <c r="J16" i="1"/>
  <c r="I16" i="1"/>
  <c r="F16" i="1"/>
  <c r="A2" i="2"/>
  <c r="C59" i="3"/>
  <c r="B59" i="3"/>
  <c r="B60" i="3" s="1"/>
  <c r="B62" i="3" s="1"/>
  <c r="C44" i="3"/>
  <c r="C45" i="3" s="1"/>
  <c r="C47" i="3" s="1"/>
  <c r="B44" i="3"/>
  <c r="B19" i="3"/>
  <c r="B20" i="3" s="1"/>
  <c r="B25" i="3" s="1"/>
  <c r="A2" i="3"/>
  <c r="C76" i="3"/>
  <c r="B76" i="3"/>
  <c r="D75" i="3"/>
  <c r="D74" i="3"/>
  <c r="D69" i="3"/>
  <c r="D68" i="3"/>
  <c r="D64" i="3"/>
  <c r="D61" i="3"/>
  <c r="C60" i="3"/>
  <c r="C62" i="3" s="1"/>
  <c r="D58" i="3"/>
  <c r="D57" i="3"/>
  <c r="D56" i="3"/>
  <c r="D55" i="3"/>
  <c r="D54" i="3"/>
  <c r="D53" i="3"/>
  <c r="D52" i="3"/>
  <c r="D51" i="3"/>
  <c r="D50" i="3"/>
  <c r="D46" i="3"/>
  <c r="B45" i="3"/>
  <c r="D43" i="3"/>
  <c r="D42" i="3"/>
  <c r="D41" i="3"/>
  <c r="D40" i="3"/>
  <c r="D39" i="3"/>
  <c r="D38" i="3"/>
  <c r="D37" i="3"/>
  <c r="D36" i="3"/>
  <c r="D35" i="3"/>
  <c r="D34" i="3"/>
  <c r="D33" i="3"/>
  <c r="D32" i="3"/>
  <c r="D31" i="3"/>
  <c r="D30" i="3"/>
  <c r="D29" i="3"/>
  <c r="D28" i="3"/>
  <c r="D24" i="3"/>
  <c r="D23" i="3"/>
  <c r="D22" i="3"/>
  <c r="D21" i="3"/>
  <c r="D18" i="3"/>
  <c r="D17" i="3"/>
  <c r="D16" i="3"/>
  <c r="D15" i="3"/>
  <c r="D14" i="3"/>
  <c r="D13" i="3"/>
  <c r="D12" i="3"/>
  <c r="D11" i="3"/>
  <c r="D10" i="3"/>
  <c r="D9" i="3"/>
  <c r="C6" i="3"/>
  <c r="B6" i="3"/>
  <c r="D5" i="3"/>
  <c r="D4" i="3"/>
  <c r="A2" i="4"/>
  <c r="C33" i="4"/>
  <c r="C70" i="3" s="1"/>
  <c r="C71" i="3" s="1"/>
  <c r="B33" i="4"/>
  <c r="B70" i="3" s="1"/>
  <c r="B71" i="3" s="1"/>
  <c r="D32" i="4"/>
  <c r="D31" i="4"/>
  <c r="D30" i="4"/>
  <c r="D29" i="4"/>
  <c r="D28" i="4"/>
  <c r="D33" i="4" s="1"/>
  <c r="D25" i="4"/>
  <c r="C25" i="4"/>
  <c r="B25" i="4"/>
  <c r="D24" i="4"/>
  <c r="D23" i="4"/>
  <c r="D22" i="4"/>
  <c r="D21" i="4"/>
  <c r="D20" i="4"/>
  <c r="C17" i="4"/>
  <c r="B17" i="4"/>
  <c r="D16" i="4"/>
  <c r="D15" i="4"/>
  <c r="D14" i="4"/>
  <c r="D13" i="4"/>
  <c r="D12" i="4"/>
  <c r="D17" i="4" s="1"/>
  <c r="C9" i="4"/>
  <c r="C19" i="3" s="1"/>
  <c r="C20" i="3" s="1"/>
  <c r="C25" i="3" s="1"/>
  <c r="B9" i="4"/>
  <c r="D8" i="4"/>
  <c r="D7" i="4"/>
  <c r="D6" i="4"/>
  <c r="D5" i="4"/>
  <c r="D4" i="4"/>
  <c r="D9" i="4" s="1"/>
  <c r="D44" i="3" l="1"/>
  <c r="D76" i="3"/>
  <c r="D6" i="3"/>
  <c r="LY5" i="14"/>
  <c r="ML12" i="14"/>
  <c r="ML6" i="14"/>
  <c r="MY12" i="14"/>
  <c r="MY6" i="14"/>
  <c r="NL12" i="14"/>
  <c r="NL6" i="14"/>
  <c r="NY12" i="14"/>
  <c r="NY6" i="14"/>
  <c r="OL13" i="14"/>
  <c r="OL5" i="14"/>
  <c r="KY12" i="14"/>
  <c r="LY13" i="14"/>
  <c r="OL6" i="14"/>
  <c r="OL7" i="14"/>
  <c r="LY9" i="14"/>
  <c r="KY6" i="14"/>
  <c r="LL15" i="14"/>
  <c r="LY14" i="14"/>
  <c r="LY7" i="14"/>
  <c r="ML13" i="14"/>
  <c r="ML9" i="14"/>
  <c r="MY13" i="14"/>
  <c r="MY9" i="14"/>
  <c r="NL13" i="14"/>
  <c r="NL9" i="14"/>
  <c r="NY13" i="14"/>
  <c r="NY9" i="14"/>
  <c r="OL9" i="14"/>
  <c r="KY15" i="14"/>
  <c r="KY14" i="14"/>
  <c r="KY11" i="14"/>
  <c r="KY10" i="14"/>
  <c r="KY9" i="14"/>
  <c r="KY8" i="14"/>
  <c r="KY5" i="14"/>
  <c r="LY15" i="14"/>
  <c r="LY10" i="14"/>
  <c r="LY8" i="14"/>
  <c r="ML14" i="14"/>
  <c r="ML7" i="14"/>
  <c r="MY14" i="14"/>
  <c r="MY7" i="14"/>
  <c r="NL14" i="14"/>
  <c r="NL7" i="14"/>
  <c r="NY14" i="14"/>
  <c r="NY7" i="14"/>
  <c r="OL14" i="14"/>
  <c r="ML15" i="14"/>
  <c r="ML10" i="14"/>
  <c r="ML8" i="14"/>
  <c r="MY15" i="14"/>
  <c r="MY10" i="14"/>
  <c r="MY8" i="14"/>
  <c r="NL15" i="14"/>
  <c r="NL10" i="14"/>
  <c r="NL8" i="14"/>
  <c r="NY15" i="14"/>
  <c r="NY10" i="14"/>
  <c r="NY8" i="14"/>
  <c r="OL15" i="14"/>
  <c r="OL10" i="14"/>
  <c r="OL8" i="14"/>
  <c r="ML5" i="14"/>
  <c r="MY5" i="14"/>
  <c r="NL5" i="14"/>
  <c r="NY5" i="14"/>
  <c r="OL11" i="14"/>
  <c r="KY7" i="14"/>
  <c r="LL14" i="14"/>
  <c r="ML11" i="14"/>
  <c r="KY13" i="14"/>
  <c r="LY11" i="14"/>
  <c r="LY6" i="14"/>
  <c r="LY12" i="14"/>
  <c r="MY11" i="14"/>
  <c r="NL11" i="14"/>
  <c r="NY11" i="14"/>
  <c r="OL12" i="14"/>
  <c r="LL8" i="14"/>
  <c r="LL7" i="14"/>
  <c r="LL5" i="14"/>
  <c r="LL9" i="14"/>
  <c r="LL6" i="14"/>
  <c r="LL12" i="14"/>
  <c r="LL11" i="14"/>
  <c r="LL13" i="14"/>
  <c r="LL10" i="14"/>
  <c r="C65" i="3"/>
  <c r="C78" i="3" s="1"/>
  <c r="D45" i="3"/>
  <c r="D47" i="3" s="1"/>
  <c r="D70" i="3"/>
  <c r="D71" i="3" s="1"/>
  <c r="B65" i="3"/>
  <c r="B78" i="3" s="1"/>
  <c r="D19" i="3"/>
  <c r="D20" i="3" s="1"/>
  <c r="D25" i="3" s="1"/>
  <c r="D59" i="3"/>
  <c r="D60" i="3" s="1"/>
  <c r="D62" i="3" s="1"/>
  <c r="D65" i="3" l="1"/>
  <c r="D78" i="3" s="1"/>
  <c r="JK15" i="14" l="1"/>
  <c r="JJ15" i="14"/>
  <c r="JI15" i="14"/>
  <c r="JH15" i="14"/>
  <c r="JG15" i="14"/>
  <c r="JF15" i="14"/>
  <c r="JE15" i="14"/>
  <c r="JD15" i="14"/>
  <c r="JC15" i="14"/>
  <c r="JB15" i="14"/>
  <c r="JA15" i="14"/>
  <c r="IZ15" i="14"/>
  <c r="IX15" i="14"/>
  <c r="IW15" i="14"/>
  <c r="IV15" i="14"/>
  <c r="IU15" i="14"/>
  <c r="IT15" i="14"/>
  <c r="IS15" i="14"/>
  <c r="IR15" i="14"/>
  <c r="IQ15" i="14"/>
  <c r="IP15" i="14"/>
  <c r="IO15" i="14"/>
  <c r="IN15" i="14"/>
  <c r="IM15" i="14"/>
  <c r="IK15" i="14"/>
  <c r="IJ15" i="14"/>
  <c r="II15" i="14"/>
  <c r="IH15" i="14"/>
  <c r="IG15" i="14"/>
  <c r="IF15" i="14"/>
  <c r="IE15" i="14"/>
  <c r="ID15" i="14"/>
  <c r="IC15" i="14"/>
  <c r="IB15" i="14"/>
  <c r="IA15" i="14"/>
  <c r="HZ15" i="14"/>
  <c r="HX15" i="14"/>
  <c r="HW15" i="14"/>
  <c r="HV15" i="14"/>
  <c r="HU15" i="14"/>
  <c r="HT15" i="14"/>
  <c r="HS15" i="14"/>
  <c r="HR15" i="14"/>
  <c r="HQ15" i="14"/>
  <c r="HP15" i="14"/>
  <c r="HO15" i="14"/>
  <c r="HN15" i="14"/>
  <c r="HM15" i="14"/>
  <c r="HK15" i="14"/>
  <c r="HJ15" i="14"/>
  <c r="HI15" i="14"/>
  <c r="HH15" i="14"/>
  <c r="HG15" i="14"/>
  <c r="HF15" i="14"/>
  <c r="HE15" i="14"/>
  <c r="HD15" i="14"/>
  <c r="HC15" i="14"/>
  <c r="HB15" i="14"/>
  <c r="HA15" i="14"/>
  <c r="GZ15" i="14"/>
  <c r="GX15" i="14"/>
  <c r="GW15" i="14"/>
  <c r="GV15" i="14"/>
  <c r="GU15" i="14"/>
  <c r="GT15" i="14"/>
  <c r="GS15" i="14"/>
  <c r="GR15" i="14"/>
  <c r="GQ15" i="14"/>
  <c r="GP15" i="14"/>
  <c r="GO15" i="14"/>
  <c r="GN15" i="14"/>
  <c r="GM15" i="14"/>
  <c r="GK15" i="14"/>
  <c r="GJ15" i="14"/>
  <c r="GI15" i="14"/>
  <c r="GH15" i="14"/>
  <c r="GG15" i="14"/>
  <c r="GF15" i="14"/>
  <c r="GE15" i="14"/>
  <c r="GD15" i="14"/>
  <c r="GC15" i="14"/>
  <c r="GB15" i="14"/>
  <c r="GA15" i="14"/>
  <c r="FZ15" i="14"/>
  <c r="FX15" i="14"/>
  <c r="FW15" i="14"/>
  <c r="FV15" i="14"/>
  <c r="FU15" i="14"/>
  <c r="FT15" i="14"/>
  <c r="FS15" i="14"/>
  <c r="FR15" i="14"/>
  <c r="FQ15" i="14"/>
  <c r="FP15" i="14"/>
  <c r="FO15" i="14"/>
  <c r="FN15" i="14"/>
  <c r="FM15" i="14"/>
  <c r="FK15" i="14"/>
  <c r="FJ15" i="14"/>
  <c r="FI15" i="14"/>
  <c r="FH15" i="14"/>
  <c r="FG15" i="14"/>
  <c r="FF15" i="14"/>
  <c r="FE15" i="14"/>
  <c r="FD15" i="14"/>
  <c r="FC15" i="14"/>
  <c r="FB15" i="14"/>
  <c r="FA15" i="14"/>
  <c r="EZ15" i="14"/>
  <c r="EX15" i="14"/>
  <c r="EW15" i="14"/>
  <c r="EV15" i="14"/>
  <c r="EU15" i="14"/>
  <c r="ET15" i="14"/>
  <c r="ES15" i="14"/>
  <c r="ER15" i="14"/>
  <c r="EQ15" i="14"/>
  <c r="EP15" i="14"/>
  <c r="EO15" i="14"/>
  <c r="EN15" i="14"/>
  <c r="EM15" i="14"/>
  <c r="EK15" i="14"/>
  <c r="EJ15" i="14"/>
  <c r="EI15" i="14"/>
  <c r="EH15" i="14"/>
  <c r="EG15" i="14"/>
  <c r="EF15" i="14"/>
  <c r="EE15" i="14"/>
  <c r="ED15" i="14"/>
  <c r="EC15" i="14"/>
  <c r="EB15" i="14"/>
  <c r="EA15" i="14"/>
  <c r="DZ15" i="14"/>
  <c r="DX15" i="14"/>
  <c r="DW15" i="14"/>
  <c r="DV15" i="14"/>
  <c r="DU15" i="14"/>
  <c r="DT15" i="14"/>
  <c r="DS15" i="14"/>
  <c r="DR15" i="14"/>
  <c r="DQ15" i="14"/>
  <c r="DP15" i="14"/>
  <c r="DO15" i="14"/>
  <c r="DN15" i="14"/>
  <c r="DM15" i="14"/>
  <c r="DK15" i="14"/>
  <c r="DJ15" i="14"/>
  <c r="DI15" i="14"/>
  <c r="DH15" i="14"/>
  <c r="DG15" i="14"/>
  <c r="DF15" i="14"/>
  <c r="DE15" i="14"/>
  <c r="DD15" i="14"/>
  <c r="DC15" i="14"/>
  <c r="DB15" i="14"/>
  <c r="DA15" i="14"/>
  <c r="CZ15" i="14"/>
  <c r="CX15" i="14"/>
  <c r="CW15" i="14"/>
  <c r="CV15" i="14"/>
  <c r="CU15" i="14"/>
  <c r="CT15" i="14"/>
  <c r="CS15" i="14"/>
  <c r="CR15" i="14"/>
  <c r="CQ15" i="14"/>
  <c r="CP15" i="14"/>
  <c r="CO15" i="14"/>
  <c r="CN15" i="14"/>
  <c r="CM15" i="14"/>
  <c r="CK15" i="14"/>
  <c r="CJ15" i="14"/>
  <c r="CI15" i="14"/>
  <c r="CH15" i="14"/>
  <c r="CG15" i="14"/>
  <c r="CF15" i="14"/>
  <c r="CE15" i="14"/>
  <c r="CD15" i="14"/>
  <c r="CC15" i="14"/>
  <c r="CB15" i="14"/>
  <c r="CA15" i="14"/>
  <c r="BZ15" i="14"/>
  <c r="BX15" i="14"/>
  <c r="BW15" i="14"/>
  <c r="BV15" i="14"/>
  <c r="BU15" i="14"/>
  <c r="BT15" i="14"/>
  <c r="BS15" i="14"/>
  <c r="BR15" i="14"/>
  <c r="BQ15" i="14"/>
  <c r="BP15" i="14"/>
  <c r="BO15" i="14"/>
  <c r="BN15" i="14"/>
  <c r="BM15" i="14"/>
  <c r="AX15" i="14"/>
  <c r="AW15" i="14"/>
  <c r="AV15" i="14"/>
  <c r="AU15" i="14"/>
  <c r="AT15" i="14"/>
  <c r="AS15" i="14"/>
  <c r="AR15" i="14"/>
  <c r="AQ15" i="14"/>
  <c r="AP15" i="14"/>
  <c r="AO15" i="14"/>
  <c r="AN15" i="14"/>
  <c r="AM15" i="14"/>
  <c r="AK15" i="14"/>
  <c r="AJ15" i="14"/>
  <c r="AI15" i="14"/>
  <c r="AH15" i="14"/>
  <c r="AG15" i="14"/>
  <c r="AF15" i="14"/>
  <c r="AE15" i="14"/>
  <c r="AD15" i="14"/>
  <c r="AC15" i="14"/>
  <c r="AB15" i="14"/>
  <c r="AA15" i="14"/>
  <c r="Z15" i="14"/>
  <c r="C15" i="14"/>
  <c r="B15" i="14"/>
  <c r="A15" i="14"/>
  <c r="JK14" i="14"/>
  <c r="JJ14" i="14"/>
  <c r="JI14" i="14"/>
  <c r="JH14" i="14"/>
  <c r="JG14" i="14"/>
  <c r="JF14" i="14"/>
  <c r="JE14" i="14"/>
  <c r="JD14" i="14"/>
  <c r="JC14" i="14"/>
  <c r="JB14" i="14"/>
  <c r="JA14" i="14"/>
  <c r="IZ14" i="14"/>
  <c r="IX14" i="14"/>
  <c r="IW14" i="14"/>
  <c r="IV14" i="14"/>
  <c r="IU14" i="14"/>
  <c r="IT14" i="14"/>
  <c r="IS14" i="14"/>
  <c r="IR14" i="14"/>
  <c r="IQ14" i="14"/>
  <c r="IP14" i="14"/>
  <c r="IO14" i="14"/>
  <c r="IN14" i="14"/>
  <c r="IM14" i="14"/>
  <c r="IK14" i="14"/>
  <c r="IJ14" i="14"/>
  <c r="II14" i="14"/>
  <c r="IH14" i="14"/>
  <c r="IG14" i="14"/>
  <c r="IF14" i="14"/>
  <c r="IE14" i="14"/>
  <c r="ID14" i="14"/>
  <c r="IC14" i="14"/>
  <c r="IB14" i="14"/>
  <c r="IA14" i="14"/>
  <c r="HZ14" i="14"/>
  <c r="HX14" i="14"/>
  <c r="HW14" i="14"/>
  <c r="HV14" i="14"/>
  <c r="HU14" i="14"/>
  <c r="HT14" i="14"/>
  <c r="HS14" i="14"/>
  <c r="HR14" i="14"/>
  <c r="HQ14" i="14"/>
  <c r="HP14" i="14"/>
  <c r="HO14" i="14"/>
  <c r="HN14" i="14"/>
  <c r="HM14" i="14"/>
  <c r="HK14" i="14"/>
  <c r="HJ14" i="14"/>
  <c r="HI14" i="14"/>
  <c r="HH14" i="14"/>
  <c r="HG14" i="14"/>
  <c r="HF14" i="14"/>
  <c r="HE14" i="14"/>
  <c r="HD14" i="14"/>
  <c r="HC14" i="14"/>
  <c r="HB14" i="14"/>
  <c r="HA14" i="14"/>
  <c r="GZ14" i="14"/>
  <c r="GX14" i="14"/>
  <c r="GW14" i="14"/>
  <c r="GV14" i="14"/>
  <c r="GU14" i="14"/>
  <c r="GT14" i="14"/>
  <c r="GS14" i="14"/>
  <c r="GR14" i="14"/>
  <c r="GQ14" i="14"/>
  <c r="GP14" i="14"/>
  <c r="GO14" i="14"/>
  <c r="GN14" i="14"/>
  <c r="GM14" i="14"/>
  <c r="GK14" i="14"/>
  <c r="GJ14" i="14"/>
  <c r="GI14" i="14"/>
  <c r="GH14" i="14"/>
  <c r="GG14" i="14"/>
  <c r="GF14" i="14"/>
  <c r="GE14" i="14"/>
  <c r="GD14" i="14"/>
  <c r="GC14" i="14"/>
  <c r="GB14" i="14"/>
  <c r="GA14" i="14"/>
  <c r="FZ14" i="14"/>
  <c r="FX14" i="14"/>
  <c r="FW14" i="14"/>
  <c r="FV14" i="14"/>
  <c r="FU14" i="14"/>
  <c r="FT14" i="14"/>
  <c r="FS14" i="14"/>
  <c r="FR14" i="14"/>
  <c r="FQ14" i="14"/>
  <c r="FP14" i="14"/>
  <c r="FO14" i="14"/>
  <c r="FN14" i="14"/>
  <c r="FM14" i="14"/>
  <c r="FK14" i="14"/>
  <c r="FJ14" i="14"/>
  <c r="FI14" i="14"/>
  <c r="FH14" i="14"/>
  <c r="FG14" i="14"/>
  <c r="FF14" i="14"/>
  <c r="FE14" i="14"/>
  <c r="FD14" i="14"/>
  <c r="FC14" i="14"/>
  <c r="FB14" i="14"/>
  <c r="FA14" i="14"/>
  <c r="EZ14" i="14"/>
  <c r="EX14" i="14"/>
  <c r="EW14" i="14"/>
  <c r="EV14" i="14"/>
  <c r="EU14" i="14"/>
  <c r="ET14" i="14"/>
  <c r="ES14" i="14"/>
  <c r="ER14" i="14"/>
  <c r="EQ14" i="14"/>
  <c r="EP14" i="14"/>
  <c r="EO14" i="14"/>
  <c r="EN14" i="14"/>
  <c r="EM14" i="14"/>
  <c r="EK14" i="14"/>
  <c r="EJ14" i="14"/>
  <c r="EI14" i="14"/>
  <c r="EH14" i="14"/>
  <c r="EG14" i="14"/>
  <c r="EF14" i="14"/>
  <c r="EE14" i="14"/>
  <c r="ED14" i="14"/>
  <c r="EC14" i="14"/>
  <c r="EB14" i="14"/>
  <c r="EA14" i="14"/>
  <c r="DZ14" i="14"/>
  <c r="DX14" i="14"/>
  <c r="DW14" i="14"/>
  <c r="DV14" i="14"/>
  <c r="DU14" i="14"/>
  <c r="DT14" i="14"/>
  <c r="DS14" i="14"/>
  <c r="DR14" i="14"/>
  <c r="DQ14" i="14"/>
  <c r="DP14" i="14"/>
  <c r="DO14" i="14"/>
  <c r="DN14" i="14"/>
  <c r="DM14" i="14"/>
  <c r="DK14" i="14"/>
  <c r="DJ14" i="14"/>
  <c r="DI14" i="14"/>
  <c r="DH14" i="14"/>
  <c r="DG14" i="14"/>
  <c r="DF14" i="14"/>
  <c r="DE14" i="14"/>
  <c r="DD14" i="14"/>
  <c r="DC14" i="14"/>
  <c r="DB14" i="14"/>
  <c r="DA14" i="14"/>
  <c r="CZ14" i="14"/>
  <c r="CX14" i="14"/>
  <c r="CW14" i="14"/>
  <c r="CV14" i="14"/>
  <c r="CU14" i="14"/>
  <c r="CT14" i="14"/>
  <c r="CS14" i="14"/>
  <c r="CR14" i="14"/>
  <c r="CQ14" i="14"/>
  <c r="CP14" i="14"/>
  <c r="CO14" i="14"/>
  <c r="CN14" i="14"/>
  <c r="CM14" i="14"/>
  <c r="CK14" i="14"/>
  <c r="CJ14" i="14"/>
  <c r="CI14" i="14"/>
  <c r="CH14" i="14"/>
  <c r="CG14" i="14"/>
  <c r="CF14" i="14"/>
  <c r="CE14" i="14"/>
  <c r="CD14" i="14"/>
  <c r="CC14" i="14"/>
  <c r="CB14" i="14"/>
  <c r="CA14" i="14"/>
  <c r="BZ14" i="14"/>
  <c r="BX14" i="14"/>
  <c r="BW14" i="14"/>
  <c r="BV14" i="14"/>
  <c r="BU14" i="14"/>
  <c r="BT14" i="14"/>
  <c r="BS14" i="14"/>
  <c r="BR14" i="14"/>
  <c r="BQ14" i="14"/>
  <c r="BP14" i="14"/>
  <c r="BO14" i="14"/>
  <c r="BN14" i="14"/>
  <c r="BM14" i="14"/>
  <c r="AX14" i="14"/>
  <c r="AW14" i="14"/>
  <c r="AV14" i="14"/>
  <c r="AU14" i="14"/>
  <c r="AT14" i="14"/>
  <c r="AS14" i="14"/>
  <c r="AR14" i="14"/>
  <c r="AQ14" i="14"/>
  <c r="AP14" i="14"/>
  <c r="AO14" i="14"/>
  <c r="AN14" i="14"/>
  <c r="AM14" i="14"/>
  <c r="AK14" i="14"/>
  <c r="AJ14" i="14"/>
  <c r="AI14" i="14"/>
  <c r="AH14" i="14"/>
  <c r="AG14" i="14"/>
  <c r="AF14" i="14"/>
  <c r="AE14" i="14"/>
  <c r="AD14" i="14"/>
  <c r="AC14" i="14"/>
  <c r="AB14" i="14"/>
  <c r="AA14" i="14"/>
  <c r="Z14" i="14"/>
  <c r="C14" i="14"/>
  <c r="B14" i="14"/>
  <c r="A14" i="14"/>
  <c r="JK13" i="14"/>
  <c r="JJ13" i="14"/>
  <c r="JI13" i="14"/>
  <c r="JH13" i="14"/>
  <c r="JG13" i="14"/>
  <c r="JF13" i="14"/>
  <c r="JE13" i="14"/>
  <c r="JD13" i="14"/>
  <c r="JC13" i="14"/>
  <c r="JB13" i="14"/>
  <c r="JA13" i="14"/>
  <c r="IZ13" i="14"/>
  <c r="IX13" i="14"/>
  <c r="IW13" i="14"/>
  <c r="IV13" i="14"/>
  <c r="IU13" i="14"/>
  <c r="IT13" i="14"/>
  <c r="IS13" i="14"/>
  <c r="IR13" i="14"/>
  <c r="IQ13" i="14"/>
  <c r="IP13" i="14"/>
  <c r="IO13" i="14"/>
  <c r="IN13" i="14"/>
  <c r="IM13" i="14"/>
  <c r="IK13" i="14"/>
  <c r="IJ13" i="14"/>
  <c r="II13" i="14"/>
  <c r="IH13" i="14"/>
  <c r="IG13" i="14"/>
  <c r="IF13" i="14"/>
  <c r="IE13" i="14"/>
  <c r="ID13" i="14"/>
  <c r="IC13" i="14"/>
  <c r="IB13" i="14"/>
  <c r="IA13" i="14"/>
  <c r="HZ13" i="14"/>
  <c r="HX13" i="14"/>
  <c r="HW13" i="14"/>
  <c r="HV13" i="14"/>
  <c r="HU13" i="14"/>
  <c r="HT13" i="14"/>
  <c r="HS13" i="14"/>
  <c r="HR13" i="14"/>
  <c r="HQ13" i="14"/>
  <c r="HP13" i="14"/>
  <c r="HO13" i="14"/>
  <c r="HN13" i="14"/>
  <c r="HM13" i="14"/>
  <c r="HK13" i="14"/>
  <c r="HJ13" i="14"/>
  <c r="HI13" i="14"/>
  <c r="HH13" i="14"/>
  <c r="HG13" i="14"/>
  <c r="HF13" i="14"/>
  <c r="HE13" i="14"/>
  <c r="HD13" i="14"/>
  <c r="HC13" i="14"/>
  <c r="HB13" i="14"/>
  <c r="HA13" i="14"/>
  <c r="GZ13" i="14"/>
  <c r="GX13" i="14"/>
  <c r="GW13" i="14"/>
  <c r="GV13" i="14"/>
  <c r="GU13" i="14"/>
  <c r="GT13" i="14"/>
  <c r="GS13" i="14"/>
  <c r="GR13" i="14"/>
  <c r="GQ13" i="14"/>
  <c r="GP13" i="14"/>
  <c r="GO13" i="14"/>
  <c r="GN13" i="14"/>
  <c r="GM13" i="14"/>
  <c r="GK13" i="14"/>
  <c r="GJ13" i="14"/>
  <c r="GI13" i="14"/>
  <c r="GH13" i="14"/>
  <c r="GG13" i="14"/>
  <c r="GF13" i="14"/>
  <c r="GE13" i="14"/>
  <c r="GD13" i="14"/>
  <c r="GC13" i="14"/>
  <c r="GB13" i="14"/>
  <c r="GA13" i="14"/>
  <c r="FZ13" i="14"/>
  <c r="FX13" i="14"/>
  <c r="FW13" i="14"/>
  <c r="FV13" i="14"/>
  <c r="FU13" i="14"/>
  <c r="FT13" i="14"/>
  <c r="FS13" i="14"/>
  <c r="FR13" i="14"/>
  <c r="FQ13" i="14"/>
  <c r="FP13" i="14"/>
  <c r="FO13" i="14"/>
  <c r="FN13" i="14"/>
  <c r="FM13" i="14"/>
  <c r="FK13" i="14"/>
  <c r="FJ13" i="14"/>
  <c r="FI13" i="14"/>
  <c r="FH13" i="14"/>
  <c r="FG13" i="14"/>
  <c r="FF13" i="14"/>
  <c r="FE13" i="14"/>
  <c r="FD13" i="14"/>
  <c r="FC13" i="14"/>
  <c r="FB13" i="14"/>
  <c r="FA13" i="14"/>
  <c r="EZ13" i="14"/>
  <c r="EX13" i="14"/>
  <c r="EW13" i="14"/>
  <c r="EV13" i="14"/>
  <c r="EU13" i="14"/>
  <c r="ET13" i="14"/>
  <c r="ES13" i="14"/>
  <c r="ER13" i="14"/>
  <c r="EQ13" i="14"/>
  <c r="EP13" i="14"/>
  <c r="EO13" i="14"/>
  <c r="EN13" i="14"/>
  <c r="EM13" i="14"/>
  <c r="EK13" i="14"/>
  <c r="EJ13" i="14"/>
  <c r="EI13" i="14"/>
  <c r="EH13" i="14"/>
  <c r="EG13" i="14"/>
  <c r="EF13" i="14"/>
  <c r="EE13" i="14"/>
  <c r="ED13" i="14"/>
  <c r="EC13" i="14"/>
  <c r="EB13" i="14"/>
  <c r="EA13" i="14"/>
  <c r="DZ13" i="14"/>
  <c r="DX13" i="14"/>
  <c r="DW13" i="14"/>
  <c r="DV13" i="14"/>
  <c r="DU13" i="14"/>
  <c r="DT13" i="14"/>
  <c r="DS13" i="14"/>
  <c r="DR13" i="14"/>
  <c r="DQ13" i="14"/>
  <c r="DP13" i="14"/>
  <c r="DO13" i="14"/>
  <c r="DN13" i="14"/>
  <c r="DM13" i="14"/>
  <c r="DK13" i="14"/>
  <c r="DJ13" i="14"/>
  <c r="DI13" i="14"/>
  <c r="DH13" i="14"/>
  <c r="DG13" i="14"/>
  <c r="DF13" i="14"/>
  <c r="DE13" i="14"/>
  <c r="DD13" i="14"/>
  <c r="DC13" i="14"/>
  <c r="DB13" i="14"/>
  <c r="DA13" i="14"/>
  <c r="CZ13" i="14"/>
  <c r="CX13" i="14"/>
  <c r="CW13" i="14"/>
  <c r="CV13" i="14"/>
  <c r="CU13" i="14"/>
  <c r="CT13" i="14"/>
  <c r="CS13" i="14"/>
  <c r="CR13" i="14"/>
  <c r="CQ13" i="14"/>
  <c r="CP13" i="14"/>
  <c r="CO13" i="14"/>
  <c r="CN13" i="14"/>
  <c r="CM13" i="14"/>
  <c r="CK13" i="14"/>
  <c r="CJ13" i="14"/>
  <c r="CI13" i="14"/>
  <c r="CH13" i="14"/>
  <c r="CG13" i="14"/>
  <c r="CF13" i="14"/>
  <c r="CE13" i="14"/>
  <c r="CD13" i="14"/>
  <c r="CC13" i="14"/>
  <c r="CB13" i="14"/>
  <c r="CA13" i="14"/>
  <c r="BZ13" i="14"/>
  <c r="BX13" i="14"/>
  <c r="BW13" i="14"/>
  <c r="BV13" i="14"/>
  <c r="BU13" i="14"/>
  <c r="BT13" i="14"/>
  <c r="BS13" i="14"/>
  <c r="BR13" i="14"/>
  <c r="BQ13" i="14"/>
  <c r="BP13" i="14"/>
  <c r="BO13" i="14"/>
  <c r="BN13" i="14"/>
  <c r="BM13" i="14"/>
  <c r="AX13" i="14"/>
  <c r="AW13" i="14"/>
  <c r="AV13" i="14"/>
  <c r="AU13" i="14"/>
  <c r="AT13" i="14"/>
  <c r="AS13" i="14"/>
  <c r="AR13" i="14"/>
  <c r="AQ13" i="14"/>
  <c r="AP13" i="14"/>
  <c r="AO13" i="14"/>
  <c r="AN13" i="14"/>
  <c r="AM13" i="14"/>
  <c r="AK13" i="14"/>
  <c r="AJ13" i="14"/>
  <c r="AI13" i="14"/>
  <c r="AH13" i="14"/>
  <c r="AG13" i="14"/>
  <c r="AF13" i="14"/>
  <c r="AE13" i="14"/>
  <c r="AD13" i="14"/>
  <c r="AC13" i="14"/>
  <c r="AB13" i="14"/>
  <c r="AA13" i="14"/>
  <c r="Z13" i="14"/>
  <c r="C13" i="14"/>
  <c r="B13" i="14"/>
  <c r="A13" i="14"/>
  <c r="JK12" i="14"/>
  <c r="JJ12" i="14"/>
  <c r="JI12" i="14"/>
  <c r="JH12" i="14"/>
  <c r="JG12" i="14"/>
  <c r="JF12" i="14"/>
  <c r="JE12" i="14"/>
  <c r="JD12" i="14"/>
  <c r="JC12" i="14"/>
  <c r="JB12" i="14"/>
  <c r="JA12" i="14"/>
  <c r="IZ12" i="14"/>
  <c r="IX12" i="14"/>
  <c r="IW12" i="14"/>
  <c r="IV12" i="14"/>
  <c r="IU12" i="14"/>
  <c r="IT12" i="14"/>
  <c r="IS12" i="14"/>
  <c r="IR12" i="14"/>
  <c r="IQ12" i="14"/>
  <c r="IP12" i="14"/>
  <c r="IO12" i="14"/>
  <c r="IN12" i="14"/>
  <c r="IM12" i="14"/>
  <c r="IK12" i="14"/>
  <c r="IJ12" i="14"/>
  <c r="II12" i="14"/>
  <c r="IH12" i="14"/>
  <c r="IG12" i="14"/>
  <c r="IF12" i="14"/>
  <c r="IE12" i="14"/>
  <c r="ID12" i="14"/>
  <c r="IC12" i="14"/>
  <c r="IB12" i="14"/>
  <c r="IA12" i="14"/>
  <c r="HZ12" i="14"/>
  <c r="HX12" i="14"/>
  <c r="HW12" i="14"/>
  <c r="HV12" i="14"/>
  <c r="HU12" i="14"/>
  <c r="HT12" i="14"/>
  <c r="HS12" i="14"/>
  <c r="HR12" i="14"/>
  <c r="HQ12" i="14"/>
  <c r="HP12" i="14"/>
  <c r="HO12" i="14"/>
  <c r="HN12" i="14"/>
  <c r="HM12" i="14"/>
  <c r="HK12" i="14"/>
  <c r="HJ12" i="14"/>
  <c r="HI12" i="14"/>
  <c r="HH12" i="14"/>
  <c r="HG12" i="14"/>
  <c r="HF12" i="14"/>
  <c r="HE12" i="14"/>
  <c r="HD12" i="14"/>
  <c r="HC12" i="14"/>
  <c r="HB12" i="14"/>
  <c r="HA12" i="14"/>
  <c r="GZ12" i="14"/>
  <c r="GX12" i="14"/>
  <c r="GW12" i="14"/>
  <c r="GV12" i="14"/>
  <c r="GU12" i="14"/>
  <c r="GT12" i="14"/>
  <c r="GS12" i="14"/>
  <c r="GR12" i="14"/>
  <c r="GQ12" i="14"/>
  <c r="GP12" i="14"/>
  <c r="GO12" i="14"/>
  <c r="GN12" i="14"/>
  <c r="GM12" i="14"/>
  <c r="GK12" i="14"/>
  <c r="GJ12" i="14"/>
  <c r="GI12" i="14"/>
  <c r="GH12" i="14"/>
  <c r="GG12" i="14"/>
  <c r="GF12" i="14"/>
  <c r="GE12" i="14"/>
  <c r="GD12" i="14"/>
  <c r="GC12" i="14"/>
  <c r="GB12" i="14"/>
  <c r="GA12" i="14"/>
  <c r="FZ12" i="14"/>
  <c r="FX12" i="14"/>
  <c r="FW12" i="14"/>
  <c r="FV12" i="14"/>
  <c r="FU12" i="14"/>
  <c r="FT12" i="14"/>
  <c r="FS12" i="14"/>
  <c r="FR12" i="14"/>
  <c r="FQ12" i="14"/>
  <c r="FP12" i="14"/>
  <c r="FO12" i="14"/>
  <c r="FN12" i="14"/>
  <c r="FM12" i="14"/>
  <c r="FK12" i="14"/>
  <c r="FJ12" i="14"/>
  <c r="FI12" i="14"/>
  <c r="FH12" i="14"/>
  <c r="FG12" i="14"/>
  <c r="FF12" i="14"/>
  <c r="FE12" i="14"/>
  <c r="FD12" i="14"/>
  <c r="FC12" i="14"/>
  <c r="FB12" i="14"/>
  <c r="FA12" i="14"/>
  <c r="EZ12" i="14"/>
  <c r="EX12" i="14"/>
  <c r="EW12" i="14"/>
  <c r="EV12" i="14"/>
  <c r="EU12" i="14"/>
  <c r="ET12" i="14"/>
  <c r="ES12" i="14"/>
  <c r="ER12" i="14"/>
  <c r="EQ12" i="14"/>
  <c r="EP12" i="14"/>
  <c r="EO12" i="14"/>
  <c r="EN12" i="14"/>
  <c r="EM12" i="14"/>
  <c r="EK12" i="14"/>
  <c r="EJ12" i="14"/>
  <c r="EI12" i="14"/>
  <c r="EH12" i="14"/>
  <c r="EG12" i="14"/>
  <c r="EF12" i="14"/>
  <c r="EE12" i="14"/>
  <c r="ED12" i="14"/>
  <c r="EC12" i="14"/>
  <c r="EB12" i="14"/>
  <c r="EA12" i="14"/>
  <c r="DZ12" i="14"/>
  <c r="DX12" i="14"/>
  <c r="DW12" i="14"/>
  <c r="DV12" i="14"/>
  <c r="DU12" i="14"/>
  <c r="DT12" i="14"/>
  <c r="DS12" i="14"/>
  <c r="DR12" i="14"/>
  <c r="DQ12" i="14"/>
  <c r="DP12" i="14"/>
  <c r="DO12" i="14"/>
  <c r="DN12" i="14"/>
  <c r="DM12" i="14"/>
  <c r="DK12" i="14"/>
  <c r="DJ12" i="14"/>
  <c r="DI12" i="14"/>
  <c r="DH12" i="14"/>
  <c r="DG12" i="14"/>
  <c r="DF12" i="14"/>
  <c r="DE12" i="14"/>
  <c r="DD12" i="14"/>
  <c r="DC12" i="14"/>
  <c r="DB12" i="14"/>
  <c r="DA12" i="14"/>
  <c r="CZ12" i="14"/>
  <c r="CX12" i="14"/>
  <c r="CW12" i="14"/>
  <c r="CV12" i="14"/>
  <c r="CU12" i="14"/>
  <c r="CT12" i="14"/>
  <c r="CS12" i="14"/>
  <c r="CR12" i="14"/>
  <c r="CQ12" i="14"/>
  <c r="CP12" i="14"/>
  <c r="CO12" i="14"/>
  <c r="CN12" i="14"/>
  <c r="CM12" i="14"/>
  <c r="CK12" i="14"/>
  <c r="CJ12" i="14"/>
  <c r="CI12" i="14"/>
  <c r="CH12" i="14"/>
  <c r="CG12" i="14"/>
  <c r="CF12" i="14"/>
  <c r="CE12" i="14"/>
  <c r="CD12" i="14"/>
  <c r="CC12" i="14"/>
  <c r="CB12" i="14"/>
  <c r="CA12" i="14"/>
  <c r="BZ12" i="14"/>
  <c r="BX12" i="14"/>
  <c r="BW12" i="14"/>
  <c r="BV12" i="14"/>
  <c r="BU12" i="14"/>
  <c r="BT12" i="14"/>
  <c r="BS12" i="14"/>
  <c r="BR12" i="14"/>
  <c r="BQ12" i="14"/>
  <c r="BP12" i="14"/>
  <c r="BO12" i="14"/>
  <c r="BN12" i="14"/>
  <c r="BM12" i="14"/>
  <c r="AX12" i="14"/>
  <c r="AW12" i="14"/>
  <c r="AV12" i="14"/>
  <c r="AU12" i="14"/>
  <c r="AT12" i="14"/>
  <c r="AS12" i="14"/>
  <c r="AR12" i="14"/>
  <c r="AQ12" i="14"/>
  <c r="AP12" i="14"/>
  <c r="AO12" i="14"/>
  <c r="AN12" i="14"/>
  <c r="AM12" i="14"/>
  <c r="AK12" i="14"/>
  <c r="AJ12" i="14"/>
  <c r="AI12" i="14"/>
  <c r="AH12" i="14"/>
  <c r="AG12" i="14"/>
  <c r="AF12" i="14"/>
  <c r="AE12" i="14"/>
  <c r="AD12" i="14"/>
  <c r="AC12" i="14"/>
  <c r="AB12" i="14"/>
  <c r="AA12" i="14"/>
  <c r="Z12" i="14"/>
  <c r="C12" i="14"/>
  <c r="B12" i="14"/>
  <c r="A12" i="14"/>
  <c r="JK11" i="14"/>
  <c r="JJ11" i="14"/>
  <c r="JI11" i="14"/>
  <c r="JH11" i="14"/>
  <c r="JG11" i="14"/>
  <c r="JF11" i="14"/>
  <c r="JE11" i="14"/>
  <c r="JD11" i="14"/>
  <c r="JC11" i="14"/>
  <c r="JB11" i="14"/>
  <c r="JA11" i="14"/>
  <c r="IZ11" i="14"/>
  <c r="IX11" i="14"/>
  <c r="IW11" i="14"/>
  <c r="IV11" i="14"/>
  <c r="IU11" i="14"/>
  <c r="IT11" i="14"/>
  <c r="IS11" i="14"/>
  <c r="IR11" i="14"/>
  <c r="IQ11" i="14"/>
  <c r="IP11" i="14"/>
  <c r="IO11" i="14"/>
  <c r="IN11" i="14"/>
  <c r="IM11" i="14"/>
  <c r="IK11" i="14"/>
  <c r="IJ11" i="14"/>
  <c r="II11" i="14"/>
  <c r="IH11" i="14"/>
  <c r="IG11" i="14"/>
  <c r="IF11" i="14"/>
  <c r="IE11" i="14"/>
  <c r="ID11" i="14"/>
  <c r="IC11" i="14"/>
  <c r="IB11" i="14"/>
  <c r="IA11" i="14"/>
  <c r="HZ11" i="14"/>
  <c r="HX11" i="14"/>
  <c r="HW11" i="14"/>
  <c r="HV11" i="14"/>
  <c r="HU11" i="14"/>
  <c r="HT11" i="14"/>
  <c r="HS11" i="14"/>
  <c r="HR11" i="14"/>
  <c r="HQ11" i="14"/>
  <c r="HP11" i="14"/>
  <c r="HO11" i="14"/>
  <c r="HN11" i="14"/>
  <c r="HM11" i="14"/>
  <c r="HK11" i="14"/>
  <c r="HJ11" i="14"/>
  <c r="HI11" i="14"/>
  <c r="HH11" i="14"/>
  <c r="HG11" i="14"/>
  <c r="HF11" i="14"/>
  <c r="HE11" i="14"/>
  <c r="HD11" i="14"/>
  <c r="HC11" i="14"/>
  <c r="HB11" i="14"/>
  <c r="HA11" i="14"/>
  <c r="GZ11" i="14"/>
  <c r="GX11" i="14"/>
  <c r="GW11" i="14"/>
  <c r="GV11" i="14"/>
  <c r="GU11" i="14"/>
  <c r="GT11" i="14"/>
  <c r="GS11" i="14"/>
  <c r="GR11" i="14"/>
  <c r="GQ11" i="14"/>
  <c r="GP11" i="14"/>
  <c r="GO11" i="14"/>
  <c r="GN11" i="14"/>
  <c r="GM11" i="14"/>
  <c r="GK11" i="14"/>
  <c r="GJ11" i="14"/>
  <c r="GI11" i="14"/>
  <c r="GH11" i="14"/>
  <c r="GG11" i="14"/>
  <c r="GF11" i="14"/>
  <c r="GE11" i="14"/>
  <c r="GD11" i="14"/>
  <c r="GC11" i="14"/>
  <c r="GB11" i="14"/>
  <c r="GA11" i="14"/>
  <c r="FZ11" i="14"/>
  <c r="FX11" i="14"/>
  <c r="FW11" i="14"/>
  <c r="FV11" i="14"/>
  <c r="FU11" i="14"/>
  <c r="FT11" i="14"/>
  <c r="FS11" i="14"/>
  <c r="FR11" i="14"/>
  <c r="FQ11" i="14"/>
  <c r="FP11" i="14"/>
  <c r="FO11" i="14"/>
  <c r="FN11" i="14"/>
  <c r="FM11" i="14"/>
  <c r="FK11" i="14"/>
  <c r="FJ11" i="14"/>
  <c r="FI11" i="14"/>
  <c r="FH11" i="14"/>
  <c r="FG11" i="14"/>
  <c r="FF11" i="14"/>
  <c r="FE11" i="14"/>
  <c r="FD11" i="14"/>
  <c r="FC11" i="14"/>
  <c r="FB11" i="14"/>
  <c r="FA11" i="14"/>
  <c r="EZ11" i="14"/>
  <c r="EX11" i="14"/>
  <c r="EW11" i="14"/>
  <c r="EV11" i="14"/>
  <c r="EU11" i="14"/>
  <c r="ET11" i="14"/>
  <c r="ES11" i="14"/>
  <c r="ER11" i="14"/>
  <c r="EQ11" i="14"/>
  <c r="EP11" i="14"/>
  <c r="EO11" i="14"/>
  <c r="EN11" i="14"/>
  <c r="EM11" i="14"/>
  <c r="EK11" i="14"/>
  <c r="EJ11" i="14"/>
  <c r="EI11" i="14"/>
  <c r="EH11" i="14"/>
  <c r="EG11" i="14"/>
  <c r="EF11" i="14"/>
  <c r="EE11" i="14"/>
  <c r="ED11" i="14"/>
  <c r="EC11" i="14"/>
  <c r="EB11" i="14"/>
  <c r="EA11" i="14"/>
  <c r="DZ11" i="14"/>
  <c r="DX11" i="14"/>
  <c r="DW11" i="14"/>
  <c r="DV11" i="14"/>
  <c r="DU11" i="14"/>
  <c r="DT11" i="14"/>
  <c r="DS11" i="14"/>
  <c r="DR11" i="14"/>
  <c r="DQ11" i="14"/>
  <c r="DP11" i="14"/>
  <c r="DO11" i="14"/>
  <c r="DN11" i="14"/>
  <c r="DM11" i="14"/>
  <c r="DK11" i="14"/>
  <c r="DJ11" i="14"/>
  <c r="DI11" i="14"/>
  <c r="DH11" i="14"/>
  <c r="DG11" i="14"/>
  <c r="DF11" i="14"/>
  <c r="DE11" i="14"/>
  <c r="DD11" i="14"/>
  <c r="DC11" i="14"/>
  <c r="DB11" i="14"/>
  <c r="DA11" i="14"/>
  <c r="CZ11" i="14"/>
  <c r="CX11" i="14"/>
  <c r="CW11" i="14"/>
  <c r="CV11" i="14"/>
  <c r="CU11" i="14"/>
  <c r="CT11" i="14"/>
  <c r="CS11" i="14"/>
  <c r="CR11" i="14"/>
  <c r="CQ11" i="14"/>
  <c r="CP11" i="14"/>
  <c r="CO11" i="14"/>
  <c r="CN11" i="14"/>
  <c r="CM11" i="14"/>
  <c r="CK11" i="14"/>
  <c r="CJ11" i="14"/>
  <c r="CI11" i="14"/>
  <c r="CH11" i="14"/>
  <c r="CG11" i="14"/>
  <c r="CF11" i="14"/>
  <c r="CE11" i="14"/>
  <c r="CD11" i="14"/>
  <c r="CC11" i="14"/>
  <c r="CB11" i="14"/>
  <c r="CA11" i="14"/>
  <c r="BZ11" i="14"/>
  <c r="BX11" i="14"/>
  <c r="BW11" i="14"/>
  <c r="BV11" i="14"/>
  <c r="BU11" i="14"/>
  <c r="BT11" i="14"/>
  <c r="BS11" i="14"/>
  <c r="BR11" i="14"/>
  <c r="BQ11" i="14"/>
  <c r="BP11" i="14"/>
  <c r="BO11" i="14"/>
  <c r="BN11" i="14"/>
  <c r="BM11" i="14"/>
  <c r="AX11" i="14"/>
  <c r="AW11" i="14"/>
  <c r="AV11" i="14"/>
  <c r="AU11" i="14"/>
  <c r="AT11" i="14"/>
  <c r="AS11" i="14"/>
  <c r="AR11" i="14"/>
  <c r="AQ11" i="14"/>
  <c r="AP11" i="14"/>
  <c r="AO11" i="14"/>
  <c r="AN11" i="14"/>
  <c r="AM11" i="14"/>
  <c r="AK11" i="14"/>
  <c r="AJ11" i="14"/>
  <c r="AI11" i="14"/>
  <c r="AH11" i="14"/>
  <c r="AG11" i="14"/>
  <c r="AF11" i="14"/>
  <c r="AE11" i="14"/>
  <c r="AD11" i="14"/>
  <c r="AC11" i="14"/>
  <c r="AB11" i="14"/>
  <c r="AA11" i="14"/>
  <c r="Z11" i="14"/>
  <c r="C11" i="14"/>
  <c r="B11" i="14"/>
  <c r="A11" i="14"/>
  <c r="JK10" i="14"/>
  <c r="JJ10" i="14"/>
  <c r="JI10" i="14"/>
  <c r="JH10" i="14"/>
  <c r="JG10" i="14"/>
  <c r="JF10" i="14"/>
  <c r="JE10" i="14"/>
  <c r="JD10" i="14"/>
  <c r="JC10" i="14"/>
  <c r="JB10" i="14"/>
  <c r="JA10" i="14"/>
  <c r="IZ10" i="14"/>
  <c r="IX10" i="14"/>
  <c r="IW10" i="14"/>
  <c r="IV10" i="14"/>
  <c r="IU10" i="14"/>
  <c r="IT10" i="14"/>
  <c r="IS10" i="14"/>
  <c r="IR10" i="14"/>
  <c r="IQ10" i="14"/>
  <c r="IP10" i="14"/>
  <c r="IO10" i="14"/>
  <c r="IN10" i="14"/>
  <c r="IM10" i="14"/>
  <c r="IK10" i="14"/>
  <c r="IJ10" i="14"/>
  <c r="II10" i="14"/>
  <c r="IH10" i="14"/>
  <c r="IG10" i="14"/>
  <c r="IF10" i="14"/>
  <c r="IE10" i="14"/>
  <c r="ID10" i="14"/>
  <c r="IC10" i="14"/>
  <c r="IB10" i="14"/>
  <c r="IA10" i="14"/>
  <c r="HZ10" i="14"/>
  <c r="HX10" i="14"/>
  <c r="HW10" i="14"/>
  <c r="HV10" i="14"/>
  <c r="HU10" i="14"/>
  <c r="HT10" i="14"/>
  <c r="HS10" i="14"/>
  <c r="HR10" i="14"/>
  <c r="HQ10" i="14"/>
  <c r="HP10" i="14"/>
  <c r="HO10" i="14"/>
  <c r="HN10" i="14"/>
  <c r="HM10" i="14"/>
  <c r="HK10" i="14"/>
  <c r="HJ10" i="14"/>
  <c r="HI10" i="14"/>
  <c r="HH10" i="14"/>
  <c r="HG10" i="14"/>
  <c r="HF10" i="14"/>
  <c r="HE10" i="14"/>
  <c r="HD10" i="14"/>
  <c r="HC10" i="14"/>
  <c r="HB10" i="14"/>
  <c r="HA10" i="14"/>
  <c r="GZ10" i="14"/>
  <c r="GX10" i="14"/>
  <c r="GW10" i="14"/>
  <c r="GV10" i="14"/>
  <c r="GU10" i="14"/>
  <c r="GT10" i="14"/>
  <c r="GS10" i="14"/>
  <c r="GR10" i="14"/>
  <c r="GQ10" i="14"/>
  <c r="GP10" i="14"/>
  <c r="GO10" i="14"/>
  <c r="GN10" i="14"/>
  <c r="GM10" i="14"/>
  <c r="GK10" i="14"/>
  <c r="GJ10" i="14"/>
  <c r="GI10" i="14"/>
  <c r="GH10" i="14"/>
  <c r="GG10" i="14"/>
  <c r="GF10" i="14"/>
  <c r="GE10" i="14"/>
  <c r="GD10" i="14"/>
  <c r="GC10" i="14"/>
  <c r="GB10" i="14"/>
  <c r="GA10" i="14"/>
  <c r="FZ10" i="14"/>
  <c r="FX10" i="14"/>
  <c r="FW10" i="14"/>
  <c r="FV10" i="14"/>
  <c r="FU10" i="14"/>
  <c r="FT10" i="14"/>
  <c r="FS10" i="14"/>
  <c r="FR10" i="14"/>
  <c r="FQ10" i="14"/>
  <c r="FP10" i="14"/>
  <c r="FO10" i="14"/>
  <c r="FN10" i="14"/>
  <c r="FM10" i="14"/>
  <c r="FK10" i="14"/>
  <c r="FJ10" i="14"/>
  <c r="FI10" i="14"/>
  <c r="FH10" i="14"/>
  <c r="FG10" i="14"/>
  <c r="FF10" i="14"/>
  <c r="FE10" i="14"/>
  <c r="FD10" i="14"/>
  <c r="FC10" i="14"/>
  <c r="FB10" i="14"/>
  <c r="FA10" i="14"/>
  <c r="EZ10" i="14"/>
  <c r="EX10" i="14"/>
  <c r="EW10" i="14"/>
  <c r="EV10" i="14"/>
  <c r="EU10" i="14"/>
  <c r="ET10" i="14"/>
  <c r="ES10" i="14"/>
  <c r="ER10" i="14"/>
  <c r="EQ10" i="14"/>
  <c r="EP10" i="14"/>
  <c r="EO10" i="14"/>
  <c r="EN10" i="14"/>
  <c r="EM10" i="14"/>
  <c r="EK10" i="14"/>
  <c r="EJ10" i="14"/>
  <c r="EI10" i="14"/>
  <c r="EH10" i="14"/>
  <c r="EG10" i="14"/>
  <c r="EF10" i="14"/>
  <c r="EE10" i="14"/>
  <c r="ED10" i="14"/>
  <c r="EC10" i="14"/>
  <c r="EB10" i="14"/>
  <c r="EA10" i="14"/>
  <c r="DZ10" i="14"/>
  <c r="DX10" i="14"/>
  <c r="DW10" i="14"/>
  <c r="DV10" i="14"/>
  <c r="DU10" i="14"/>
  <c r="DT10" i="14"/>
  <c r="DS10" i="14"/>
  <c r="DR10" i="14"/>
  <c r="DQ10" i="14"/>
  <c r="DP10" i="14"/>
  <c r="DO10" i="14"/>
  <c r="DN10" i="14"/>
  <c r="DM10" i="14"/>
  <c r="DK10" i="14"/>
  <c r="DJ10" i="14"/>
  <c r="DI10" i="14"/>
  <c r="DH10" i="14"/>
  <c r="DG10" i="14"/>
  <c r="DF10" i="14"/>
  <c r="DE10" i="14"/>
  <c r="DD10" i="14"/>
  <c r="DC10" i="14"/>
  <c r="DB10" i="14"/>
  <c r="DA10" i="14"/>
  <c r="CZ10" i="14"/>
  <c r="CX10" i="14"/>
  <c r="CW10" i="14"/>
  <c r="CV10" i="14"/>
  <c r="CU10" i="14"/>
  <c r="CT10" i="14"/>
  <c r="CS10" i="14"/>
  <c r="CR10" i="14"/>
  <c r="CQ10" i="14"/>
  <c r="CP10" i="14"/>
  <c r="CO10" i="14"/>
  <c r="CN10" i="14"/>
  <c r="CM10" i="14"/>
  <c r="CK10" i="14"/>
  <c r="CJ10" i="14"/>
  <c r="CI10" i="14"/>
  <c r="CH10" i="14"/>
  <c r="CG10" i="14"/>
  <c r="CF10" i="14"/>
  <c r="CE10" i="14"/>
  <c r="CD10" i="14"/>
  <c r="CC10" i="14"/>
  <c r="CB10" i="14"/>
  <c r="CA10" i="14"/>
  <c r="BZ10" i="14"/>
  <c r="BX10" i="14"/>
  <c r="BW10" i="14"/>
  <c r="BV10" i="14"/>
  <c r="BU10" i="14"/>
  <c r="BT10" i="14"/>
  <c r="BS10" i="14"/>
  <c r="BR10" i="14"/>
  <c r="BQ10" i="14"/>
  <c r="BP10" i="14"/>
  <c r="BO10" i="14"/>
  <c r="BN10" i="14"/>
  <c r="BM10" i="14"/>
  <c r="AX10" i="14"/>
  <c r="AW10" i="14"/>
  <c r="AV10" i="14"/>
  <c r="AU10" i="14"/>
  <c r="AT10" i="14"/>
  <c r="AS10" i="14"/>
  <c r="AR10" i="14"/>
  <c r="AQ10" i="14"/>
  <c r="AP10" i="14"/>
  <c r="AO10" i="14"/>
  <c r="AN10" i="14"/>
  <c r="AM10" i="14"/>
  <c r="AK10" i="14"/>
  <c r="AJ10" i="14"/>
  <c r="AI10" i="14"/>
  <c r="AH10" i="14"/>
  <c r="AG10" i="14"/>
  <c r="AF10" i="14"/>
  <c r="AE10" i="14"/>
  <c r="AD10" i="14"/>
  <c r="AC10" i="14"/>
  <c r="AB10" i="14"/>
  <c r="AA10" i="14"/>
  <c r="Z10" i="14"/>
  <c r="C10" i="14"/>
  <c r="B10" i="14"/>
  <c r="A10" i="14"/>
  <c r="JK9" i="14"/>
  <c r="JJ9" i="14"/>
  <c r="JI9" i="14"/>
  <c r="JH9" i="14"/>
  <c r="JG9" i="14"/>
  <c r="JF9" i="14"/>
  <c r="JE9" i="14"/>
  <c r="JD9" i="14"/>
  <c r="JC9" i="14"/>
  <c r="JB9" i="14"/>
  <c r="JA9" i="14"/>
  <c r="IZ9" i="14"/>
  <c r="IX9" i="14"/>
  <c r="IW9" i="14"/>
  <c r="IV9" i="14"/>
  <c r="IU9" i="14"/>
  <c r="IT9" i="14"/>
  <c r="IS9" i="14"/>
  <c r="IR9" i="14"/>
  <c r="IQ9" i="14"/>
  <c r="IP9" i="14"/>
  <c r="IO9" i="14"/>
  <c r="IN9" i="14"/>
  <c r="IM9" i="14"/>
  <c r="IK9" i="14"/>
  <c r="IJ9" i="14"/>
  <c r="II9" i="14"/>
  <c r="IH9" i="14"/>
  <c r="IG9" i="14"/>
  <c r="IF9" i="14"/>
  <c r="IE9" i="14"/>
  <c r="ID9" i="14"/>
  <c r="IC9" i="14"/>
  <c r="IB9" i="14"/>
  <c r="IA9" i="14"/>
  <c r="HZ9" i="14"/>
  <c r="HX9" i="14"/>
  <c r="HW9" i="14"/>
  <c r="HV9" i="14"/>
  <c r="HU9" i="14"/>
  <c r="HT9" i="14"/>
  <c r="HS9" i="14"/>
  <c r="HR9" i="14"/>
  <c r="HQ9" i="14"/>
  <c r="HP9" i="14"/>
  <c r="HO9" i="14"/>
  <c r="HN9" i="14"/>
  <c r="HM9" i="14"/>
  <c r="HK9" i="14"/>
  <c r="HJ9" i="14"/>
  <c r="HI9" i="14"/>
  <c r="HH9" i="14"/>
  <c r="HG9" i="14"/>
  <c r="HF9" i="14"/>
  <c r="HE9" i="14"/>
  <c r="HD9" i="14"/>
  <c r="HC9" i="14"/>
  <c r="HB9" i="14"/>
  <c r="HA9" i="14"/>
  <c r="GZ9" i="14"/>
  <c r="GX9" i="14"/>
  <c r="GW9" i="14"/>
  <c r="GV9" i="14"/>
  <c r="GU9" i="14"/>
  <c r="GT9" i="14"/>
  <c r="GS9" i="14"/>
  <c r="GR9" i="14"/>
  <c r="GQ9" i="14"/>
  <c r="GP9" i="14"/>
  <c r="GO9" i="14"/>
  <c r="GN9" i="14"/>
  <c r="GM9" i="14"/>
  <c r="GK9" i="14"/>
  <c r="GJ9" i="14"/>
  <c r="GI9" i="14"/>
  <c r="GH9" i="14"/>
  <c r="GG9" i="14"/>
  <c r="GF9" i="14"/>
  <c r="GE9" i="14"/>
  <c r="GD9" i="14"/>
  <c r="GC9" i="14"/>
  <c r="GB9" i="14"/>
  <c r="GA9" i="14"/>
  <c r="FZ9" i="14"/>
  <c r="FX9" i="14"/>
  <c r="FW9" i="14"/>
  <c r="FV9" i="14"/>
  <c r="FU9" i="14"/>
  <c r="FT9" i="14"/>
  <c r="FS9" i="14"/>
  <c r="FR9" i="14"/>
  <c r="FQ9" i="14"/>
  <c r="FP9" i="14"/>
  <c r="FO9" i="14"/>
  <c r="FN9" i="14"/>
  <c r="FM9" i="14"/>
  <c r="FK9" i="14"/>
  <c r="FJ9" i="14"/>
  <c r="FI9" i="14"/>
  <c r="FH9" i="14"/>
  <c r="FG9" i="14"/>
  <c r="FF9" i="14"/>
  <c r="FE9" i="14"/>
  <c r="FD9" i="14"/>
  <c r="FC9" i="14"/>
  <c r="FB9" i="14"/>
  <c r="FA9" i="14"/>
  <c r="EZ9" i="14"/>
  <c r="EX9" i="14"/>
  <c r="EW9" i="14"/>
  <c r="EV9" i="14"/>
  <c r="EU9" i="14"/>
  <c r="ET9" i="14"/>
  <c r="ES9" i="14"/>
  <c r="ER9" i="14"/>
  <c r="EQ9" i="14"/>
  <c r="EP9" i="14"/>
  <c r="EO9" i="14"/>
  <c r="EN9" i="14"/>
  <c r="EM9" i="14"/>
  <c r="EK9" i="14"/>
  <c r="EJ9" i="14"/>
  <c r="EI9" i="14"/>
  <c r="EH9" i="14"/>
  <c r="EG9" i="14"/>
  <c r="EF9" i="14"/>
  <c r="EE9" i="14"/>
  <c r="ED9" i="14"/>
  <c r="EC9" i="14"/>
  <c r="EB9" i="14"/>
  <c r="EA9" i="14"/>
  <c r="DZ9" i="14"/>
  <c r="DX9" i="14"/>
  <c r="DW9" i="14"/>
  <c r="DV9" i="14"/>
  <c r="DU9" i="14"/>
  <c r="DT9" i="14"/>
  <c r="DS9" i="14"/>
  <c r="DR9" i="14"/>
  <c r="DQ9" i="14"/>
  <c r="DP9" i="14"/>
  <c r="DO9" i="14"/>
  <c r="DN9" i="14"/>
  <c r="DM9" i="14"/>
  <c r="DK9" i="14"/>
  <c r="DJ9" i="14"/>
  <c r="DI9" i="14"/>
  <c r="DH9" i="14"/>
  <c r="DG9" i="14"/>
  <c r="DF9" i="14"/>
  <c r="DE9" i="14"/>
  <c r="DD9" i="14"/>
  <c r="DC9" i="14"/>
  <c r="DB9" i="14"/>
  <c r="DA9" i="14"/>
  <c r="CZ9" i="14"/>
  <c r="CX9" i="14"/>
  <c r="CW9" i="14"/>
  <c r="CV9" i="14"/>
  <c r="CU9" i="14"/>
  <c r="CT9" i="14"/>
  <c r="CS9" i="14"/>
  <c r="CR9" i="14"/>
  <c r="CQ9" i="14"/>
  <c r="CP9" i="14"/>
  <c r="CO9" i="14"/>
  <c r="CN9" i="14"/>
  <c r="CM9" i="14"/>
  <c r="CK9" i="14"/>
  <c r="CJ9" i="14"/>
  <c r="CI9" i="14"/>
  <c r="CH9" i="14"/>
  <c r="CG9" i="14"/>
  <c r="CF9" i="14"/>
  <c r="CE9" i="14"/>
  <c r="CD9" i="14"/>
  <c r="CC9" i="14"/>
  <c r="CB9" i="14"/>
  <c r="CA9" i="14"/>
  <c r="BZ9" i="14"/>
  <c r="BX9" i="14"/>
  <c r="BW9" i="14"/>
  <c r="BV9" i="14"/>
  <c r="BU9" i="14"/>
  <c r="BT9" i="14"/>
  <c r="BS9" i="14"/>
  <c r="BR9" i="14"/>
  <c r="BQ9" i="14"/>
  <c r="BP9" i="14"/>
  <c r="BO9" i="14"/>
  <c r="BN9" i="14"/>
  <c r="BM9" i="14"/>
  <c r="AX9" i="14"/>
  <c r="AW9" i="14"/>
  <c r="AV9" i="14"/>
  <c r="AU9" i="14"/>
  <c r="AT9" i="14"/>
  <c r="AS9" i="14"/>
  <c r="AR9" i="14"/>
  <c r="AQ9" i="14"/>
  <c r="AP9" i="14"/>
  <c r="AO9" i="14"/>
  <c r="AN9" i="14"/>
  <c r="AM9" i="14"/>
  <c r="AK9" i="14"/>
  <c r="AJ9" i="14"/>
  <c r="AI9" i="14"/>
  <c r="AH9" i="14"/>
  <c r="AG9" i="14"/>
  <c r="AF9" i="14"/>
  <c r="AE9" i="14"/>
  <c r="AD9" i="14"/>
  <c r="AC9" i="14"/>
  <c r="AB9" i="14"/>
  <c r="AA9" i="14"/>
  <c r="Z9" i="14"/>
  <c r="C9" i="14"/>
  <c r="B9" i="14"/>
  <c r="A9" i="14"/>
  <c r="AX8" i="14"/>
  <c r="AW8" i="14"/>
  <c r="AV8" i="14"/>
  <c r="AU8" i="14"/>
  <c r="AT8" i="14"/>
  <c r="AS8" i="14"/>
  <c r="AR8" i="14"/>
  <c r="AQ8" i="14"/>
  <c r="AP8" i="14"/>
  <c r="AO8" i="14"/>
  <c r="AN8" i="14"/>
  <c r="AM8" i="14"/>
  <c r="AK8" i="14"/>
  <c r="AJ8" i="14"/>
  <c r="AI8" i="14"/>
  <c r="AH8" i="14"/>
  <c r="AG8" i="14"/>
  <c r="AF8" i="14"/>
  <c r="AE8" i="14"/>
  <c r="AD8" i="14"/>
  <c r="AC8" i="14"/>
  <c r="AB8" i="14"/>
  <c r="AA8" i="14"/>
  <c r="Z8" i="14"/>
  <c r="C8" i="14"/>
  <c r="G8" i="14" s="1"/>
  <c r="B8" i="14"/>
  <c r="A8" i="14"/>
  <c r="AX7" i="14"/>
  <c r="AW7" i="14"/>
  <c r="AV7" i="14"/>
  <c r="AU7" i="14"/>
  <c r="AT7" i="14"/>
  <c r="AS7" i="14"/>
  <c r="AR7" i="14"/>
  <c r="AQ7" i="14"/>
  <c r="AP7" i="14"/>
  <c r="AO7" i="14"/>
  <c r="AN7" i="14"/>
  <c r="AM7" i="14"/>
  <c r="AK7" i="14"/>
  <c r="AJ7" i="14"/>
  <c r="AI7" i="14"/>
  <c r="AH7" i="14"/>
  <c r="AG7" i="14"/>
  <c r="AF7" i="14"/>
  <c r="AE7" i="14"/>
  <c r="AD7" i="14"/>
  <c r="AC7" i="14"/>
  <c r="AB7" i="14"/>
  <c r="AA7" i="14"/>
  <c r="Z7" i="14"/>
  <c r="C7" i="14"/>
  <c r="G7" i="14" s="1"/>
  <c r="B7" i="14"/>
  <c r="A7" i="14"/>
  <c r="JK6" i="14"/>
  <c r="JJ6" i="14"/>
  <c r="JI6" i="14"/>
  <c r="JH6" i="14"/>
  <c r="JG6" i="14"/>
  <c r="JF6" i="14"/>
  <c r="JE6" i="14"/>
  <c r="JD6" i="14"/>
  <c r="JC6" i="14"/>
  <c r="JB6" i="14"/>
  <c r="JA6" i="14"/>
  <c r="IZ6" i="14"/>
  <c r="IX6" i="14"/>
  <c r="IW6" i="14"/>
  <c r="IV6" i="14"/>
  <c r="IU6" i="14"/>
  <c r="IT6" i="14"/>
  <c r="IS6" i="14"/>
  <c r="IR6" i="14"/>
  <c r="IQ6" i="14"/>
  <c r="IP6" i="14"/>
  <c r="IO6" i="14"/>
  <c r="IN6" i="14"/>
  <c r="IM6" i="14"/>
  <c r="IK6" i="14"/>
  <c r="IJ6" i="14"/>
  <c r="II6" i="14"/>
  <c r="IH6" i="14"/>
  <c r="IG6" i="14"/>
  <c r="IF6" i="14"/>
  <c r="IE6" i="14"/>
  <c r="ID6" i="14"/>
  <c r="IC6" i="14"/>
  <c r="IB6" i="14"/>
  <c r="IA6" i="14"/>
  <c r="HZ6" i="14"/>
  <c r="HX6" i="14"/>
  <c r="HW6" i="14"/>
  <c r="HV6" i="14"/>
  <c r="HU6" i="14"/>
  <c r="HT6" i="14"/>
  <c r="HS6" i="14"/>
  <c r="HR6" i="14"/>
  <c r="HQ6" i="14"/>
  <c r="HP6" i="14"/>
  <c r="HO6" i="14"/>
  <c r="HN6" i="14"/>
  <c r="HM6" i="14"/>
  <c r="HK6" i="14"/>
  <c r="HJ6" i="14"/>
  <c r="HI6" i="14"/>
  <c r="HH6" i="14"/>
  <c r="HG6" i="14"/>
  <c r="HF6" i="14"/>
  <c r="HE6" i="14"/>
  <c r="HD6" i="14"/>
  <c r="HC6" i="14"/>
  <c r="HB6" i="14"/>
  <c r="HA6" i="14"/>
  <c r="GZ6" i="14"/>
  <c r="GX6" i="14"/>
  <c r="GW6" i="14"/>
  <c r="GV6" i="14"/>
  <c r="GU6" i="14"/>
  <c r="GT6" i="14"/>
  <c r="GS6" i="14"/>
  <c r="GR6" i="14"/>
  <c r="GQ6" i="14"/>
  <c r="GP6" i="14"/>
  <c r="GO6" i="14"/>
  <c r="GN6" i="14"/>
  <c r="GM6" i="14"/>
  <c r="GK6" i="14"/>
  <c r="GJ6" i="14"/>
  <c r="GI6" i="14"/>
  <c r="GH6" i="14"/>
  <c r="GG6" i="14"/>
  <c r="GF6" i="14"/>
  <c r="GE6" i="14"/>
  <c r="GD6" i="14"/>
  <c r="GC6" i="14"/>
  <c r="GB6" i="14"/>
  <c r="GA6" i="14"/>
  <c r="FZ6" i="14"/>
  <c r="FX6" i="14"/>
  <c r="FW6" i="14"/>
  <c r="FV6" i="14"/>
  <c r="FU6" i="14"/>
  <c r="FT6" i="14"/>
  <c r="FS6" i="14"/>
  <c r="FR6" i="14"/>
  <c r="FQ6" i="14"/>
  <c r="FP6" i="14"/>
  <c r="FO6" i="14"/>
  <c r="FN6" i="14"/>
  <c r="FM6" i="14"/>
  <c r="FK6" i="14"/>
  <c r="FJ6" i="14"/>
  <c r="FI6" i="14"/>
  <c r="FH6" i="14"/>
  <c r="FG6" i="14"/>
  <c r="FF6" i="14"/>
  <c r="FE6" i="14"/>
  <c r="FD6" i="14"/>
  <c r="FC6" i="14"/>
  <c r="FB6" i="14"/>
  <c r="FA6" i="14"/>
  <c r="EZ6" i="14"/>
  <c r="EX6" i="14"/>
  <c r="EW6" i="14"/>
  <c r="EV6" i="14"/>
  <c r="EU6" i="14"/>
  <c r="ET6" i="14"/>
  <c r="ES6" i="14"/>
  <c r="ER6" i="14"/>
  <c r="EQ6" i="14"/>
  <c r="EP6" i="14"/>
  <c r="EO6" i="14"/>
  <c r="EN6" i="14"/>
  <c r="EM6" i="14"/>
  <c r="EK6" i="14"/>
  <c r="EJ6" i="14"/>
  <c r="EI6" i="14"/>
  <c r="EH6" i="14"/>
  <c r="EG6" i="14"/>
  <c r="EF6" i="14"/>
  <c r="EE6" i="14"/>
  <c r="ED6" i="14"/>
  <c r="EC6" i="14"/>
  <c r="EB6" i="14"/>
  <c r="EA6" i="14"/>
  <c r="DZ6" i="14"/>
  <c r="DX6" i="14"/>
  <c r="DW6" i="14"/>
  <c r="DV6" i="14"/>
  <c r="DU6" i="14"/>
  <c r="DT6" i="14"/>
  <c r="DS6" i="14"/>
  <c r="DR6" i="14"/>
  <c r="DQ6" i="14"/>
  <c r="DP6" i="14"/>
  <c r="DO6" i="14"/>
  <c r="DN6" i="14"/>
  <c r="DM6" i="14"/>
  <c r="DK6" i="14"/>
  <c r="DJ6" i="14"/>
  <c r="DI6" i="14"/>
  <c r="DH6" i="14"/>
  <c r="DG6" i="14"/>
  <c r="DF6" i="14"/>
  <c r="DE6" i="14"/>
  <c r="DD6" i="14"/>
  <c r="DC6" i="14"/>
  <c r="DB6" i="14"/>
  <c r="DA6" i="14"/>
  <c r="CZ6" i="14"/>
  <c r="CX6" i="14"/>
  <c r="CW6" i="14"/>
  <c r="CV6" i="14"/>
  <c r="CU6" i="14"/>
  <c r="CT6" i="14"/>
  <c r="CS6" i="14"/>
  <c r="CR6" i="14"/>
  <c r="CQ6" i="14"/>
  <c r="CP6" i="14"/>
  <c r="CO6" i="14"/>
  <c r="CN6" i="14"/>
  <c r="CM6" i="14"/>
  <c r="CK6" i="14"/>
  <c r="CJ6" i="14"/>
  <c r="CI6" i="14"/>
  <c r="CH6" i="14"/>
  <c r="CG6" i="14"/>
  <c r="CF6" i="14"/>
  <c r="CE6" i="14"/>
  <c r="CD6" i="14"/>
  <c r="CC6" i="14"/>
  <c r="CB6" i="14"/>
  <c r="CA6" i="14"/>
  <c r="BZ6" i="14"/>
  <c r="BX6" i="14"/>
  <c r="BW6" i="14"/>
  <c r="BV6" i="14"/>
  <c r="BU6" i="14"/>
  <c r="BT6" i="14"/>
  <c r="BS6" i="14"/>
  <c r="BR6" i="14"/>
  <c r="BQ6" i="14"/>
  <c r="BP6" i="14"/>
  <c r="BO6" i="14"/>
  <c r="BN6" i="14"/>
  <c r="BM6" i="14"/>
  <c r="AX6" i="14"/>
  <c r="AW6" i="14"/>
  <c r="AV6" i="14"/>
  <c r="AU6" i="14"/>
  <c r="AT6" i="14"/>
  <c r="AS6" i="14"/>
  <c r="AR6" i="14"/>
  <c r="AQ6" i="14"/>
  <c r="AP6" i="14"/>
  <c r="AO6" i="14"/>
  <c r="AN6" i="14"/>
  <c r="AM6" i="14"/>
  <c r="AK6" i="14"/>
  <c r="AJ6" i="14"/>
  <c r="AI6" i="14"/>
  <c r="AH6" i="14"/>
  <c r="AG6" i="14"/>
  <c r="AF6" i="14"/>
  <c r="AE6" i="14"/>
  <c r="AD6" i="14"/>
  <c r="AC6" i="14"/>
  <c r="AB6" i="14"/>
  <c r="AA6" i="14"/>
  <c r="Z6" i="14"/>
  <c r="C6" i="14"/>
  <c r="B6" i="14"/>
  <c r="A6" i="14"/>
  <c r="C5" i="14"/>
  <c r="G5" i="14" s="1"/>
  <c r="B5" i="14"/>
  <c r="A5" i="14"/>
  <c r="C4" i="14"/>
  <c r="B4" i="14"/>
  <c r="A4" i="14"/>
  <c r="A2" i="14"/>
  <c r="H16" i="14"/>
  <c r="D16" i="14"/>
  <c r="D18" i="14" s="1"/>
  <c r="G15" i="14"/>
  <c r="G14" i="14"/>
  <c r="G13" i="14"/>
  <c r="G12" i="14"/>
  <c r="G11" i="14"/>
  <c r="G10" i="14"/>
  <c r="G9" i="14"/>
  <c r="G6" i="14"/>
  <c r="G4" i="14"/>
  <c r="H16" i="5"/>
  <c r="G16" i="5"/>
  <c r="E16" i="5"/>
  <c r="D16" i="5"/>
  <c r="G68" i="6"/>
  <c r="G67" i="6"/>
  <c r="G66" i="6"/>
  <c r="G60" i="6"/>
  <c r="H60" i="6" s="1"/>
  <c r="G59" i="6"/>
  <c r="H59" i="6" s="1"/>
  <c r="G58" i="6"/>
  <c r="H58" i="6" s="1"/>
  <c r="B3" i="6"/>
  <c r="A2" i="6"/>
  <c r="H51" i="6"/>
  <c r="G51" i="6"/>
  <c r="F51" i="6"/>
  <c r="E51" i="6"/>
  <c r="D51" i="6"/>
  <c r="C51" i="6"/>
  <c r="B51" i="6"/>
  <c r="H50" i="6"/>
  <c r="G50" i="6"/>
  <c r="F50" i="6"/>
  <c r="E50" i="6"/>
  <c r="D50" i="6"/>
  <c r="C50" i="6"/>
  <c r="B50" i="6"/>
  <c r="H49" i="6"/>
  <c r="G49" i="6"/>
  <c r="F49" i="6"/>
  <c r="E49" i="6"/>
  <c r="D49" i="6"/>
  <c r="C49" i="6"/>
  <c r="B49" i="6"/>
  <c r="H48" i="6"/>
  <c r="G48" i="6"/>
  <c r="F48" i="6"/>
  <c r="E48" i="6"/>
  <c r="D48" i="6"/>
  <c r="C48" i="6"/>
  <c r="B48" i="6"/>
  <c r="H47" i="6"/>
  <c r="G47" i="6"/>
  <c r="F47" i="6"/>
  <c r="E47" i="6"/>
  <c r="D47" i="6"/>
  <c r="C47" i="6"/>
  <c r="B47" i="6"/>
  <c r="F43" i="6"/>
  <c r="G43" i="6" s="1"/>
  <c r="F42" i="6"/>
  <c r="G42" i="6" s="1"/>
  <c r="F41" i="6"/>
  <c r="G41" i="6" s="1"/>
  <c r="F40" i="6"/>
  <c r="G40" i="6" s="1"/>
  <c r="F39" i="6"/>
  <c r="G39" i="6" s="1"/>
  <c r="F38" i="6"/>
  <c r="G38" i="6" s="1"/>
  <c r="F37" i="6"/>
  <c r="G37" i="6" s="1"/>
  <c r="F36" i="6"/>
  <c r="G36" i="6" s="1"/>
  <c r="G35" i="6"/>
  <c r="F35" i="6"/>
  <c r="F34" i="6"/>
  <c r="G34" i="6" s="1"/>
  <c r="F33" i="6"/>
  <c r="G33" i="6" s="1"/>
  <c r="F32" i="6"/>
  <c r="G32" i="6" s="1"/>
  <c r="F31" i="6"/>
  <c r="G31" i="6" s="1"/>
  <c r="F30" i="6"/>
  <c r="G30" i="6" s="1"/>
  <c r="F29" i="6"/>
  <c r="G29" i="6" s="1"/>
  <c r="F28" i="6"/>
  <c r="G28" i="6" s="1"/>
  <c r="F27" i="6"/>
  <c r="G27" i="6" s="1"/>
  <c r="F26" i="6"/>
  <c r="G26" i="6" s="1"/>
  <c r="F25" i="6"/>
  <c r="G25" i="6" s="1"/>
  <c r="F24" i="6"/>
  <c r="G24" i="6" s="1"/>
  <c r="Y17" i="7"/>
  <c r="Z17" i="7"/>
  <c r="AA17" i="7"/>
  <c r="AB17" i="7" s="1"/>
  <c r="AC17" i="7" s="1"/>
  <c r="AD17" i="7" s="1"/>
  <c r="AE17" i="7" s="1"/>
  <c r="AF17" i="7" s="1"/>
  <c r="AG17" i="7" s="1"/>
  <c r="AH17" i="7" s="1"/>
  <c r="E79" i="7"/>
  <c r="E80" i="7" s="1"/>
  <c r="A2" i="7"/>
  <c r="E56" i="7"/>
  <c r="F55" i="7"/>
  <c r="F56" i="7" s="1"/>
  <c r="E51" i="7"/>
  <c r="F50" i="7"/>
  <c r="G50" i="7" s="1"/>
  <c r="H50" i="7" s="1"/>
  <c r="I50" i="7" s="1"/>
  <c r="J50" i="7" s="1"/>
  <c r="K50" i="7" s="1"/>
  <c r="L50" i="7" s="1"/>
  <c r="M50" i="7" s="1"/>
  <c r="N50" i="7" s="1"/>
  <c r="O50" i="7" s="1"/>
  <c r="P50" i="7" s="1"/>
  <c r="Q50" i="7" s="1"/>
  <c r="R50" i="7" s="1"/>
  <c r="S50" i="7" s="1"/>
  <c r="T50" i="7" s="1"/>
  <c r="U50" i="7" s="1"/>
  <c r="V50" i="7" s="1"/>
  <c r="W50" i="7" s="1"/>
  <c r="X50" i="7" s="1"/>
  <c r="Y50" i="7" s="1"/>
  <c r="Z50" i="7" s="1"/>
  <c r="AA50" i="7" s="1"/>
  <c r="AB50" i="7" s="1"/>
  <c r="AC50" i="7" s="1"/>
  <c r="AD50" i="7" s="1"/>
  <c r="AE50" i="7" s="1"/>
  <c r="AF50" i="7" s="1"/>
  <c r="AG50" i="7" s="1"/>
  <c r="AH50" i="7" s="1"/>
  <c r="F49" i="7"/>
  <c r="G49" i="7" s="1"/>
  <c r="H49" i="7" s="1"/>
  <c r="I49" i="7" s="1"/>
  <c r="J49" i="7" s="1"/>
  <c r="K49" i="7" s="1"/>
  <c r="L49" i="7" s="1"/>
  <c r="M49" i="7" s="1"/>
  <c r="N49" i="7" s="1"/>
  <c r="O49" i="7" s="1"/>
  <c r="P49" i="7" s="1"/>
  <c r="Q49" i="7" s="1"/>
  <c r="R49" i="7" s="1"/>
  <c r="S49" i="7" s="1"/>
  <c r="T49" i="7" s="1"/>
  <c r="U49" i="7" s="1"/>
  <c r="V49" i="7" s="1"/>
  <c r="W49" i="7" s="1"/>
  <c r="X49" i="7" s="1"/>
  <c r="Y49" i="7" s="1"/>
  <c r="Z49" i="7" s="1"/>
  <c r="AA49" i="7" s="1"/>
  <c r="AB49" i="7" s="1"/>
  <c r="AC49" i="7" s="1"/>
  <c r="AD49" i="7" s="1"/>
  <c r="AE49" i="7" s="1"/>
  <c r="AF49" i="7" s="1"/>
  <c r="AG49" i="7" s="1"/>
  <c r="AH49" i="7" s="1"/>
  <c r="F48" i="7"/>
  <c r="G48" i="7" s="1"/>
  <c r="H48" i="7" s="1"/>
  <c r="I48" i="7" s="1"/>
  <c r="J48" i="7" s="1"/>
  <c r="K48" i="7" s="1"/>
  <c r="L48" i="7" s="1"/>
  <c r="M48" i="7" s="1"/>
  <c r="N48" i="7" s="1"/>
  <c r="O48" i="7" s="1"/>
  <c r="P48" i="7" s="1"/>
  <c r="Q48" i="7" s="1"/>
  <c r="R48" i="7" s="1"/>
  <c r="S48" i="7" s="1"/>
  <c r="T48" i="7" s="1"/>
  <c r="U48" i="7" s="1"/>
  <c r="V48" i="7" s="1"/>
  <c r="W48" i="7" s="1"/>
  <c r="X48" i="7" s="1"/>
  <c r="Y48" i="7" s="1"/>
  <c r="Z48" i="7" s="1"/>
  <c r="AA48" i="7" s="1"/>
  <c r="AB48" i="7" s="1"/>
  <c r="AC48" i="7" s="1"/>
  <c r="AD48" i="7" s="1"/>
  <c r="AE48" i="7" s="1"/>
  <c r="AF48" i="7" s="1"/>
  <c r="AG48" i="7" s="1"/>
  <c r="AH48" i="7" s="1"/>
  <c r="F47" i="7"/>
  <c r="G47" i="7" s="1"/>
  <c r="H47" i="7" s="1"/>
  <c r="I47" i="7" s="1"/>
  <c r="J47" i="7" s="1"/>
  <c r="K47" i="7" s="1"/>
  <c r="L47" i="7" s="1"/>
  <c r="M47" i="7" s="1"/>
  <c r="N47" i="7" s="1"/>
  <c r="O47" i="7" s="1"/>
  <c r="P47" i="7" s="1"/>
  <c r="Q47" i="7" s="1"/>
  <c r="R47" i="7" s="1"/>
  <c r="S47" i="7" s="1"/>
  <c r="T47" i="7" s="1"/>
  <c r="U47" i="7" s="1"/>
  <c r="V47" i="7" s="1"/>
  <c r="W47" i="7" s="1"/>
  <c r="X47" i="7" s="1"/>
  <c r="Y47" i="7" s="1"/>
  <c r="Z47" i="7" s="1"/>
  <c r="AA47" i="7" s="1"/>
  <c r="AB47" i="7" s="1"/>
  <c r="AC47" i="7" s="1"/>
  <c r="AD47" i="7" s="1"/>
  <c r="AE47" i="7" s="1"/>
  <c r="AF47" i="7" s="1"/>
  <c r="AG47" i="7" s="1"/>
  <c r="AH47" i="7" s="1"/>
  <c r="F46" i="7"/>
  <c r="G46" i="7" s="1"/>
  <c r="E43" i="7"/>
  <c r="F42" i="7"/>
  <c r="G42" i="7" s="1"/>
  <c r="H42" i="7" s="1"/>
  <c r="I42" i="7" s="1"/>
  <c r="J42" i="7" s="1"/>
  <c r="K42" i="7" s="1"/>
  <c r="L42" i="7" s="1"/>
  <c r="M42" i="7" s="1"/>
  <c r="N42" i="7" s="1"/>
  <c r="O42" i="7" s="1"/>
  <c r="P42" i="7" s="1"/>
  <c r="Q42" i="7" s="1"/>
  <c r="R42" i="7" s="1"/>
  <c r="S42" i="7" s="1"/>
  <c r="T42" i="7" s="1"/>
  <c r="U42" i="7" s="1"/>
  <c r="V42" i="7" s="1"/>
  <c r="W42" i="7" s="1"/>
  <c r="X42" i="7" s="1"/>
  <c r="Y42" i="7" s="1"/>
  <c r="Z42" i="7" s="1"/>
  <c r="AA42" i="7" s="1"/>
  <c r="AB42" i="7" s="1"/>
  <c r="AC42" i="7" s="1"/>
  <c r="AD42" i="7" s="1"/>
  <c r="AE42" i="7" s="1"/>
  <c r="AF42" i="7" s="1"/>
  <c r="AG42" i="7" s="1"/>
  <c r="AH42" i="7" s="1"/>
  <c r="F41" i="7"/>
  <c r="G41" i="7" s="1"/>
  <c r="H41" i="7" s="1"/>
  <c r="I41" i="7" s="1"/>
  <c r="J41" i="7" s="1"/>
  <c r="K41" i="7" s="1"/>
  <c r="L41" i="7" s="1"/>
  <c r="M41" i="7" s="1"/>
  <c r="N41" i="7" s="1"/>
  <c r="O41" i="7" s="1"/>
  <c r="P41" i="7" s="1"/>
  <c r="Q41" i="7" s="1"/>
  <c r="R41" i="7" s="1"/>
  <c r="S41" i="7" s="1"/>
  <c r="T41" i="7" s="1"/>
  <c r="U41" i="7" s="1"/>
  <c r="V41" i="7" s="1"/>
  <c r="W41" i="7" s="1"/>
  <c r="X41" i="7" s="1"/>
  <c r="Y41" i="7" s="1"/>
  <c r="Z41" i="7" s="1"/>
  <c r="AA41" i="7" s="1"/>
  <c r="AB41" i="7" s="1"/>
  <c r="AC41" i="7" s="1"/>
  <c r="AD41" i="7" s="1"/>
  <c r="AE41" i="7" s="1"/>
  <c r="AF41" i="7" s="1"/>
  <c r="AG41" i="7" s="1"/>
  <c r="AH41" i="7" s="1"/>
  <c r="F40" i="7"/>
  <c r="G40" i="7" s="1"/>
  <c r="H40" i="7" s="1"/>
  <c r="I40" i="7" s="1"/>
  <c r="J40" i="7" s="1"/>
  <c r="K40" i="7" s="1"/>
  <c r="L40" i="7" s="1"/>
  <c r="M40" i="7" s="1"/>
  <c r="N40" i="7" s="1"/>
  <c r="O40" i="7" s="1"/>
  <c r="P40" i="7" s="1"/>
  <c r="Q40" i="7" s="1"/>
  <c r="R40" i="7" s="1"/>
  <c r="S40" i="7" s="1"/>
  <c r="T40" i="7" s="1"/>
  <c r="U40" i="7" s="1"/>
  <c r="V40" i="7" s="1"/>
  <c r="W40" i="7" s="1"/>
  <c r="X40" i="7" s="1"/>
  <c r="Y40" i="7" s="1"/>
  <c r="F39" i="7"/>
  <c r="E36" i="7"/>
  <c r="F35" i="7"/>
  <c r="G35" i="7" s="1"/>
  <c r="H35" i="7" s="1"/>
  <c r="I35" i="7" s="1"/>
  <c r="J35" i="7" s="1"/>
  <c r="K35" i="7" s="1"/>
  <c r="L35" i="7" s="1"/>
  <c r="M35" i="7" s="1"/>
  <c r="N35" i="7" s="1"/>
  <c r="O35" i="7" s="1"/>
  <c r="P35" i="7" s="1"/>
  <c r="Q35" i="7" s="1"/>
  <c r="R35" i="7" s="1"/>
  <c r="S35" i="7" s="1"/>
  <c r="T35" i="7" s="1"/>
  <c r="U35" i="7" s="1"/>
  <c r="V35" i="7" s="1"/>
  <c r="W35" i="7" s="1"/>
  <c r="X35" i="7" s="1"/>
  <c r="Y35" i="7" s="1"/>
  <c r="Z35" i="7" s="1"/>
  <c r="AA35" i="7" s="1"/>
  <c r="AB35" i="7" s="1"/>
  <c r="AC35" i="7" s="1"/>
  <c r="AD35" i="7" s="1"/>
  <c r="AE35" i="7" s="1"/>
  <c r="AF35" i="7" s="1"/>
  <c r="AG35" i="7" s="1"/>
  <c r="AH35" i="7" s="1"/>
  <c r="F34" i="7"/>
  <c r="G34" i="7" s="1"/>
  <c r="H34" i="7" s="1"/>
  <c r="I34" i="7" s="1"/>
  <c r="J34" i="7" s="1"/>
  <c r="K34" i="7" s="1"/>
  <c r="L34" i="7" s="1"/>
  <c r="M34" i="7" s="1"/>
  <c r="N34" i="7" s="1"/>
  <c r="O34" i="7" s="1"/>
  <c r="P34" i="7" s="1"/>
  <c r="Q34" i="7" s="1"/>
  <c r="R34" i="7" s="1"/>
  <c r="S34" i="7" s="1"/>
  <c r="T34" i="7" s="1"/>
  <c r="U34" i="7" s="1"/>
  <c r="V34" i="7" s="1"/>
  <c r="W34" i="7" s="1"/>
  <c r="X34" i="7" s="1"/>
  <c r="Y34" i="7" s="1"/>
  <c r="Z34" i="7" s="1"/>
  <c r="AA34" i="7" s="1"/>
  <c r="AB34" i="7" s="1"/>
  <c r="AC34" i="7" s="1"/>
  <c r="AD34" i="7" s="1"/>
  <c r="AE34" i="7" s="1"/>
  <c r="AF34" i="7" s="1"/>
  <c r="AG34" i="7" s="1"/>
  <c r="AH34" i="7" s="1"/>
  <c r="F33" i="7"/>
  <c r="G33" i="7" s="1"/>
  <c r="H33" i="7" s="1"/>
  <c r="I33" i="7" s="1"/>
  <c r="J33" i="7" s="1"/>
  <c r="K33" i="7" s="1"/>
  <c r="L33" i="7" s="1"/>
  <c r="M33" i="7" s="1"/>
  <c r="N33" i="7" s="1"/>
  <c r="O33" i="7" s="1"/>
  <c r="P33" i="7" s="1"/>
  <c r="Q33" i="7" s="1"/>
  <c r="R33" i="7" s="1"/>
  <c r="S33" i="7" s="1"/>
  <c r="T33" i="7" s="1"/>
  <c r="U33" i="7" s="1"/>
  <c r="V33" i="7" s="1"/>
  <c r="W33" i="7" s="1"/>
  <c r="X33" i="7" s="1"/>
  <c r="Y33" i="7" s="1"/>
  <c r="Z33" i="7" s="1"/>
  <c r="AA33" i="7" s="1"/>
  <c r="AB33" i="7" s="1"/>
  <c r="AC33" i="7" s="1"/>
  <c r="AD33" i="7" s="1"/>
  <c r="AE33" i="7" s="1"/>
  <c r="AF33" i="7" s="1"/>
  <c r="AG33" i="7" s="1"/>
  <c r="AH33" i="7" s="1"/>
  <c r="F32" i="7"/>
  <c r="G32" i="7" s="1"/>
  <c r="H32" i="7" s="1"/>
  <c r="I32" i="7" s="1"/>
  <c r="J32" i="7" s="1"/>
  <c r="K32" i="7" s="1"/>
  <c r="L32" i="7" s="1"/>
  <c r="M32" i="7" s="1"/>
  <c r="N32" i="7" s="1"/>
  <c r="O32" i="7" s="1"/>
  <c r="P32" i="7" s="1"/>
  <c r="Q32" i="7" s="1"/>
  <c r="R32" i="7" s="1"/>
  <c r="S32" i="7" s="1"/>
  <c r="T32" i="7" s="1"/>
  <c r="U32" i="7" s="1"/>
  <c r="V32" i="7" s="1"/>
  <c r="W32" i="7" s="1"/>
  <c r="X32" i="7" s="1"/>
  <c r="Y32" i="7" s="1"/>
  <c r="Z32" i="7" s="1"/>
  <c r="AA32" i="7" s="1"/>
  <c r="AB32" i="7" s="1"/>
  <c r="AC32" i="7" s="1"/>
  <c r="AD32" i="7" s="1"/>
  <c r="AE32" i="7" s="1"/>
  <c r="AF32" i="7" s="1"/>
  <c r="AG32" i="7" s="1"/>
  <c r="AH32" i="7" s="1"/>
  <c r="F31" i="7"/>
  <c r="G31" i="7" s="1"/>
  <c r="H31" i="7" s="1"/>
  <c r="I31" i="7" s="1"/>
  <c r="J31" i="7" s="1"/>
  <c r="K31" i="7" s="1"/>
  <c r="L31" i="7" s="1"/>
  <c r="M31" i="7" s="1"/>
  <c r="N31" i="7" s="1"/>
  <c r="O31" i="7" s="1"/>
  <c r="P31" i="7" s="1"/>
  <c r="Q31" i="7" s="1"/>
  <c r="R31" i="7" s="1"/>
  <c r="S31" i="7" s="1"/>
  <c r="T31" i="7" s="1"/>
  <c r="U31" i="7" s="1"/>
  <c r="V31" i="7" s="1"/>
  <c r="W31" i="7" s="1"/>
  <c r="X31" i="7" s="1"/>
  <c r="Y31" i="7" s="1"/>
  <c r="Z31" i="7" s="1"/>
  <c r="AA31" i="7" s="1"/>
  <c r="AB31" i="7" s="1"/>
  <c r="AC31" i="7" s="1"/>
  <c r="AD31" i="7" s="1"/>
  <c r="AE31" i="7" s="1"/>
  <c r="AF31" i="7" s="1"/>
  <c r="AG31" i="7" s="1"/>
  <c r="AH31" i="7" s="1"/>
  <c r="F30" i="7"/>
  <c r="G30" i="7" s="1"/>
  <c r="H30" i="7" s="1"/>
  <c r="I30" i="7" s="1"/>
  <c r="J30" i="7" s="1"/>
  <c r="K30" i="7" s="1"/>
  <c r="L30" i="7" s="1"/>
  <c r="M30" i="7" s="1"/>
  <c r="N30" i="7" s="1"/>
  <c r="O30" i="7" s="1"/>
  <c r="P30" i="7" s="1"/>
  <c r="Q30" i="7" s="1"/>
  <c r="R30" i="7" s="1"/>
  <c r="S30" i="7" s="1"/>
  <c r="T30" i="7" s="1"/>
  <c r="U30" i="7" s="1"/>
  <c r="V30" i="7" s="1"/>
  <c r="W30" i="7" s="1"/>
  <c r="X30" i="7" s="1"/>
  <c r="Y30" i="7" s="1"/>
  <c r="Z30" i="7" s="1"/>
  <c r="AA30" i="7" s="1"/>
  <c r="AB30" i="7" s="1"/>
  <c r="AC30" i="7" s="1"/>
  <c r="AD30" i="7" s="1"/>
  <c r="AE30" i="7" s="1"/>
  <c r="AF30" i="7" s="1"/>
  <c r="AG30" i="7" s="1"/>
  <c r="AH30" i="7" s="1"/>
  <c r="F29" i="7"/>
  <c r="G29" i="7" s="1"/>
  <c r="H29" i="7" s="1"/>
  <c r="I29" i="7" s="1"/>
  <c r="J29" i="7" s="1"/>
  <c r="K29" i="7" s="1"/>
  <c r="L29" i="7" s="1"/>
  <c r="M29" i="7" s="1"/>
  <c r="N29" i="7" s="1"/>
  <c r="O29" i="7" s="1"/>
  <c r="P29" i="7" s="1"/>
  <c r="Q29" i="7" s="1"/>
  <c r="R29" i="7" s="1"/>
  <c r="S29" i="7" s="1"/>
  <c r="T29" i="7" s="1"/>
  <c r="U29" i="7" s="1"/>
  <c r="V29" i="7" s="1"/>
  <c r="W29" i="7" s="1"/>
  <c r="X29" i="7" s="1"/>
  <c r="Y29" i="7" s="1"/>
  <c r="Z29" i="7" s="1"/>
  <c r="AA29" i="7" s="1"/>
  <c r="AB29" i="7" s="1"/>
  <c r="AC29" i="7" s="1"/>
  <c r="AD29" i="7" s="1"/>
  <c r="AE29" i="7" s="1"/>
  <c r="AF29" i="7" s="1"/>
  <c r="AG29" i="7" s="1"/>
  <c r="AH29" i="7" s="1"/>
  <c r="F28" i="7"/>
  <c r="G28" i="7" s="1"/>
  <c r="H28" i="7" s="1"/>
  <c r="I28" i="7" s="1"/>
  <c r="J28" i="7" s="1"/>
  <c r="K28" i="7" s="1"/>
  <c r="L28" i="7" s="1"/>
  <c r="M28" i="7" s="1"/>
  <c r="N28" i="7" s="1"/>
  <c r="O28" i="7" s="1"/>
  <c r="P28" i="7" s="1"/>
  <c r="Q28" i="7" s="1"/>
  <c r="R28" i="7" s="1"/>
  <c r="S28" i="7" s="1"/>
  <c r="T28" i="7" s="1"/>
  <c r="U28" i="7" s="1"/>
  <c r="V28" i="7" s="1"/>
  <c r="W28" i="7" s="1"/>
  <c r="X28" i="7" s="1"/>
  <c r="Y28" i="7" s="1"/>
  <c r="Z28" i="7" s="1"/>
  <c r="AA28" i="7" s="1"/>
  <c r="AB28" i="7" s="1"/>
  <c r="AC28" i="7" s="1"/>
  <c r="AD28" i="7" s="1"/>
  <c r="AE28" i="7" s="1"/>
  <c r="AF28" i="7" s="1"/>
  <c r="AG28" i="7" s="1"/>
  <c r="AH28" i="7" s="1"/>
  <c r="F27" i="7"/>
  <c r="G27" i="7" s="1"/>
  <c r="H27" i="7" s="1"/>
  <c r="I27" i="7" s="1"/>
  <c r="J27" i="7" s="1"/>
  <c r="K27" i="7" s="1"/>
  <c r="L27" i="7" s="1"/>
  <c r="M27" i="7" s="1"/>
  <c r="N27" i="7" s="1"/>
  <c r="O27" i="7" s="1"/>
  <c r="P27" i="7" s="1"/>
  <c r="Q27" i="7" s="1"/>
  <c r="R27" i="7" s="1"/>
  <c r="S27" i="7" s="1"/>
  <c r="T27" i="7" s="1"/>
  <c r="U27" i="7" s="1"/>
  <c r="V27" i="7" s="1"/>
  <c r="W27" i="7" s="1"/>
  <c r="X27" i="7" s="1"/>
  <c r="Y27" i="7" s="1"/>
  <c r="Z27" i="7" s="1"/>
  <c r="AA27" i="7" s="1"/>
  <c r="AB27" i="7" s="1"/>
  <c r="AC27" i="7" s="1"/>
  <c r="AD27" i="7" s="1"/>
  <c r="AE27" i="7" s="1"/>
  <c r="AF27" i="7" s="1"/>
  <c r="AG27" i="7" s="1"/>
  <c r="AH27" i="7" s="1"/>
  <c r="F26" i="7"/>
  <c r="G26" i="7" s="1"/>
  <c r="H26" i="7" s="1"/>
  <c r="I26" i="7" s="1"/>
  <c r="J26" i="7" s="1"/>
  <c r="K26" i="7" s="1"/>
  <c r="L26" i="7" s="1"/>
  <c r="M26" i="7" s="1"/>
  <c r="N26" i="7" s="1"/>
  <c r="O26" i="7" s="1"/>
  <c r="P26" i="7" s="1"/>
  <c r="Q26" i="7" s="1"/>
  <c r="R26" i="7" s="1"/>
  <c r="S26" i="7" s="1"/>
  <c r="T26" i="7" s="1"/>
  <c r="U26" i="7" s="1"/>
  <c r="V26" i="7" s="1"/>
  <c r="W26" i="7" s="1"/>
  <c r="X26" i="7" s="1"/>
  <c r="Y26" i="7" s="1"/>
  <c r="F25" i="7"/>
  <c r="G25" i="7" s="1"/>
  <c r="E22" i="7"/>
  <c r="F21" i="7"/>
  <c r="G21" i="7" s="1"/>
  <c r="H21" i="7" s="1"/>
  <c r="I21" i="7" s="1"/>
  <c r="J21" i="7" s="1"/>
  <c r="K21" i="7" s="1"/>
  <c r="L21" i="7" s="1"/>
  <c r="M21" i="7" s="1"/>
  <c r="N21" i="7" s="1"/>
  <c r="O21" i="7" s="1"/>
  <c r="P21" i="7" s="1"/>
  <c r="Q21" i="7" s="1"/>
  <c r="R21" i="7" s="1"/>
  <c r="S21" i="7" s="1"/>
  <c r="T21" i="7" s="1"/>
  <c r="U21" i="7" s="1"/>
  <c r="V21" i="7" s="1"/>
  <c r="W21" i="7" s="1"/>
  <c r="X21" i="7" s="1"/>
  <c r="Y21" i="7" s="1"/>
  <c r="Z21" i="7" s="1"/>
  <c r="AA21" i="7" s="1"/>
  <c r="AB21" i="7" s="1"/>
  <c r="AC21" i="7" s="1"/>
  <c r="AD21" i="7" s="1"/>
  <c r="AE21" i="7" s="1"/>
  <c r="AF21" i="7" s="1"/>
  <c r="AG21" i="7" s="1"/>
  <c r="AH21" i="7" s="1"/>
  <c r="F20" i="7"/>
  <c r="G20" i="7" s="1"/>
  <c r="H20" i="7" s="1"/>
  <c r="I20" i="7" s="1"/>
  <c r="J20" i="7" s="1"/>
  <c r="K20" i="7" s="1"/>
  <c r="L20" i="7" s="1"/>
  <c r="M20" i="7" s="1"/>
  <c r="N20" i="7" s="1"/>
  <c r="O20" i="7" s="1"/>
  <c r="P20" i="7" s="1"/>
  <c r="Q20" i="7" s="1"/>
  <c r="R20" i="7" s="1"/>
  <c r="S20" i="7" s="1"/>
  <c r="T20" i="7" s="1"/>
  <c r="U20" i="7" s="1"/>
  <c r="V20" i="7" s="1"/>
  <c r="W20" i="7" s="1"/>
  <c r="X20" i="7" s="1"/>
  <c r="Y20" i="7" s="1"/>
  <c r="Z20" i="7" s="1"/>
  <c r="AA20" i="7" s="1"/>
  <c r="AB20" i="7" s="1"/>
  <c r="AC20" i="7" s="1"/>
  <c r="AD20" i="7" s="1"/>
  <c r="AE20" i="7" s="1"/>
  <c r="AF20" i="7" s="1"/>
  <c r="AG20" i="7" s="1"/>
  <c r="AH20" i="7" s="1"/>
  <c r="F19" i="7"/>
  <c r="G19" i="7" s="1"/>
  <c r="H19" i="7" s="1"/>
  <c r="I19" i="7" s="1"/>
  <c r="J19" i="7" s="1"/>
  <c r="K19" i="7" s="1"/>
  <c r="L19" i="7" s="1"/>
  <c r="M19" i="7" s="1"/>
  <c r="N19" i="7" s="1"/>
  <c r="O19" i="7" s="1"/>
  <c r="P19" i="7" s="1"/>
  <c r="Q19" i="7" s="1"/>
  <c r="R19" i="7" s="1"/>
  <c r="S19" i="7" s="1"/>
  <c r="T19" i="7" s="1"/>
  <c r="U19" i="7" s="1"/>
  <c r="V19" i="7" s="1"/>
  <c r="W19" i="7" s="1"/>
  <c r="X19" i="7" s="1"/>
  <c r="Y19" i="7" s="1"/>
  <c r="Z19" i="7" s="1"/>
  <c r="AA19" i="7" s="1"/>
  <c r="AB19" i="7" s="1"/>
  <c r="AC19" i="7" s="1"/>
  <c r="AD19" i="7" s="1"/>
  <c r="AE19" i="7" s="1"/>
  <c r="AF19" i="7" s="1"/>
  <c r="AG19" i="7" s="1"/>
  <c r="AH19" i="7" s="1"/>
  <c r="F18" i="7"/>
  <c r="G18" i="7" s="1"/>
  <c r="H18" i="7" s="1"/>
  <c r="I18" i="7" s="1"/>
  <c r="J18" i="7" s="1"/>
  <c r="K18" i="7" s="1"/>
  <c r="L18" i="7" s="1"/>
  <c r="M18" i="7" s="1"/>
  <c r="N18" i="7" s="1"/>
  <c r="O18" i="7" s="1"/>
  <c r="P18" i="7" s="1"/>
  <c r="Q18" i="7" s="1"/>
  <c r="R18" i="7" s="1"/>
  <c r="S18" i="7" s="1"/>
  <c r="T18" i="7" s="1"/>
  <c r="U18" i="7" s="1"/>
  <c r="V18" i="7" s="1"/>
  <c r="W18" i="7" s="1"/>
  <c r="X18" i="7" s="1"/>
  <c r="Y18" i="7" s="1"/>
  <c r="Z18" i="7" s="1"/>
  <c r="AA18" i="7" s="1"/>
  <c r="AB18" i="7" s="1"/>
  <c r="AC18" i="7" s="1"/>
  <c r="AD18" i="7" s="1"/>
  <c r="AE18" i="7" s="1"/>
  <c r="AF18" i="7" s="1"/>
  <c r="AG18" i="7" s="1"/>
  <c r="AH18" i="7" s="1"/>
  <c r="F17" i="7"/>
  <c r="G17" i="7" s="1"/>
  <c r="H17" i="7" s="1"/>
  <c r="I17" i="7" s="1"/>
  <c r="J17" i="7" s="1"/>
  <c r="K17" i="7" s="1"/>
  <c r="L17" i="7" s="1"/>
  <c r="M17" i="7" s="1"/>
  <c r="N17" i="7" s="1"/>
  <c r="O17" i="7" s="1"/>
  <c r="P17" i="7" s="1"/>
  <c r="Q17" i="7" s="1"/>
  <c r="R17" i="7" s="1"/>
  <c r="S17" i="7" s="1"/>
  <c r="T17" i="7" s="1"/>
  <c r="U17" i="7" s="1"/>
  <c r="V17" i="7" s="1"/>
  <c r="W17" i="7" s="1"/>
  <c r="X17" i="7" s="1"/>
  <c r="F16" i="7"/>
  <c r="G16" i="7" s="1"/>
  <c r="H16" i="7" s="1"/>
  <c r="I16" i="7" s="1"/>
  <c r="J16" i="7" s="1"/>
  <c r="K16" i="7" s="1"/>
  <c r="L16" i="7" s="1"/>
  <c r="M16" i="7" s="1"/>
  <c r="N16" i="7" s="1"/>
  <c r="O16" i="7" s="1"/>
  <c r="P16" i="7" s="1"/>
  <c r="Q16" i="7" s="1"/>
  <c r="R16" i="7" s="1"/>
  <c r="S16" i="7" s="1"/>
  <c r="T16" i="7" s="1"/>
  <c r="U16" i="7" s="1"/>
  <c r="V16" i="7" s="1"/>
  <c r="W16" i="7" s="1"/>
  <c r="X16" i="7" s="1"/>
  <c r="Y16" i="7" s="1"/>
  <c r="Z16" i="7" s="1"/>
  <c r="AA16" i="7" s="1"/>
  <c r="AB16" i="7" s="1"/>
  <c r="AC16" i="7" s="1"/>
  <c r="AD16" i="7" s="1"/>
  <c r="AE16" i="7" s="1"/>
  <c r="AF16" i="7" s="1"/>
  <c r="AG16" i="7" s="1"/>
  <c r="AH16" i="7" s="1"/>
  <c r="F15" i="7"/>
  <c r="G15" i="7" s="1"/>
  <c r="H15" i="7" s="1"/>
  <c r="I15" i="7" s="1"/>
  <c r="J15" i="7" s="1"/>
  <c r="K15" i="7" s="1"/>
  <c r="L15" i="7" s="1"/>
  <c r="M15" i="7" s="1"/>
  <c r="N15" i="7" s="1"/>
  <c r="O15" i="7" s="1"/>
  <c r="P15" i="7" s="1"/>
  <c r="Q15" i="7" s="1"/>
  <c r="R15" i="7" s="1"/>
  <c r="S15" i="7" s="1"/>
  <c r="T15" i="7" s="1"/>
  <c r="U15" i="7" s="1"/>
  <c r="V15" i="7" s="1"/>
  <c r="W15" i="7" s="1"/>
  <c r="X15" i="7" s="1"/>
  <c r="Y15" i="7" s="1"/>
  <c r="Z15" i="7" s="1"/>
  <c r="AA15" i="7" s="1"/>
  <c r="AB15" i="7" s="1"/>
  <c r="AC15" i="7" s="1"/>
  <c r="AD15" i="7" s="1"/>
  <c r="AE15" i="7" s="1"/>
  <c r="AF15" i="7" s="1"/>
  <c r="AG15" i="7" s="1"/>
  <c r="AH15" i="7" s="1"/>
  <c r="F14" i="7"/>
  <c r="F13" i="7"/>
  <c r="G13" i="7" s="1"/>
  <c r="H13" i="7" s="1"/>
  <c r="F8" i="7"/>
  <c r="G8" i="7" s="1"/>
  <c r="H8" i="7" s="1"/>
  <c r="I8" i="7" s="1"/>
  <c r="J8" i="7" s="1"/>
  <c r="K8" i="7" s="1"/>
  <c r="L8" i="7" s="1"/>
  <c r="M8" i="7" s="1"/>
  <c r="N8" i="7" s="1"/>
  <c r="O8" i="7" s="1"/>
  <c r="P8" i="7" s="1"/>
  <c r="Q8" i="7" s="1"/>
  <c r="R8" i="7" s="1"/>
  <c r="S8" i="7" s="1"/>
  <c r="T8" i="7" s="1"/>
  <c r="U8" i="7" s="1"/>
  <c r="V8" i="7" s="1"/>
  <c r="W8" i="7" s="1"/>
  <c r="X8" i="7" s="1"/>
  <c r="Y8" i="7" s="1"/>
  <c r="Z8" i="7" s="1"/>
  <c r="AA8" i="7" s="1"/>
  <c r="AB8" i="7" s="1"/>
  <c r="AC8" i="7" s="1"/>
  <c r="AD8" i="7" s="1"/>
  <c r="AE8" i="7" s="1"/>
  <c r="AF8" i="7" s="1"/>
  <c r="AG8" i="7" s="1"/>
  <c r="AH8" i="7" s="1"/>
  <c r="F7" i="7"/>
  <c r="G7" i="7" s="1"/>
  <c r="H7" i="7" s="1"/>
  <c r="I7" i="7" s="1"/>
  <c r="J7" i="7" s="1"/>
  <c r="K7" i="7" s="1"/>
  <c r="L7" i="7" s="1"/>
  <c r="M7" i="7" s="1"/>
  <c r="N7" i="7" s="1"/>
  <c r="O7" i="7" s="1"/>
  <c r="P7" i="7" s="1"/>
  <c r="Q7" i="7" s="1"/>
  <c r="R7" i="7" s="1"/>
  <c r="S7" i="7" s="1"/>
  <c r="T7" i="7" s="1"/>
  <c r="U7" i="7" s="1"/>
  <c r="V7" i="7" s="1"/>
  <c r="W7" i="7" s="1"/>
  <c r="X7" i="7" s="1"/>
  <c r="Y7" i="7" s="1"/>
  <c r="Z7" i="7" s="1"/>
  <c r="AA7" i="7" s="1"/>
  <c r="AB7" i="7" s="1"/>
  <c r="AC7" i="7" s="1"/>
  <c r="AD7" i="7" s="1"/>
  <c r="AE7" i="7" s="1"/>
  <c r="AF7" i="7" s="1"/>
  <c r="AG7" i="7" s="1"/>
  <c r="AH7" i="7" s="1"/>
  <c r="C24" i="12"/>
  <c r="C19" i="12"/>
  <c r="F19" i="12" s="1"/>
  <c r="C11" i="12"/>
  <c r="F11" i="12" s="1"/>
  <c r="F10" i="12"/>
  <c r="F9" i="12"/>
  <c r="F8" i="12"/>
  <c r="C5" i="12"/>
  <c r="F5" i="12" s="1"/>
  <c r="C4" i="12"/>
  <c r="F4" i="12" s="1"/>
  <c r="A2" i="12"/>
  <c r="F18" i="12"/>
  <c r="A5" i="12"/>
  <c r="A8" i="12" s="1"/>
  <c r="A9" i="12" s="1"/>
  <c r="A10" i="12" s="1"/>
  <c r="A11" i="12" s="1"/>
  <c r="A14" i="12" s="1"/>
  <c r="A15" i="12" s="1"/>
  <c r="A16" i="12" s="1"/>
  <c r="A17" i="12" s="1"/>
  <c r="A18" i="12" s="1"/>
  <c r="A19" i="12" s="1"/>
  <c r="A20" i="12" s="1"/>
  <c r="A24" i="12" s="1"/>
  <c r="M23" i="13"/>
  <c r="L18" i="13"/>
  <c r="L17" i="13"/>
  <c r="L16" i="13"/>
  <c r="L15" i="13"/>
  <c r="L14" i="13"/>
  <c r="I18" i="13"/>
  <c r="I17" i="13"/>
  <c r="I16" i="13"/>
  <c r="I15" i="13"/>
  <c r="I14" i="13"/>
  <c r="A19" i="13"/>
  <c r="A18" i="13"/>
  <c r="A17" i="13"/>
  <c r="A16" i="13"/>
  <c r="A15" i="13"/>
  <c r="A14" i="13"/>
  <c r="J22" i="13"/>
  <c r="B54" i="10"/>
  <c r="B53" i="10"/>
  <c r="B52" i="10"/>
  <c r="B51" i="10"/>
  <c r="B50" i="10"/>
  <c r="B49" i="10"/>
  <c r="B48" i="10"/>
  <c r="B47" i="10"/>
  <c r="B44" i="10"/>
  <c r="B43" i="10"/>
  <c r="B42" i="10"/>
  <c r="B41" i="10"/>
  <c r="B40" i="10"/>
  <c r="B39" i="10"/>
  <c r="B38" i="10"/>
  <c r="B37" i="10"/>
  <c r="B33" i="10"/>
  <c r="B32" i="10"/>
  <c r="B31" i="10"/>
  <c r="B30" i="10"/>
  <c r="B29" i="10"/>
  <c r="B28" i="10"/>
  <c r="B27" i="10"/>
  <c r="B26" i="10"/>
  <c r="B22" i="10"/>
  <c r="B21" i="10"/>
  <c r="B20" i="10"/>
  <c r="B19" i="10"/>
  <c r="B18" i="10"/>
  <c r="B17" i="10"/>
  <c r="B16" i="10"/>
  <c r="B15" i="10"/>
  <c r="H17" i="5" l="1"/>
  <c r="C16" i="14"/>
  <c r="E17" i="5"/>
  <c r="D10" i="6"/>
  <c r="C6" i="6"/>
  <c r="D6" i="6"/>
  <c r="E6" i="6"/>
  <c r="F6" i="6"/>
  <c r="B6" i="6"/>
  <c r="F22" i="7"/>
  <c r="Z26" i="7"/>
  <c r="AA26" i="7" s="1"/>
  <c r="AB26" i="7" s="1"/>
  <c r="Z40" i="7"/>
  <c r="AA40" i="7" s="1"/>
  <c r="AB40" i="7" s="1"/>
  <c r="F36" i="7"/>
  <c r="K22" i="13"/>
  <c r="L22" i="13" s="1"/>
  <c r="M22" i="13" s="1"/>
  <c r="JY12" i="14"/>
  <c r="JY11" i="14"/>
  <c r="JY10" i="14"/>
  <c r="JY13" i="14"/>
  <c r="JY9" i="14"/>
  <c r="JY6" i="14"/>
  <c r="JY15" i="14"/>
  <c r="JY14" i="14"/>
  <c r="JY7" i="14"/>
  <c r="KL15" i="14"/>
  <c r="D8" i="6"/>
  <c r="F10" i="6"/>
  <c r="C8" i="6"/>
  <c r="F8" i="6"/>
  <c r="E8" i="6"/>
  <c r="B9" i="6"/>
  <c r="E10" i="6"/>
  <c r="E52" i="6"/>
  <c r="I51" i="6"/>
  <c r="B18" i="13" s="1"/>
  <c r="K18" i="13" s="1"/>
  <c r="M18" i="13" s="1"/>
  <c r="BL13" i="14"/>
  <c r="BL10" i="14"/>
  <c r="KL14" i="14"/>
  <c r="KL13" i="14"/>
  <c r="KL12" i="14"/>
  <c r="KL11" i="14"/>
  <c r="KL10" i="14"/>
  <c r="KL9" i="14"/>
  <c r="KL8" i="14"/>
  <c r="KL7" i="14"/>
  <c r="KL6" i="14"/>
  <c r="KL5" i="14"/>
  <c r="AL14" i="14"/>
  <c r="AY12" i="14"/>
  <c r="BL6" i="14"/>
  <c r="AY9" i="14"/>
  <c r="AY15" i="14"/>
  <c r="AL6" i="14"/>
  <c r="BL14" i="14"/>
  <c r="AL12" i="14"/>
  <c r="BL11" i="14"/>
  <c r="BL8" i="14"/>
  <c r="AY6" i="14"/>
  <c r="Y7" i="14"/>
  <c r="AL7" i="14"/>
  <c r="AY7" i="14"/>
  <c r="BL7" i="14"/>
  <c r="AL8" i="14"/>
  <c r="AY8" i="14"/>
  <c r="Y9" i="14"/>
  <c r="AL9" i="14"/>
  <c r="Y10" i="14"/>
  <c r="AL10" i="14"/>
  <c r="AY10" i="14"/>
  <c r="AL11" i="14"/>
  <c r="AY11" i="14"/>
  <c r="Y13" i="14"/>
  <c r="AL13" i="14"/>
  <c r="AY13" i="14"/>
  <c r="AY14" i="14"/>
  <c r="Y15" i="14"/>
  <c r="AL15" i="14"/>
  <c r="BL15" i="14"/>
  <c r="BL12" i="14"/>
  <c r="BL9" i="14"/>
  <c r="EY12" i="14"/>
  <c r="HY6" i="14"/>
  <c r="CL12" i="14"/>
  <c r="CY12" i="14"/>
  <c r="DL12" i="14"/>
  <c r="EL12" i="14"/>
  <c r="FY12" i="14"/>
  <c r="BY10" i="14"/>
  <c r="CY11" i="14"/>
  <c r="FL12" i="14"/>
  <c r="GL12" i="14"/>
  <c r="GL6" i="14"/>
  <c r="HL6" i="14"/>
  <c r="CY6" i="14"/>
  <c r="DL6" i="14"/>
  <c r="DY6" i="14"/>
  <c r="EL6" i="14"/>
  <c r="FL6" i="14"/>
  <c r="FY6" i="14"/>
  <c r="GY6" i="14"/>
  <c r="IL6" i="14"/>
  <c r="CL9" i="14"/>
  <c r="EY9" i="14"/>
  <c r="GL9" i="14"/>
  <c r="GY9" i="14"/>
  <c r="HL9" i="14"/>
  <c r="CL10" i="14"/>
  <c r="DY10" i="14"/>
  <c r="GL10" i="14"/>
  <c r="GY10" i="14"/>
  <c r="HL10" i="14"/>
  <c r="HY10" i="14"/>
  <c r="IL10" i="14"/>
  <c r="DL11" i="14"/>
  <c r="DY11" i="14"/>
  <c r="EY11" i="14"/>
  <c r="FL11" i="14"/>
  <c r="FY11" i="14"/>
  <c r="GL11" i="14"/>
  <c r="GY11" i="14"/>
  <c r="HL11" i="14"/>
  <c r="IL11" i="14"/>
  <c r="BY12" i="14"/>
  <c r="GL13" i="14"/>
  <c r="GY13" i="14"/>
  <c r="HL13" i="14"/>
  <c r="IL13" i="14"/>
  <c r="IY13" i="14"/>
  <c r="CL14" i="14"/>
  <c r="DY14" i="14"/>
  <c r="FY14" i="14"/>
  <c r="GL14" i="14"/>
  <c r="GY14" i="14"/>
  <c r="HL14" i="14"/>
  <c r="BY15" i="14"/>
  <c r="GL15" i="14"/>
  <c r="GY15" i="14"/>
  <c r="HL15" i="14"/>
  <c r="JL12" i="14"/>
  <c r="JL13" i="14"/>
  <c r="JL15" i="14"/>
  <c r="G16" i="14"/>
  <c r="GY12" i="14"/>
  <c r="HL12" i="14"/>
  <c r="BY6" i="14"/>
  <c r="HY12" i="14"/>
  <c r="IL12" i="14"/>
  <c r="IY12" i="14"/>
  <c r="CY10" i="14"/>
  <c r="DL10" i="14"/>
  <c r="EL10" i="14"/>
  <c r="EY10" i="14"/>
  <c r="FL10" i="14"/>
  <c r="FY10" i="14"/>
  <c r="EY6" i="14"/>
  <c r="IY6" i="14"/>
  <c r="JL6" i="14"/>
  <c r="Y8" i="14"/>
  <c r="IL9" i="14"/>
  <c r="HY11" i="14"/>
  <c r="IY11" i="14"/>
  <c r="JL11" i="14"/>
  <c r="DY12" i="14"/>
  <c r="Y14" i="14"/>
  <c r="BY9" i="14"/>
  <c r="CY9" i="14"/>
  <c r="DL9" i="14"/>
  <c r="DY9" i="14"/>
  <c r="EL9" i="14"/>
  <c r="FL9" i="14"/>
  <c r="FY9" i="14"/>
  <c r="EL11" i="14"/>
  <c r="CL15" i="14"/>
  <c r="CY15" i="14"/>
  <c r="DL15" i="14"/>
  <c r="DY15" i="14"/>
  <c r="EL15" i="14"/>
  <c r="EY15" i="14"/>
  <c r="FL15" i="14"/>
  <c r="FY15" i="14"/>
  <c r="HY15" i="14"/>
  <c r="IY10" i="14"/>
  <c r="HY9" i="14"/>
  <c r="IY9" i="14"/>
  <c r="JL9" i="14"/>
  <c r="Y12" i="14"/>
  <c r="IL15" i="14"/>
  <c r="IY15" i="14"/>
  <c r="CL6" i="14"/>
  <c r="BY11" i="14"/>
  <c r="CL11" i="14"/>
  <c r="JL10" i="14"/>
  <c r="BY14" i="14"/>
  <c r="CY14" i="14"/>
  <c r="DL14" i="14"/>
  <c r="EL14" i="14"/>
  <c r="EY14" i="14"/>
  <c r="FL14" i="14"/>
  <c r="BY13" i="14"/>
  <c r="CL13" i="14"/>
  <c r="CY13" i="14"/>
  <c r="DL13" i="14"/>
  <c r="DY13" i="14"/>
  <c r="EL13" i="14"/>
  <c r="EY13" i="14"/>
  <c r="FL13" i="14"/>
  <c r="FY13" i="14"/>
  <c r="HY13" i="14"/>
  <c r="Y6" i="14"/>
  <c r="Y11" i="14"/>
  <c r="HY14" i="14"/>
  <c r="IL14" i="14"/>
  <c r="IY14" i="14"/>
  <c r="JL14" i="14"/>
  <c r="I48" i="6"/>
  <c r="B15" i="13" s="1"/>
  <c r="K15" i="13" s="1"/>
  <c r="M15" i="13" s="1"/>
  <c r="I50" i="6"/>
  <c r="B17" i="13" s="1"/>
  <c r="K17" i="13" s="1"/>
  <c r="M17" i="13" s="1"/>
  <c r="I47" i="6"/>
  <c r="B14" i="13" s="1"/>
  <c r="K14" i="13" s="1"/>
  <c r="F52" i="6"/>
  <c r="G52" i="6"/>
  <c r="B57" i="6" s="1"/>
  <c r="H52" i="6"/>
  <c r="B58" i="6" s="1"/>
  <c r="C9" i="6"/>
  <c r="B7" i="6"/>
  <c r="D9" i="6"/>
  <c r="C7" i="6"/>
  <c r="E9" i="6"/>
  <c r="D7" i="6"/>
  <c r="F9" i="6"/>
  <c r="E7" i="6"/>
  <c r="B10" i="6"/>
  <c r="F7" i="6"/>
  <c r="C10" i="6"/>
  <c r="B8" i="6"/>
  <c r="B52" i="6"/>
  <c r="C52" i="6"/>
  <c r="D52" i="6"/>
  <c r="I49" i="6"/>
  <c r="B16" i="13" s="1"/>
  <c r="K16" i="13" s="1"/>
  <c r="M16" i="13" s="1"/>
  <c r="B60" i="6"/>
  <c r="E4" i="7" s="1"/>
  <c r="E5" i="7" s="1"/>
  <c r="I13" i="7"/>
  <c r="G14" i="7"/>
  <c r="H46" i="7"/>
  <c r="G51" i="7"/>
  <c r="F43" i="7"/>
  <c r="G39" i="7"/>
  <c r="G55" i="7"/>
  <c r="G36" i="7"/>
  <c r="H25" i="7"/>
  <c r="F51" i="7"/>
  <c r="E57" i="7"/>
  <c r="F57" i="7" l="1"/>
  <c r="C16" i="12" s="1"/>
  <c r="F16" i="12" s="1"/>
  <c r="I52" i="6"/>
  <c r="B19" i="13"/>
  <c r="M14" i="13"/>
  <c r="M19" i="13" s="1"/>
  <c r="I19" i="13"/>
  <c r="F4" i="7"/>
  <c r="G4" i="7" s="1"/>
  <c r="E6" i="7"/>
  <c r="E9" i="7" s="1"/>
  <c r="B56" i="6"/>
  <c r="B53" i="6" s="1"/>
  <c r="AC40" i="7"/>
  <c r="AC26" i="7"/>
  <c r="J13" i="7"/>
  <c r="I46" i="7"/>
  <c r="H51" i="7"/>
  <c r="H14" i="7"/>
  <c r="G22" i="7"/>
  <c r="G56" i="7"/>
  <c r="H55" i="7"/>
  <c r="I25" i="7"/>
  <c r="H36" i="7"/>
  <c r="G43" i="7"/>
  <c r="H39" i="7"/>
  <c r="M25" i="13"/>
  <c r="M24" i="13"/>
  <c r="E59" i="7" l="1"/>
  <c r="K19" i="13"/>
  <c r="L19" i="13" s="1"/>
  <c r="HW8" i="14"/>
  <c r="HN7" i="14"/>
  <c r="HV8" i="14"/>
  <c r="HU8" i="14"/>
  <c r="HX7" i="14"/>
  <c r="HO8" i="14"/>
  <c r="HS7" i="14"/>
  <c r="HN8" i="14"/>
  <c r="HR7" i="14"/>
  <c r="HP7" i="14"/>
  <c r="HO7" i="14"/>
  <c r="HM8" i="14"/>
  <c r="HQ7" i="14"/>
  <c r="HR8" i="14"/>
  <c r="HM7" i="14"/>
  <c r="HQ8" i="14"/>
  <c r="HP8" i="14"/>
  <c r="HW7" i="14"/>
  <c r="HX8" i="14"/>
  <c r="HV7" i="14"/>
  <c r="HT8" i="14"/>
  <c r="HS8" i="14"/>
  <c r="HU7" i="14"/>
  <c r="HT7" i="14"/>
  <c r="IJ8" i="14"/>
  <c r="IA7" i="14"/>
  <c r="II8" i="14"/>
  <c r="IH8" i="14"/>
  <c r="IK7" i="14"/>
  <c r="IE8" i="14"/>
  <c r="IH7" i="14"/>
  <c r="ID8" i="14"/>
  <c r="IG7" i="14"/>
  <c r="IE7" i="14"/>
  <c r="IC8" i="14"/>
  <c r="IF7" i="14"/>
  <c r="IB8" i="14"/>
  <c r="IA8" i="14"/>
  <c r="ID7" i="14"/>
  <c r="II7" i="14"/>
  <c r="IK8" i="14"/>
  <c r="IC7" i="14"/>
  <c r="IG8" i="14"/>
  <c r="IB7" i="14"/>
  <c r="IF8" i="14"/>
  <c r="HZ7" i="14"/>
  <c r="IJ7" i="14"/>
  <c r="HZ8" i="14"/>
  <c r="F5" i="7"/>
  <c r="F6" i="7" s="1"/>
  <c r="F9" i="7" s="1"/>
  <c r="F59" i="7" s="1"/>
  <c r="H66" i="6"/>
  <c r="B59" i="6"/>
  <c r="E14" i="12" s="1"/>
  <c r="G53" i="6"/>
  <c r="H67" i="6"/>
  <c r="H68" i="6"/>
  <c r="AD40" i="7"/>
  <c r="AD26" i="7"/>
  <c r="I51" i="7"/>
  <c r="J46" i="7"/>
  <c r="I39" i="7"/>
  <c r="H43" i="7"/>
  <c r="G5" i="7"/>
  <c r="G6" i="7" s="1"/>
  <c r="G9" i="7" s="1"/>
  <c r="H4" i="7"/>
  <c r="J25" i="7"/>
  <c r="I36" i="7"/>
  <c r="H56" i="7"/>
  <c r="I55" i="7"/>
  <c r="G57" i="7"/>
  <c r="K13" i="7"/>
  <c r="I14" i="7"/>
  <c r="H22" i="7"/>
  <c r="H57" i="7" l="1"/>
  <c r="G59" i="7"/>
  <c r="IL8" i="14"/>
  <c r="IL7" i="14"/>
  <c r="HY8" i="14"/>
  <c r="HY7" i="14"/>
  <c r="F15" i="12"/>
  <c r="C14" i="12"/>
  <c r="C23" i="12"/>
  <c r="F23" i="12" s="1"/>
  <c r="C20" i="12"/>
  <c r="F20" i="12" s="1"/>
  <c r="D14" i="12"/>
  <c r="AE40" i="7"/>
  <c r="AE26" i="7"/>
  <c r="J14" i="7"/>
  <c r="I22" i="7"/>
  <c r="J39" i="7"/>
  <c r="I43" i="7"/>
  <c r="L13" i="7"/>
  <c r="I56" i="7"/>
  <c r="J55" i="7"/>
  <c r="J51" i="7"/>
  <c r="K46" i="7"/>
  <c r="K25" i="7"/>
  <c r="J36" i="7"/>
  <c r="H5" i="7"/>
  <c r="H6" i="7" s="1"/>
  <c r="H9" i="7" s="1"/>
  <c r="I4" i="7"/>
  <c r="H59" i="7" l="1"/>
  <c r="F14" i="12"/>
  <c r="AF40" i="7"/>
  <c r="AF26" i="7"/>
  <c r="I5" i="7"/>
  <c r="I6" i="7" s="1"/>
  <c r="I9" i="7" s="1"/>
  <c r="J4" i="7"/>
  <c r="M13" i="7"/>
  <c r="K39" i="7"/>
  <c r="J43" i="7"/>
  <c r="I57" i="7"/>
  <c r="L25" i="7"/>
  <c r="K36" i="7"/>
  <c r="K14" i="7"/>
  <c r="J22" i="7"/>
  <c r="L46" i="7"/>
  <c r="K51" i="7"/>
  <c r="J56" i="7"/>
  <c r="K55" i="7"/>
  <c r="I59" i="7" l="1"/>
  <c r="AG40" i="7"/>
  <c r="AG26" i="7"/>
  <c r="K56" i="7"/>
  <c r="L55" i="7"/>
  <c r="L39" i="7"/>
  <c r="K43" i="7"/>
  <c r="N13" i="7"/>
  <c r="J5" i="7"/>
  <c r="J6" i="7" s="1"/>
  <c r="J9" i="7" s="1"/>
  <c r="K4" i="7"/>
  <c r="L51" i="7"/>
  <c r="M46" i="7"/>
  <c r="J57" i="7"/>
  <c r="L14" i="7"/>
  <c r="K22" i="7"/>
  <c r="M25" i="7"/>
  <c r="L36" i="7"/>
  <c r="J59" i="7" l="1"/>
  <c r="AH40" i="7"/>
  <c r="AH26" i="7"/>
  <c r="M36" i="7"/>
  <c r="N25" i="7"/>
  <c r="L43" i="7"/>
  <c r="M39" i="7"/>
  <c r="K57" i="7"/>
  <c r="M55" i="7"/>
  <c r="L56" i="7"/>
  <c r="M14" i="7"/>
  <c r="L22" i="7"/>
  <c r="N46" i="7"/>
  <c r="M51" i="7"/>
  <c r="O13" i="7"/>
  <c r="K5" i="7"/>
  <c r="K6" i="7" s="1"/>
  <c r="K9" i="7" s="1"/>
  <c r="L4" i="7"/>
  <c r="K59" i="7" l="1"/>
  <c r="L57" i="7"/>
  <c r="N14" i="7"/>
  <c r="M22" i="7"/>
  <c r="N55" i="7"/>
  <c r="M56" i="7"/>
  <c r="P13" i="7"/>
  <c r="M43" i="7"/>
  <c r="N39" i="7"/>
  <c r="N36" i="7"/>
  <c r="O25" i="7"/>
  <c r="L5" i="7"/>
  <c r="L6" i="7" s="1"/>
  <c r="L9" i="7" s="1"/>
  <c r="M4" i="7"/>
  <c r="O46" i="7"/>
  <c r="N51" i="7"/>
  <c r="L59" i="7" l="1"/>
  <c r="N43" i="7"/>
  <c r="O39" i="7"/>
  <c r="P46" i="7"/>
  <c r="O51" i="7"/>
  <c r="Q13" i="7"/>
  <c r="M5" i="7"/>
  <c r="M6" i="7" s="1"/>
  <c r="M9" i="7" s="1"/>
  <c r="N4" i="7"/>
  <c r="O55" i="7"/>
  <c r="N56" i="7"/>
  <c r="M57" i="7"/>
  <c r="O14" i="7"/>
  <c r="N22" i="7"/>
  <c r="O36" i="7"/>
  <c r="P25" i="7"/>
  <c r="M59" i="7" l="1"/>
  <c r="N57" i="7"/>
  <c r="P55" i="7"/>
  <c r="O56" i="7"/>
  <c r="N5" i="7"/>
  <c r="N6" i="7" s="1"/>
  <c r="N9" i="7" s="1"/>
  <c r="O4" i="7"/>
  <c r="P36" i="7"/>
  <c r="Q25" i="7"/>
  <c r="R13" i="7"/>
  <c r="P14" i="7"/>
  <c r="O22" i="7"/>
  <c r="Q46" i="7"/>
  <c r="P51" i="7"/>
  <c r="O43" i="7"/>
  <c r="P39" i="7"/>
  <c r="N59" i="7" l="1"/>
  <c r="R25" i="7"/>
  <c r="Q36" i="7"/>
  <c r="P43" i="7"/>
  <c r="Q39" i="7"/>
  <c r="O5" i="7"/>
  <c r="O6" i="7" s="1"/>
  <c r="O9" i="7" s="1"/>
  <c r="P4" i="7"/>
  <c r="R46" i="7"/>
  <c r="Q51" i="7"/>
  <c r="O57" i="7"/>
  <c r="Q14" i="7"/>
  <c r="P22" i="7"/>
  <c r="Q55" i="7"/>
  <c r="P56" i="7"/>
  <c r="S13" i="7"/>
  <c r="O59" i="7" l="1"/>
  <c r="T13" i="7"/>
  <c r="Q43" i="7"/>
  <c r="R39" i="7"/>
  <c r="R55" i="7"/>
  <c r="Q56" i="7"/>
  <c r="P57" i="7"/>
  <c r="R14" i="7"/>
  <c r="Q22" i="7"/>
  <c r="R36" i="7"/>
  <c r="S25" i="7"/>
  <c r="R51" i="7"/>
  <c r="S46" i="7"/>
  <c r="Q4" i="7"/>
  <c r="P5" i="7"/>
  <c r="P6" i="7" s="1"/>
  <c r="P9" i="7" s="1"/>
  <c r="P59" i="7" l="1"/>
  <c r="S14" i="7"/>
  <c r="R22" i="7"/>
  <c r="R56" i="7"/>
  <c r="S55" i="7"/>
  <c r="R43" i="7"/>
  <c r="S39" i="7"/>
  <c r="S51" i="7"/>
  <c r="T46" i="7"/>
  <c r="U13" i="7"/>
  <c r="S36" i="7"/>
  <c r="T25" i="7"/>
  <c r="R4" i="7"/>
  <c r="Q5" i="7"/>
  <c r="Q6" i="7" s="1"/>
  <c r="Q9" i="7" s="1"/>
  <c r="Q57" i="7"/>
  <c r="Q59" i="7" l="1"/>
  <c r="V13" i="7"/>
  <c r="U46" i="7"/>
  <c r="T51" i="7"/>
  <c r="S43" i="7"/>
  <c r="T39" i="7"/>
  <c r="S4" i="7"/>
  <c r="R5" i="7"/>
  <c r="R6" i="7" s="1"/>
  <c r="R9" i="7" s="1"/>
  <c r="T55" i="7"/>
  <c r="S56" i="7"/>
  <c r="T36" i="7"/>
  <c r="U25" i="7"/>
  <c r="R57" i="7"/>
  <c r="T14" i="7"/>
  <c r="S22" i="7"/>
  <c r="R59" i="7" l="1"/>
  <c r="T56" i="7"/>
  <c r="U55" i="7"/>
  <c r="T4" i="7"/>
  <c r="S5" i="7"/>
  <c r="S6" i="7" s="1"/>
  <c r="S9" i="7" s="1"/>
  <c r="U39" i="7"/>
  <c r="T43" i="7"/>
  <c r="S57" i="7"/>
  <c r="U14" i="7"/>
  <c r="T22" i="7"/>
  <c r="U51" i="7"/>
  <c r="V46" i="7"/>
  <c r="W13" i="7"/>
  <c r="V25" i="7"/>
  <c r="U36" i="7"/>
  <c r="U43" i="7" l="1"/>
  <c r="V39" i="7"/>
  <c r="S59" i="7"/>
  <c r="V36" i="7"/>
  <c r="W25" i="7"/>
  <c r="U4" i="7"/>
  <c r="T5" i="7"/>
  <c r="T6" i="7" s="1"/>
  <c r="T9" i="7" s="1"/>
  <c r="X13" i="7"/>
  <c r="Y13" i="7" s="1"/>
  <c r="Z13" i="7" s="1"/>
  <c r="U56" i="7"/>
  <c r="V55" i="7"/>
  <c r="V51" i="7"/>
  <c r="W46" i="7"/>
  <c r="T57" i="7"/>
  <c r="V14" i="7"/>
  <c r="U22" i="7"/>
  <c r="T59" i="7" l="1"/>
  <c r="AA13" i="7"/>
  <c r="U57" i="7"/>
  <c r="V4" i="7"/>
  <c r="U5" i="7"/>
  <c r="U6" i="7" s="1"/>
  <c r="U9" i="7" s="1"/>
  <c r="X25" i="7"/>
  <c r="W36" i="7"/>
  <c r="X46" i="7"/>
  <c r="W51" i="7"/>
  <c r="W14" i="7"/>
  <c r="V22" i="7"/>
  <c r="W39" i="7"/>
  <c r="V43" i="7"/>
  <c r="V56" i="7"/>
  <c r="W55" i="7"/>
  <c r="V57" i="7" l="1"/>
  <c r="U59" i="7"/>
  <c r="X51" i="7"/>
  <c r="Y46" i="7"/>
  <c r="X36" i="7"/>
  <c r="Y25" i="7"/>
  <c r="AB13" i="7"/>
  <c r="X14" i="7"/>
  <c r="W22" i="7"/>
  <c r="W56" i="7"/>
  <c r="X55" i="7"/>
  <c r="X39" i="7"/>
  <c r="W43" i="7"/>
  <c r="V5" i="7"/>
  <c r="V6" i="7" s="1"/>
  <c r="V9" i="7" s="1"/>
  <c r="W4" i="7"/>
  <c r="X4" i="7" s="1"/>
  <c r="V59" i="7" l="1"/>
  <c r="X43" i="7"/>
  <c r="Y39" i="7"/>
  <c r="X56" i="7"/>
  <c r="Y55" i="7"/>
  <c r="X22" i="7"/>
  <c r="Y14" i="7"/>
  <c r="AC13" i="7"/>
  <c r="Z25" i="7"/>
  <c r="Y36" i="7"/>
  <c r="Y51" i="7"/>
  <c r="Z46" i="7"/>
  <c r="W57" i="7"/>
  <c r="Y4" i="7"/>
  <c r="W5" i="7"/>
  <c r="W6" i="7" s="1"/>
  <c r="W9" i="7" s="1"/>
  <c r="X57" i="7" l="1"/>
  <c r="W59" i="7"/>
  <c r="AA46" i="7"/>
  <c r="Z51" i="7"/>
  <c r="AA25" i="7"/>
  <c r="Z36" i="7"/>
  <c r="AD13" i="7"/>
  <c r="Y22" i="7"/>
  <c r="Z14" i="7"/>
  <c r="Z55" i="7"/>
  <c r="Y56" i="7"/>
  <c r="Z39" i="7"/>
  <c r="Y43" i="7"/>
  <c r="Z4" i="7"/>
  <c r="Y5" i="7"/>
  <c r="Y6" i="7" s="1"/>
  <c r="Y9" i="7" s="1"/>
  <c r="X5" i="7"/>
  <c r="X6" i="7" s="1"/>
  <c r="X9" i="7" s="1"/>
  <c r="X59" i="7" l="1"/>
  <c r="AA39" i="7"/>
  <c r="Z43" i="7"/>
  <c r="Y57" i="7"/>
  <c r="Y59" i="7" s="1"/>
  <c r="AA55" i="7"/>
  <c r="Z56" i="7"/>
  <c r="AA14" i="7"/>
  <c r="Z22" i="7"/>
  <c r="AE13" i="7"/>
  <c r="AB25" i="7"/>
  <c r="AA36" i="7"/>
  <c r="AB46" i="7"/>
  <c r="AA51" i="7"/>
  <c r="Z5" i="7"/>
  <c r="Z6" i="7" s="1"/>
  <c r="Z9" i="7" s="1"/>
  <c r="AA4" i="7"/>
  <c r="AC25" i="7" l="1"/>
  <c r="AB36" i="7"/>
  <c r="AF13" i="7"/>
  <c r="AB14" i="7"/>
  <c r="AA22" i="7"/>
  <c r="Z57" i="7"/>
  <c r="Z59" i="7" s="1"/>
  <c r="AB55" i="7"/>
  <c r="AA56" i="7"/>
  <c r="AB51" i="7"/>
  <c r="AC46" i="7"/>
  <c r="AB39" i="7"/>
  <c r="AA43" i="7"/>
  <c r="AA5" i="7"/>
  <c r="AA6" i="7" s="1"/>
  <c r="AA9" i="7" s="1"/>
  <c r="AB4" i="7"/>
  <c r="AA57" i="7" l="1"/>
  <c r="AA59" i="7" s="1"/>
  <c r="AD46" i="7"/>
  <c r="AC51" i="7"/>
  <c r="AB56" i="7"/>
  <c r="AC55" i="7"/>
  <c r="AC14" i="7"/>
  <c r="AB22" i="7"/>
  <c r="AG13" i="7"/>
  <c r="AC39" i="7"/>
  <c r="AB43" i="7"/>
  <c r="AD25" i="7"/>
  <c r="AC36" i="7"/>
  <c r="AB5" i="7"/>
  <c r="AB6" i="7" s="1"/>
  <c r="AB9" i="7" s="1"/>
  <c r="AC4" i="7"/>
  <c r="AE25" i="7" l="1"/>
  <c r="AD36" i="7"/>
  <c r="AD39" i="7"/>
  <c r="AC43" i="7"/>
  <c r="AD14" i="7"/>
  <c r="AC22" i="7"/>
  <c r="AH13" i="7"/>
  <c r="AD55" i="7"/>
  <c r="AC56" i="7"/>
  <c r="AC57" i="7" s="1"/>
  <c r="AB57" i="7"/>
  <c r="AB59" i="7" s="1"/>
  <c r="AE46" i="7"/>
  <c r="AD51" i="7"/>
  <c r="HQ5" i="14"/>
  <c r="HO5" i="14"/>
  <c r="HM5" i="14"/>
  <c r="HW5" i="14"/>
  <c r="HN5" i="14"/>
  <c r="HV5" i="14"/>
  <c r="HX5" i="14"/>
  <c r="HT5" i="14"/>
  <c r="HR5" i="14"/>
  <c r="HP5" i="14"/>
  <c r="HS5" i="14"/>
  <c r="HU5" i="14"/>
  <c r="IK5" i="14"/>
  <c r="ID5" i="14"/>
  <c r="IJ5" i="14"/>
  <c r="IG5" i="14"/>
  <c r="II5" i="14"/>
  <c r="IB5" i="14"/>
  <c r="IE5" i="14"/>
  <c r="IH5" i="14"/>
  <c r="IF5" i="14"/>
  <c r="IA5" i="14"/>
  <c r="IC5" i="14"/>
  <c r="HZ5" i="14"/>
  <c r="AC5" i="7"/>
  <c r="AC6" i="7" s="1"/>
  <c r="AC9" i="7" s="1"/>
  <c r="AD4" i="7"/>
  <c r="AD56" i="7" l="1"/>
  <c r="AE55" i="7"/>
  <c r="AE14" i="7"/>
  <c r="AD22" i="7"/>
  <c r="AE39" i="7"/>
  <c r="AD43" i="7"/>
  <c r="AC59" i="7"/>
  <c r="AF46" i="7"/>
  <c r="AE51" i="7"/>
  <c r="AF25" i="7"/>
  <c r="AE36" i="7"/>
  <c r="IL5" i="14"/>
  <c r="HY5" i="14"/>
  <c r="AE4" i="7"/>
  <c r="AD5" i="7"/>
  <c r="AD6" i="7" s="1"/>
  <c r="AD9" i="7" s="1"/>
  <c r="LS4" i="14" l="1"/>
  <c r="LR4" i="14"/>
  <c r="LP4" i="14"/>
  <c r="LQ4" i="14"/>
  <c r="LX4" i="14"/>
  <c r="LN4" i="14"/>
  <c r="AG25" i="7"/>
  <c r="AF36" i="7"/>
  <c r="AG46" i="7"/>
  <c r="AF51" i="7"/>
  <c r="LW4" i="14"/>
  <c r="LV4" i="14"/>
  <c r="LT4" i="14"/>
  <c r="LM4" i="14"/>
  <c r="AF39" i="7"/>
  <c r="AE43" i="7"/>
  <c r="LU4" i="14"/>
  <c r="AF14" i="7"/>
  <c r="AE22" i="7"/>
  <c r="AE56" i="7"/>
  <c r="AF55" i="7"/>
  <c r="AD57" i="7"/>
  <c r="AD59" i="7" s="1"/>
  <c r="AE5" i="7"/>
  <c r="AE6" i="7" s="1"/>
  <c r="AE9" i="7" s="1"/>
  <c r="AF4" i="7"/>
  <c r="JP4" i="14" l="1"/>
  <c r="JQ4" i="14"/>
  <c r="JR4" i="14"/>
  <c r="JU4" i="14"/>
  <c r="JV4" i="14"/>
  <c r="JT4" i="14"/>
  <c r="JW4" i="14"/>
  <c r="JX4" i="14"/>
  <c r="JM4" i="14"/>
  <c r="JO4" i="14"/>
  <c r="JS4" i="14"/>
  <c r="JN4" i="14"/>
  <c r="IG4" i="14"/>
  <c r="IF4" i="14"/>
  <c r="ID4" i="14"/>
  <c r="IH4" i="14"/>
  <c r="IB4" i="14"/>
  <c r="HZ4" i="14"/>
  <c r="IE4" i="14"/>
  <c r="IA4" i="14"/>
  <c r="II4" i="14"/>
  <c r="IK4" i="14"/>
  <c r="IC4" i="14"/>
  <c r="IJ4" i="14"/>
  <c r="KB4" i="14"/>
  <c r="KC4" i="14"/>
  <c r="KD4" i="14"/>
  <c r="KG4" i="14"/>
  <c r="KE4" i="14"/>
  <c r="KF4" i="14"/>
  <c r="KI4" i="14"/>
  <c r="KK4" i="14"/>
  <c r="KJ4" i="14"/>
  <c r="JZ4" i="14"/>
  <c r="KA4" i="14"/>
  <c r="KH4" i="14"/>
  <c r="HO4" i="14"/>
  <c r="HS4" i="14"/>
  <c r="HN4" i="14"/>
  <c r="HW4" i="14"/>
  <c r="HQ4" i="14"/>
  <c r="HM4" i="14"/>
  <c r="HP4" i="14"/>
  <c r="HR4" i="14"/>
  <c r="HU4" i="14"/>
  <c r="HT4" i="14"/>
  <c r="HV4" i="14"/>
  <c r="HX4" i="14"/>
  <c r="LO4" i="14"/>
  <c r="LY4" i="14" s="1"/>
  <c r="MD4" i="14"/>
  <c r="LZ4" i="14"/>
  <c r="MI4" i="14"/>
  <c r="MA4" i="14"/>
  <c r="ME4" i="14"/>
  <c r="AH46" i="7"/>
  <c r="AH51" i="7" s="1"/>
  <c r="AG51" i="7"/>
  <c r="MG4" i="14"/>
  <c r="MF4" i="14"/>
  <c r="MB4" i="14"/>
  <c r="AG39" i="7"/>
  <c r="AF43" i="7"/>
  <c r="MH4" i="14"/>
  <c r="MJ4" i="14"/>
  <c r="MK4" i="14"/>
  <c r="AF56" i="7"/>
  <c r="AG55" i="7"/>
  <c r="MC4" i="14"/>
  <c r="AE57" i="7"/>
  <c r="AE59" i="7" s="1"/>
  <c r="AG14" i="7"/>
  <c r="AF22" i="7"/>
  <c r="AH25" i="7"/>
  <c r="AH36" i="7" s="1"/>
  <c r="AG36" i="7"/>
  <c r="AG4" i="7"/>
  <c r="AF5" i="7"/>
  <c r="AF6" i="7" s="1"/>
  <c r="AF9" i="7" s="1"/>
  <c r="HY4" i="14" l="1"/>
  <c r="IL4" i="14"/>
  <c r="ML4" i="14"/>
  <c r="AG56" i="7"/>
  <c r="AH55" i="7"/>
  <c r="AH56" i="7" s="1"/>
  <c r="AH14" i="7"/>
  <c r="AH22" i="7" s="1"/>
  <c r="AG22" i="7"/>
  <c r="AF57" i="7"/>
  <c r="AF59" i="7" s="1"/>
  <c r="AH39" i="7"/>
  <c r="AH43" i="7" s="1"/>
  <c r="AG43" i="7"/>
  <c r="AH4" i="7"/>
  <c r="AG5" i="7"/>
  <c r="AG6" i="7" s="1"/>
  <c r="AG9" i="7" s="1"/>
  <c r="V64" i="7" l="1"/>
  <c r="AD64" i="7"/>
  <c r="Z64" i="7"/>
  <c r="AH64" i="7"/>
  <c r="Y64" i="7"/>
  <c r="U64" i="7"/>
  <c r="AG64" i="7"/>
  <c r="AC64" i="7"/>
  <c r="AH62" i="7"/>
  <c r="Z62" i="7"/>
  <c r="Z67" i="7" s="1"/>
  <c r="AD62" i="7"/>
  <c r="AD67" i="7" s="1"/>
  <c r="V62" i="7"/>
  <c r="V67" i="7" s="1"/>
  <c r="AG62" i="7"/>
  <c r="AG67" i="7" s="1"/>
  <c r="Y62" i="7"/>
  <c r="Y67" i="7" s="1"/>
  <c r="U62" i="7"/>
  <c r="U67" i="7" s="1"/>
  <c r="AC62" i="7"/>
  <c r="AC67" i="7" s="1"/>
  <c r="AD63" i="7"/>
  <c r="AH63" i="7"/>
  <c r="V63" i="7"/>
  <c r="Z63" i="7"/>
  <c r="AG63" i="7"/>
  <c r="Y63" i="7"/>
  <c r="U63" i="7"/>
  <c r="AC63" i="7"/>
  <c r="AH57" i="7"/>
  <c r="AG57" i="7"/>
  <c r="AG59" i="7" s="1"/>
  <c r="AH5" i="7"/>
  <c r="AH6" i="7" s="1"/>
  <c r="AH9" i="7" s="1"/>
  <c r="AC66" i="7" l="1"/>
  <c r="AC68" i="7" s="1"/>
  <c r="U66" i="7"/>
  <c r="U68" i="7" s="1"/>
  <c r="Z66" i="7"/>
  <c r="Z69" i="7" s="1"/>
  <c r="Z74" i="7" s="1"/>
  <c r="Y66" i="7"/>
  <c r="Y68" i="7" s="1"/>
  <c r="AH66" i="7"/>
  <c r="V66" i="7"/>
  <c r="V68" i="7" s="1"/>
  <c r="AD66" i="7"/>
  <c r="AD69" i="7" s="1"/>
  <c r="AD74" i="7" s="1"/>
  <c r="AG66" i="7"/>
  <c r="AG69" i="7" s="1"/>
  <c r="AG74" i="7" s="1"/>
  <c r="AG81" i="7" s="1"/>
  <c r="AD68" i="7"/>
  <c r="U69" i="7"/>
  <c r="U74" i="7" s="1"/>
  <c r="AH59" i="7"/>
  <c r="AH69" i="7" s="1"/>
  <c r="AH74" i="7" s="1"/>
  <c r="AH75" i="7" s="1"/>
  <c r="AH76" i="7" s="1"/>
  <c r="NO4" i="14"/>
  <c r="NP4" i="14"/>
  <c r="NQ4" i="14"/>
  <c r="NR4" i="14"/>
  <c r="NS4" i="14"/>
  <c r="NT4" i="14"/>
  <c r="NW4" i="14"/>
  <c r="NX4" i="14"/>
  <c r="NV4" i="14"/>
  <c r="NM4" i="14"/>
  <c r="NN4" i="14"/>
  <c r="NU4" i="14"/>
  <c r="OF4" i="14"/>
  <c r="OG4" i="14"/>
  <c r="OJ4" i="14"/>
  <c r="OK4" i="14"/>
  <c r="OH4" i="14"/>
  <c r="OI4" i="14"/>
  <c r="NZ4" i="14"/>
  <c r="OA4" i="14"/>
  <c r="OB4" i="14"/>
  <c r="OC4" i="14"/>
  <c r="OD4" i="14"/>
  <c r="OE4" i="14"/>
  <c r="AH67" i="7"/>
  <c r="AH68" i="7"/>
  <c r="AG68" i="7" l="1"/>
  <c r="V69" i="7"/>
  <c r="V74" i="7" s="1"/>
  <c r="Y69" i="7"/>
  <c r="Y74" i="7" s="1"/>
  <c r="Y75" i="7" s="1"/>
  <c r="Y76" i="7" s="1"/>
  <c r="AC69" i="7"/>
  <c r="AC74" i="7" s="1"/>
  <c r="AC81" i="7" s="1"/>
  <c r="Z68" i="7"/>
  <c r="V75" i="7"/>
  <c r="V76" i="7" s="1"/>
  <c r="V81" i="7"/>
  <c r="Z75" i="7"/>
  <c r="Z76" i="7" s="1"/>
  <c r="Z81" i="7"/>
  <c r="U75" i="7"/>
  <c r="U76" i="7" s="1"/>
  <c r="U81" i="7"/>
  <c r="AD81" i="7"/>
  <c r="AD75" i="7"/>
  <c r="AD76" i="7" s="1"/>
  <c r="NY4" i="14"/>
  <c r="AG75" i="7"/>
  <c r="AG76" i="7" s="1"/>
  <c r="OL4" i="14"/>
  <c r="AH81" i="7"/>
  <c r="AC75" i="7" l="1"/>
  <c r="AC76" i="7" s="1"/>
  <c r="Y81" i="7"/>
  <c r="IZ7" i="14"/>
  <c r="JA7" i="14"/>
  <c r="JB7" i="14"/>
  <c r="JC7" i="14"/>
  <c r="JD7" i="14"/>
  <c r="JE7" i="14"/>
  <c r="JF7" i="14"/>
  <c r="JG7" i="14"/>
  <c r="JH7" i="14"/>
  <c r="JI7" i="14"/>
  <c r="JJ7" i="14"/>
  <c r="JK7" i="14"/>
  <c r="IZ8" i="14"/>
  <c r="JA8" i="14"/>
  <c r="JB8" i="14"/>
  <c r="JC8" i="14"/>
  <c r="JD8" i="14"/>
  <c r="JE8" i="14"/>
  <c r="JF8" i="14"/>
  <c r="JG8" i="14"/>
  <c r="JH8" i="14"/>
  <c r="JI8" i="14"/>
  <c r="JJ8" i="14"/>
  <c r="JK8" i="14"/>
  <c r="IM7" i="14"/>
  <c r="IN7" i="14"/>
  <c r="IO7" i="14"/>
  <c r="IP7" i="14"/>
  <c r="IQ7" i="14"/>
  <c r="IR7" i="14"/>
  <c r="IS7" i="14"/>
  <c r="IT7" i="14"/>
  <c r="IU7" i="14"/>
  <c r="IV7" i="14"/>
  <c r="IW7" i="14"/>
  <c r="IX7" i="14"/>
  <c r="IM8" i="14"/>
  <c r="IN8" i="14"/>
  <c r="IO8" i="14"/>
  <c r="IP8" i="14"/>
  <c r="IQ8" i="14"/>
  <c r="IR8" i="14"/>
  <c r="IS8" i="14"/>
  <c r="IT8" i="14"/>
  <c r="IU8" i="14"/>
  <c r="IV8" i="14"/>
  <c r="IW8" i="14"/>
  <c r="IX8" i="14"/>
  <c r="GZ7" i="14"/>
  <c r="HA7" i="14"/>
  <c r="HB7" i="14"/>
  <c r="HC7" i="14"/>
  <c r="HD7" i="14"/>
  <c r="HE7" i="14"/>
  <c r="HF7" i="14"/>
  <c r="HG7" i="14"/>
  <c r="HH7" i="14"/>
  <c r="HI7" i="14"/>
  <c r="HJ7" i="14"/>
  <c r="HK7" i="14"/>
  <c r="GZ8" i="14"/>
  <c r="HA8" i="14"/>
  <c r="HB8" i="14"/>
  <c r="HC8" i="14"/>
  <c r="HD8" i="14"/>
  <c r="HE8" i="14"/>
  <c r="HF8" i="14"/>
  <c r="HG8" i="14"/>
  <c r="HH8" i="14"/>
  <c r="HI8" i="14"/>
  <c r="HJ8" i="14"/>
  <c r="HK8" i="14"/>
  <c r="GM7" i="14"/>
  <c r="GN7" i="14"/>
  <c r="GO7" i="14"/>
  <c r="GP7" i="14"/>
  <c r="GQ7" i="14"/>
  <c r="GR7" i="14"/>
  <c r="GS7" i="14"/>
  <c r="GT7" i="14"/>
  <c r="GU7" i="14"/>
  <c r="GV7" i="14"/>
  <c r="GW7" i="14"/>
  <c r="GX7" i="14"/>
  <c r="GM8" i="14"/>
  <c r="GN8" i="14"/>
  <c r="GO8" i="14"/>
  <c r="GP8" i="14"/>
  <c r="GQ8" i="14"/>
  <c r="GR8" i="14"/>
  <c r="GS8" i="14"/>
  <c r="GT8" i="14"/>
  <c r="GU8" i="14"/>
  <c r="GV8" i="14"/>
  <c r="GW8" i="14"/>
  <c r="GX8" i="14"/>
  <c r="FZ7" i="14"/>
  <c r="GA7" i="14"/>
  <c r="GB7" i="14"/>
  <c r="GC7" i="14"/>
  <c r="GD7" i="14"/>
  <c r="GE7" i="14"/>
  <c r="GF7" i="14"/>
  <c r="GG7" i="14"/>
  <c r="GH7" i="14"/>
  <c r="GI7" i="14"/>
  <c r="GJ7" i="14"/>
  <c r="GK7" i="14"/>
  <c r="FZ8" i="14"/>
  <c r="GA8" i="14"/>
  <c r="GB8" i="14"/>
  <c r="GC8" i="14"/>
  <c r="GD8" i="14"/>
  <c r="GE8" i="14"/>
  <c r="GF8" i="14"/>
  <c r="GG8" i="14"/>
  <c r="GH8" i="14"/>
  <c r="GI8" i="14"/>
  <c r="GJ8" i="14"/>
  <c r="GK8" i="14"/>
  <c r="FM7" i="14"/>
  <c r="FN7" i="14"/>
  <c r="FO7" i="14"/>
  <c r="FP7" i="14"/>
  <c r="FQ7" i="14"/>
  <c r="FR7" i="14"/>
  <c r="FS7" i="14"/>
  <c r="FT7" i="14"/>
  <c r="FU7" i="14"/>
  <c r="FV7" i="14"/>
  <c r="FW7" i="14"/>
  <c r="FX7" i="14"/>
  <c r="FM8" i="14"/>
  <c r="FN8" i="14"/>
  <c r="FO8" i="14"/>
  <c r="FP8" i="14"/>
  <c r="FQ8" i="14"/>
  <c r="FR8" i="14"/>
  <c r="FS8" i="14"/>
  <c r="FT8" i="14"/>
  <c r="FU8" i="14"/>
  <c r="FV8" i="14"/>
  <c r="FW8" i="14"/>
  <c r="FX8" i="14"/>
  <c r="EZ7" i="14"/>
  <c r="FA7" i="14"/>
  <c r="FB7" i="14"/>
  <c r="FC7" i="14"/>
  <c r="FD7" i="14"/>
  <c r="FE7" i="14"/>
  <c r="FF7" i="14"/>
  <c r="FG7" i="14"/>
  <c r="FH7" i="14"/>
  <c r="FI7" i="14"/>
  <c r="FJ7" i="14"/>
  <c r="FK7" i="14"/>
  <c r="EZ8" i="14"/>
  <c r="FA8" i="14"/>
  <c r="FB8" i="14"/>
  <c r="FC8" i="14"/>
  <c r="FD8" i="14"/>
  <c r="FE8" i="14"/>
  <c r="FF8" i="14"/>
  <c r="FG8" i="14"/>
  <c r="FH8" i="14"/>
  <c r="FI8" i="14"/>
  <c r="FJ8" i="14"/>
  <c r="FK8" i="14"/>
  <c r="EM7" i="14"/>
  <c r="EN7" i="14"/>
  <c r="EO7" i="14"/>
  <c r="EP7" i="14"/>
  <c r="EQ7" i="14"/>
  <c r="ER7" i="14"/>
  <c r="ES7" i="14"/>
  <c r="ET7" i="14"/>
  <c r="EU7" i="14"/>
  <c r="EV7" i="14"/>
  <c r="EW7" i="14"/>
  <c r="EX7" i="14"/>
  <c r="EM8" i="14"/>
  <c r="EN8" i="14"/>
  <c r="EO8" i="14"/>
  <c r="EP8" i="14"/>
  <c r="EQ8" i="14"/>
  <c r="ER8" i="14"/>
  <c r="ES8" i="14"/>
  <c r="ET8" i="14"/>
  <c r="EU8" i="14"/>
  <c r="EV8" i="14"/>
  <c r="EW8" i="14"/>
  <c r="EX8" i="14"/>
  <c r="DZ7" i="14"/>
  <c r="EA7" i="14"/>
  <c r="EB7" i="14"/>
  <c r="EC7" i="14"/>
  <c r="ED7" i="14"/>
  <c r="EE7" i="14"/>
  <c r="EF7" i="14"/>
  <c r="EG7" i="14"/>
  <c r="EH7" i="14"/>
  <c r="EI7" i="14"/>
  <c r="EJ7" i="14"/>
  <c r="EK7" i="14"/>
  <c r="DZ8" i="14"/>
  <c r="EA8" i="14"/>
  <c r="EB8" i="14"/>
  <c r="EC8" i="14"/>
  <c r="ED8" i="14"/>
  <c r="EE8" i="14"/>
  <c r="EF8" i="14"/>
  <c r="EG8" i="14"/>
  <c r="EH8" i="14"/>
  <c r="EI8" i="14"/>
  <c r="EJ8" i="14"/>
  <c r="EK8" i="14"/>
  <c r="DM7" i="14"/>
  <c r="DN7" i="14"/>
  <c r="DO7" i="14"/>
  <c r="DP7" i="14"/>
  <c r="DQ7" i="14"/>
  <c r="DR7" i="14"/>
  <c r="DS7" i="14"/>
  <c r="DT7" i="14"/>
  <c r="DU7" i="14"/>
  <c r="DV7" i="14"/>
  <c r="DW7" i="14"/>
  <c r="DX7" i="14"/>
  <c r="DM8" i="14"/>
  <c r="DN8" i="14"/>
  <c r="DO8" i="14"/>
  <c r="DP8" i="14"/>
  <c r="DQ8" i="14"/>
  <c r="DR8" i="14"/>
  <c r="DS8" i="14"/>
  <c r="DT8" i="14"/>
  <c r="DU8" i="14"/>
  <c r="DV8" i="14"/>
  <c r="DW8" i="14"/>
  <c r="DX8" i="14"/>
  <c r="CZ7" i="14"/>
  <c r="DA7" i="14"/>
  <c r="DB7" i="14"/>
  <c r="DC7" i="14"/>
  <c r="DD7" i="14"/>
  <c r="DE7" i="14"/>
  <c r="DF7" i="14"/>
  <c r="DG7" i="14"/>
  <c r="DH7" i="14"/>
  <c r="DI7" i="14"/>
  <c r="DJ7" i="14"/>
  <c r="DK7" i="14"/>
  <c r="CZ8" i="14"/>
  <c r="DA8" i="14"/>
  <c r="DB8" i="14"/>
  <c r="DC8" i="14"/>
  <c r="DD8" i="14"/>
  <c r="DE8" i="14"/>
  <c r="DF8" i="14"/>
  <c r="DG8" i="14"/>
  <c r="DH8" i="14"/>
  <c r="DI8" i="14"/>
  <c r="DJ8" i="14"/>
  <c r="DK8" i="14"/>
  <c r="CM7" i="14"/>
  <c r="CN7" i="14"/>
  <c r="CO7" i="14"/>
  <c r="CP7" i="14"/>
  <c r="CQ7" i="14"/>
  <c r="CR7" i="14"/>
  <c r="CS7" i="14"/>
  <c r="CT7" i="14"/>
  <c r="CU7" i="14"/>
  <c r="CV7" i="14"/>
  <c r="CW7" i="14"/>
  <c r="CX7" i="14"/>
  <c r="CM8" i="14"/>
  <c r="CN8" i="14"/>
  <c r="CO8" i="14"/>
  <c r="CP8" i="14"/>
  <c r="CQ8" i="14"/>
  <c r="CR8" i="14"/>
  <c r="CS8" i="14"/>
  <c r="CT8" i="14"/>
  <c r="CU8" i="14"/>
  <c r="CV8" i="14"/>
  <c r="CW8" i="14"/>
  <c r="CX8" i="14"/>
  <c r="BZ7" i="14"/>
  <c r="CA7" i="14"/>
  <c r="CB7" i="14"/>
  <c r="CC7" i="14"/>
  <c r="CD7" i="14"/>
  <c r="CE7" i="14"/>
  <c r="CF7" i="14"/>
  <c r="CG7" i="14"/>
  <c r="CH7" i="14"/>
  <c r="CI7" i="14"/>
  <c r="CJ7" i="14"/>
  <c r="CK7" i="14"/>
  <c r="BZ8" i="14"/>
  <c r="CA8" i="14"/>
  <c r="CB8" i="14"/>
  <c r="CC8" i="14"/>
  <c r="CD8" i="14"/>
  <c r="CE8" i="14"/>
  <c r="CF8" i="14"/>
  <c r="CG8" i="14"/>
  <c r="CH8" i="14"/>
  <c r="CI8" i="14"/>
  <c r="CJ8" i="14"/>
  <c r="CK8" i="14"/>
  <c r="BM7" i="14"/>
  <c r="BN7" i="14"/>
  <c r="BO7" i="14"/>
  <c r="BP7" i="14"/>
  <c r="BQ7" i="14"/>
  <c r="BR7" i="14"/>
  <c r="BS7" i="14"/>
  <c r="BT7" i="14"/>
  <c r="BU7" i="14"/>
  <c r="BV7" i="14"/>
  <c r="BW7" i="14"/>
  <c r="BX7" i="14"/>
  <c r="BM8" i="14"/>
  <c r="BN8" i="14"/>
  <c r="BO8" i="14"/>
  <c r="BP8" i="14"/>
  <c r="BQ8" i="14"/>
  <c r="BR8" i="14"/>
  <c r="BS8" i="14"/>
  <c r="BT8" i="14"/>
  <c r="BU8" i="14"/>
  <c r="BV8" i="14"/>
  <c r="BW8" i="14"/>
  <c r="BX8" i="14"/>
  <c r="JY5" i="14" l="1"/>
  <c r="CL8" i="14"/>
  <c r="JY8" i="14"/>
  <c r="DY7" i="14"/>
  <c r="CY8" i="14"/>
  <c r="GY8" i="14"/>
  <c r="HL8" i="14"/>
  <c r="FY7" i="14"/>
  <c r="GL8" i="14"/>
  <c r="FL8" i="14"/>
  <c r="FL7" i="14"/>
  <c r="FY8" i="14"/>
  <c r="JL7" i="14"/>
  <c r="DL8" i="14"/>
  <c r="EY8" i="14"/>
  <c r="EY7" i="14"/>
  <c r="GL7" i="14"/>
  <c r="JL8" i="14"/>
  <c r="DY8" i="14"/>
  <c r="EL8" i="14"/>
  <c r="GY7" i="14"/>
  <c r="IY7" i="14"/>
  <c r="HL7" i="14"/>
  <c r="CL7" i="14"/>
  <c r="IY8" i="14"/>
  <c r="BY8" i="14"/>
  <c r="DL7" i="14"/>
  <c r="EL7" i="14"/>
  <c r="CY7" i="14"/>
  <c r="BY7" i="14"/>
  <c r="JK5" i="14" l="1"/>
  <c r="IZ5" i="14"/>
  <c r="JA5" i="14"/>
  <c r="JB5" i="14"/>
  <c r="JD5" i="14"/>
  <c r="JE5" i="14"/>
  <c r="JF5" i="14"/>
  <c r="JI5" i="14"/>
  <c r="JC5" i="14"/>
  <c r="JH5" i="14"/>
  <c r="JG5" i="14"/>
  <c r="JJ5" i="14"/>
  <c r="KL4" i="14" l="1"/>
  <c r="JY4" i="14"/>
  <c r="JL5" i="14"/>
  <c r="KZ4" i="14" l="1"/>
  <c r="LG4" i="14"/>
  <c r="LJ4" i="14"/>
  <c r="LK4" i="14"/>
  <c r="LC4" i="14"/>
  <c r="LH4" i="14"/>
  <c r="LA4" i="14"/>
  <c r="LD4" i="14"/>
  <c r="LB4" i="14"/>
  <c r="LE4" i="14"/>
  <c r="LF4" i="14"/>
  <c r="LI4" i="14"/>
  <c r="JI4" i="14"/>
  <c r="JK4" i="14"/>
  <c r="JF4" i="14"/>
  <c r="JC4" i="14"/>
  <c r="JE4" i="14"/>
  <c r="JA4" i="14"/>
  <c r="JG4" i="14"/>
  <c r="JH4" i="14"/>
  <c r="JD4" i="14"/>
  <c r="JB4" i="14"/>
  <c r="JJ4" i="14"/>
  <c r="IZ4" i="14"/>
  <c r="NF4" i="14"/>
  <c r="NG4" i="14"/>
  <c r="NJ4" i="14"/>
  <c r="NI4" i="14"/>
  <c r="MZ4" i="14"/>
  <c r="NA4" i="14"/>
  <c r="NC4" i="14"/>
  <c r="ND4" i="14"/>
  <c r="NH4" i="14"/>
  <c r="NB4" i="14"/>
  <c r="NE4" i="14"/>
  <c r="NK4" i="14"/>
  <c r="NL4" i="14" l="1"/>
  <c r="JL4" i="14"/>
  <c r="LL4" i="14"/>
  <c r="X64" i="7" l="1"/>
  <c r="AF64" i="7"/>
  <c r="AB64" i="7"/>
  <c r="AB62" i="7"/>
  <c r="AB67" i="7" s="1"/>
  <c r="AF62" i="7"/>
  <c r="AF67" i="7" s="1"/>
  <c r="X62" i="7"/>
  <c r="X67" i="7" s="1"/>
  <c r="AF63" i="7"/>
  <c r="X63" i="7"/>
  <c r="AB63" i="7"/>
  <c r="X66" i="7" l="1"/>
  <c r="AB66" i="7"/>
  <c r="AF66" i="7"/>
  <c r="AF69" i="7" s="1"/>
  <c r="AF74" i="7" s="1"/>
  <c r="AB69" i="7"/>
  <c r="AB74" i="7" s="1"/>
  <c r="AB68" i="7"/>
  <c r="X69" i="7"/>
  <c r="X74" i="7" s="1"/>
  <c r="X68" i="7"/>
  <c r="AF68" i="7"/>
  <c r="IW5" i="14"/>
  <c r="IX5" i="14"/>
  <c r="IM5" i="14"/>
  <c r="IU5" i="14"/>
  <c r="IN5" i="14"/>
  <c r="IO5" i="14"/>
  <c r="IP5" i="14"/>
  <c r="IT5" i="14"/>
  <c r="IQ5" i="14"/>
  <c r="IR5" i="14"/>
  <c r="IV5" i="14"/>
  <c r="IS5" i="14"/>
  <c r="AF81" i="7" l="1"/>
  <c r="AF75" i="7"/>
  <c r="AF76" i="7" s="1"/>
  <c r="X81" i="7"/>
  <c r="X75" i="7"/>
  <c r="X76" i="7" s="1"/>
  <c r="AB75" i="7"/>
  <c r="AB76" i="7" s="1"/>
  <c r="AB81" i="7"/>
  <c r="IY5" i="14"/>
  <c r="KS4" i="14" l="1"/>
  <c r="KT4" i="14"/>
  <c r="KO4" i="14"/>
  <c r="KX4" i="14"/>
  <c r="KU4" i="14"/>
  <c r="KP4" i="14"/>
  <c r="KV4" i="14"/>
  <c r="KM4" i="14"/>
  <c r="KN4" i="14"/>
  <c r="KQ4" i="14"/>
  <c r="KW4" i="14"/>
  <c r="KR4" i="14"/>
  <c r="IT4" i="14"/>
  <c r="IM4" i="14"/>
  <c r="IS4" i="14"/>
  <c r="IV4" i="14"/>
  <c r="IP4" i="14"/>
  <c r="IW4" i="14"/>
  <c r="IN4" i="14"/>
  <c r="IR4" i="14"/>
  <c r="IX4" i="14"/>
  <c r="IU4" i="14"/>
  <c r="IQ4" i="14"/>
  <c r="IO4" i="14"/>
  <c r="MM4" i="14"/>
  <c r="MP4" i="14"/>
  <c r="MO4" i="14"/>
  <c r="MS4" i="14"/>
  <c r="MX4" i="14"/>
  <c r="MU4" i="14"/>
  <c r="MR4" i="14"/>
  <c r="MT4" i="14"/>
  <c r="MN4" i="14"/>
  <c r="MQ4" i="14"/>
  <c r="MW4" i="14"/>
  <c r="MV4" i="14"/>
  <c r="KY4" i="14" l="1"/>
  <c r="IY4" i="14"/>
  <c r="MY4" i="14"/>
  <c r="FZ5" i="14"/>
  <c r="GA5" i="14"/>
  <c r="GB5" i="14"/>
  <c r="GC5" i="14"/>
  <c r="GD5" i="14"/>
  <c r="GE5" i="14"/>
  <c r="GF5" i="14"/>
  <c r="GG5" i="14"/>
  <c r="GH5" i="14"/>
  <c r="GI5" i="14"/>
  <c r="GJ5" i="14"/>
  <c r="GK5" i="14"/>
  <c r="EM5" i="14"/>
  <c r="EN5" i="14"/>
  <c r="EO5" i="14"/>
  <c r="EP5" i="14"/>
  <c r="EQ5" i="14"/>
  <c r="ER5" i="14"/>
  <c r="ES5" i="14"/>
  <c r="ET5" i="14"/>
  <c r="EU5" i="14"/>
  <c r="EV5" i="14"/>
  <c r="EW5" i="14"/>
  <c r="EX5" i="14"/>
  <c r="CZ5" i="14"/>
  <c r="DA5" i="14"/>
  <c r="DB5" i="14"/>
  <c r="DC5" i="14"/>
  <c r="DD5" i="14"/>
  <c r="DE5" i="14"/>
  <c r="DF5" i="14"/>
  <c r="DG5" i="14"/>
  <c r="DH5" i="14"/>
  <c r="DI5" i="14"/>
  <c r="DJ5" i="14"/>
  <c r="DK5" i="14"/>
  <c r="FM5" i="14"/>
  <c r="FN5" i="14"/>
  <c r="FO5" i="14"/>
  <c r="FP5" i="14"/>
  <c r="FQ5" i="14"/>
  <c r="FR5" i="14"/>
  <c r="FS5" i="14"/>
  <c r="FT5" i="14"/>
  <c r="FU5" i="14"/>
  <c r="FV5" i="14"/>
  <c r="FW5" i="14"/>
  <c r="FX5" i="14"/>
  <c r="EZ5" i="14"/>
  <c r="FA5" i="14"/>
  <c r="FB5" i="14"/>
  <c r="FC5" i="14"/>
  <c r="FD5" i="14"/>
  <c r="FE5" i="14"/>
  <c r="FF5" i="14"/>
  <c r="FG5" i="14"/>
  <c r="FH5" i="14"/>
  <c r="FI5" i="14"/>
  <c r="FJ5" i="14"/>
  <c r="FK5" i="14"/>
  <c r="DZ5" i="14"/>
  <c r="EA5" i="14"/>
  <c r="EB5" i="14"/>
  <c r="EC5" i="14"/>
  <c r="ED5" i="14"/>
  <c r="EE5" i="14"/>
  <c r="EF5" i="14"/>
  <c r="EG5" i="14"/>
  <c r="EH5" i="14"/>
  <c r="EI5" i="14"/>
  <c r="EJ5" i="14"/>
  <c r="EK5" i="14"/>
  <c r="CM5" i="14"/>
  <c r="CN5" i="14"/>
  <c r="CO5" i="14"/>
  <c r="CP5" i="14"/>
  <c r="CQ5" i="14"/>
  <c r="CR5" i="14"/>
  <c r="CS5" i="14"/>
  <c r="CT5" i="14"/>
  <c r="CU5" i="14"/>
  <c r="CV5" i="14"/>
  <c r="CW5" i="14"/>
  <c r="CX5" i="14"/>
  <c r="BM5" i="14"/>
  <c r="BN5" i="14"/>
  <c r="BO5" i="14"/>
  <c r="BP5" i="14"/>
  <c r="BQ5" i="14"/>
  <c r="BR5" i="14"/>
  <c r="BS5" i="14"/>
  <c r="BT5" i="14"/>
  <c r="BU5" i="14"/>
  <c r="BV5" i="14"/>
  <c r="BW5" i="14"/>
  <c r="BX5" i="14"/>
  <c r="Z5" i="14"/>
  <c r="AA5" i="14"/>
  <c r="AB5" i="14"/>
  <c r="AC5" i="14"/>
  <c r="AD5" i="14"/>
  <c r="AE5" i="14"/>
  <c r="AF5" i="14"/>
  <c r="AG5" i="14"/>
  <c r="AH5" i="14"/>
  <c r="AI5" i="14"/>
  <c r="AJ5" i="14"/>
  <c r="AK5" i="14"/>
  <c r="AM5" i="14"/>
  <c r="AN5" i="14"/>
  <c r="AO5" i="14"/>
  <c r="AP5" i="14"/>
  <c r="AQ5" i="14"/>
  <c r="AR5" i="14"/>
  <c r="AS5" i="14"/>
  <c r="AT5" i="14"/>
  <c r="AU5" i="14"/>
  <c r="AV5" i="14"/>
  <c r="AW5" i="14"/>
  <c r="AX5" i="14"/>
  <c r="AZ5" i="14"/>
  <c r="BA5" i="14"/>
  <c r="BB5" i="14"/>
  <c r="BC5" i="14"/>
  <c r="BD5" i="14"/>
  <c r="BE5" i="14"/>
  <c r="BF5" i="14"/>
  <c r="BG5" i="14"/>
  <c r="BH5" i="14"/>
  <c r="BI5" i="14"/>
  <c r="BJ5" i="14"/>
  <c r="BK5" i="14"/>
  <c r="BZ5" i="14"/>
  <c r="CA5" i="14"/>
  <c r="CB5" i="14"/>
  <c r="CC5" i="14"/>
  <c r="CD5" i="14"/>
  <c r="CE5" i="14"/>
  <c r="CF5" i="14"/>
  <c r="CG5" i="14"/>
  <c r="CH5" i="14"/>
  <c r="CI5" i="14"/>
  <c r="CJ5" i="14"/>
  <c r="CK5" i="14"/>
  <c r="DM5" i="14"/>
  <c r="DN5" i="14"/>
  <c r="DO5" i="14"/>
  <c r="DP5" i="14"/>
  <c r="DQ5" i="14"/>
  <c r="DR5" i="14"/>
  <c r="DS5" i="14"/>
  <c r="DT5" i="14"/>
  <c r="DU5" i="14"/>
  <c r="DV5" i="14"/>
  <c r="DW5" i="14"/>
  <c r="DX5" i="14"/>
  <c r="GM5" i="14"/>
  <c r="GN5" i="14"/>
  <c r="GO5" i="14"/>
  <c r="GP5" i="14"/>
  <c r="GQ5" i="14"/>
  <c r="GR5" i="14"/>
  <c r="GS5" i="14"/>
  <c r="GT5" i="14"/>
  <c r="GU5" i="14"/>
  <c r="GV5" i="14"/>
  <c r="GW5" i="14"/>
  <c r="GX5" i="14"/>
  <c r="GZ5" i="14"/>
  <c r="HA5" i="14"/>
  <c r="HB5" i="14"/>
  <c r="HC5" i="14"/>
  <c r="HD5" i="14"/>
  <c r="HE5" i="14"/>
  <c r="HF5" i="14"/>
  <c r="HG5" i="14"/>
  <c r="HH5" i="14"/>
  <c r="HI5" i="14"/>
  <c r="HJ5" i="14"/>
  <c r="HK5" i="14"/>
  <c r="AE64" i="7" l="1"/>
  <c r="AA64" i="7"/>
  <c r="W64" i="7"/>
  <c r="AA62" i="7"/>
  <c r="AA67" i="7" s="1"/>
  <c r="AE62" i="7"/>
  <c r="AE67" i="7" s="1"/>
  <c r="W62" i="7"/>
  <c r="W67" i="7" s="1"/>
  <c r="AA63" i="7"/>
  <c r="AE63" i="7"/>
  <c r="W63" i="7"/>
  <c r="CY5" i="14"/>
  <c r="EL5" i="14"/>
  <c r="BL5" i="14"/>
  <c r="EY5" i="14"/>
  <c r="DL5" i="14"/>
  <c r="GL5" i="14"/>
  <c r="CL5" i="14"/>
  <c r="DY5" i="14"/>
  <c r="BY5" i="14"/>
  <c r="FL5" i="14"/>
  <c r="FY5" i="14"/>
  <c r="AY5" i="14"/>
  <c r="GY5" i="14"/>
  <c r="HL5" i="14"/>
  <c r="AL5" i="14"/>
  <c r="Y5" i="14"/>
  <c r="W66" i="7" l="1"/>
  <c r="W69" i="7" s="1"/>
  <c r="W74" i="7" s="1"/>
  <c r="AE66" i="7"/>
  <c r="AE69" i="7" s="1"/>
  <c r="AE74" i="7" s="1"/>
  <c r="AA66" i="7"/>
  <c r="AA69" i="7"/>
  <c r="AA74" i="7" s="1"/>
  <c r="AA68" i="7"/>
  <c r="AE68" i="7" l="1"/>
  <c r="W68" i="7"/>
  <c r="AA81" i="7"/>
  <c r="AA75" i="7"/>
  <c r="AA76" i="7" s="1"/>
  <c r="AE81" i="7"/>
  <c r="AE75" i="7"/>
  <c r="AE76" i="7" s="1"/>
  <c r="W75" i="7"/>
  <c r="W76" i="7" s="1"/>
  <c r="W81" i="7"/>
  <c r="P4" i="14" l="1"/>
  <c r="Q4" i="14"/>
  <c r="V4" i="14"/>
  <c r="W4" i="14"/>
  <c r="T4" i="14"/>
  <c r="X4" i="14"/>
  <c r="M4" i="14"/>
  <c r="N4" i="14"/>
  <c r="S4" i="14"/>
  <c r="U4" i="14"/>
  <c r="O4" i="14"/>
  <c r="R4" i="14"/>
  <c r="EM4" i="14"/>
  <c r="EX4" i="14"/>
  <c r="EQ4" i="14"/>
  <c r="EW4" i="14"/>
  <c r="ER4" i="14"/>
  <c r="EU4" i="14"/>
  <c r="ES4" i="14"/>
  <c r="EP4" i="14"/>
  <c r="EN4" i="14"/>
  <c r="EO4" i="14"/>
  <c r="ET4" i="14"/>
  <c r="EV4" i="14"/>
  <c r="EY4" i="14" l="1"/>
  <c r="O64" i="7" s="1"/>
  <c r="Y4" i="14"/>
  <c r="E64" i="7" s="1"/>
  <c r="E63" i="7" l="1"/>
  <c r="E62" i="7"/>
  <c r="E67" i="7" s="1"/>
  <c r="C17" i="12" s="1"/>
  <c r="F17" i="12" s="1"/>
  <c r="O63" i="7"/>
  <c r="O62" i="7"/>
  <c r="O67" i="7" s="1"/>
  <c r="O66" i="7" l="1"/>
  <c r="O68" i="7"/>
  <c r="O69" i="7"/>
  <c r="O74" i="7" s="1"/>
  <c r="E66" i="7"/>
  <c r="EH4" i="14"/>
  <c r="O75" i="7" l="1"/>
  <c r="O76" i="7" s="1"/>
  <c r="O81" i="7"/>
  <c r="E69" i="7"/>
  <c r="E74" i="7" s="1"/>
  <c r="E68" i="7"/>
  <c r="D24" i="12"/>
  <c r="F24" i="12" s="1"/>
  <c r="AO4" i="14"/>
  <c r="AN4" i="14"/>
  <c r="AP4" i="14"/>
  <c r="AR4" i="14"/>
  <c r="AT4" i="14"/>
  <c r="AW4" i="14"/>
  <c r="AV4" i="14"/>
  <c r="AQ4" i="14"/>
  <c r="AX4" i="14"/>
  <c r="AU4" i="14"/>
  <c r="AS4" i="14"/>
  <c r="FN4" i="14"/>
  <c r="FX4" i="14"/>
  <c r="FV4" i="14"/>
  <c r="FM4" i="14"/>
  <c r="FU4" i="14"/>
  <c r="FW4" i="14"/>
  <c r="FT4" i="14"/>
  <c r="FR4" i="14"/>
  <c r="FP4" i="14"/>
  <c r="FS4" i="14"/>
  <c r="FO4" i="14"/>
  <c r="DG4" i="14"/>
  <c r="DH4" i="14"/>
  <c r="DE4" i="14"/>
  <c r="DC4" i="14"/>
  <c r="DJ4" i="14"/>
  <c r="DD4" i="14"/>
  <c r="CZ4" i="14"/>
  <c r="DK4" i="14"/>
  <c r="DA4" i="14"/>
  <c r="DF4" i="14"/>
  <c r="DI4" i="14"/>
  <c r="FQ4" i="14"/>
  <c r="CM4" i="14"/>
  <c r="CT4" i="14"/>
  <c r="CU4" i="14"/>
  <c r="CW4" i="14"/>
  <c r="CP4" i="14"/>
  <c r="CV4" i="14"/>
  <c r="CO4" i="14"/>
  <c r="CN4" i="14"/>
  <c r="CX4" i="14"/>
  <c r="CS4" i="14"/>
  <c r="CR4" i="14"/>
  <c r="EA4" i="14"/>
  <c r="EE4" i="14"/>
  <c r="EB4" i="14"/>
  <c r="EI4" i="14"/>
  <c r="ED4" i="14"/>
  <c r="EJ4" i="14"/>
  <c r="EK4" i="14"/>
  <c r="EF4" i="14"/>
  <c r="EG4" i="14"/>
  <c r="DZ4" i="14"/>
  <c r="EC4" i="14"/>
  <c r="AM4" i="14"/>
  <c r="CQ4" i="14"/>
  <c r="GO4" i="14"/>
  <c r="GN4" i="14"/>
  <c r="GM4" i="14"/>
  <c r="GP4" i="14"/>
  <c r="GW4" i="14"/>
  <c r="GS4" i="14"/>
  <c r="GT4" i="14"/>
  <c r="GX4" i="14"/>
  <c r="GU4" i="14"/>
  <c r="GV4" i="14"/>
  <c r="GR4" i="14"/>
  <c r="DB4" i="14"/>
  <c r="E81" i="7" l="1"/>
  <c r="E82" i="7" s="1"/>
  <c r="F79" i="7" s="1"/>
  <c r="F80" i="7" s="1"/>
  <c r="E75" i="7"/>
  <c r="E76" i="7" s="1"/>
  <c r="AY4" i="14"/>
  <c r="G64" i="7" s="1"/>
  <c r="EL4" i="14"/>
  <c r="N64" i="7" s="1"/>
  <c r="FY4" i="14"/>
  <c r="Q64" i="7" s="1"/>
  <c r="DL4" i="14"/>
  <c r="L64" i="7" s="1"/>
  <c r="CY4" i="14"/>
  <c r="K64" i="7" s="1"/>
  <c r="K63" i="7" l="1"/>
  <c r="K62" i="7"/>
  <c r="K67" i="7" s="1"/>
  <c r="L63" i="7"/>
  <c r="L62" i="7"/>
  <c r="L67" i="7" s="1"/>
  <c r="Q63" i="7"/>
  <c r="Q62" i="7"/>
  <c r="Q67" i="7" s="1"/>
  <c r="N63" i="7"/>
  <c r="N62" i="7"/>
  <c r="N67" i="7" s="1"/>
  <c r="G63" i="7"/>
  <c r="G62" i="7"/>
  <c r="G67" i="7" s="1"/>
  <c r="L66" i="7" l="1"/>
  <c r="L69" i="7"/>
  <c r="L74" i="7" s="1"/>
  <c r="L68" i="7"/>
  <c r="G66" i="7"/>
  <c r="N66" i="7"/>
  <c r="Q66" i="7"/>
  <c r="K66" i="7"/>
  <c r="K68" i="7" l="1"/>
  <c r="K69" i="7"/>
  <c r="K74" i="7" s="1"/>
  <c r="Q69" i="7"/>
  <c r="Q74" i="7" s="1"/>
  <c r="Q68" i="7"/>
  <c r="N68" i="7"/>
  <c r="N69" i="7"/>
  <c r="N74" i="7" s="1"/>
  <c r="G69" i="7"/>
  <c r="G74" i="7" s="1"/>
  <c r="G68" i="7"/>
  <c r="L81" i="7"/>
  <c r="L75" i="7"/>
  <c r="L76" i="7" s="1"/>
  <c r="G81" i="7" l="1"/>
  <c r="G75" i="7"/>
  <c r="G76" i="7" s="1"/>
  <c r="N81" i="7"/>
  <c r="N75" i="7"/>
  <c r="N76" i="7" s="1"/>
  <c r="Q81" i="7"/>
  <c r="Q75" i="7"/>
  <c r="Q76" i="7" s="1"/>
  <c r="K75" i="7"/>
  <c r="K76" i="7" s="1"/>
  <c r="K81" i="7"/>
  <c r="Z4" i="14" l="1"/>
  <c r="AA4" i="14"/>
  <c r="AB4" i="14"/>
  <c r="AC4" i="14"/>
  <c r="AD4" i="14"/>
  <c r="AE4" i="14"/>
  <c r="AF4" i="14"/>
  <c r="AG4" i="14"/>
  <c r="AH4" i="14"/>
  <c r="AI4" i="14"/>
  <c r="AJ4" i="14"/>
  <c r="AK4" i="14"/>
  <c r="F63" i="7"/>
  <c r="AZ4" i="14"/>
  <c r="BA4" i="14"/>
  <c r="BB4" i="14"/>
  <c r="BC4" i="14"/>
  <c r="BD4" i="14"/>
  <c r="BE4" i="14"/>
  <c r="BF4" i="14"/>
  <c r="BG4" i="14"/>
  <c r="BH4" i="14"/>
  <c r="BI4" i="14"/>
  <c r="BJ4" i="14"/>
  <c r="BK4" i="14"/>
  <c r="H63" i="7"/>
  <c r="BM4" i="14"/>
  <c r="BN4" i="14"/>
  <c r="BO4" i="14"/>
  <c r="BP4" i="14"/>
  <c r="BQ4" i="14"/>
  <c r="BR4" i="14"/>
  <c r="BS4" i="14"/>
  <c r="BT4" i="14"/>
  <c r="BU4" i="14"/>
  <c r="BV4" i="14"/>
  <c r="BW4" i="14"/>
  <c r="BX4" i="14"/>
  <c r="I63" i="7"/>
  <c r="BZ4" i="14"/>
  <c r="CA4" i="14"/>
  <c r="CB4" i="14"/>
  <c r="CC4" i="14"/>
  <c r="CD4" i="14"/>
  <c r="CE4" i="14"/>
  <c r="CF4" i="14"/>
  <c r="CG4" i="14"/>
  <c r="CH4" i="14"/>
  <c r="CI4" i="14"/>
  <c r="CJ4" i="14"/>
  <c r="CK4" i="14"/>
  <c r="J63" i="7"/>
  <c r="DM4" i="14"/>
  <c r="DN4" i="14"/>
  <c r="DO4" i="14"/>
  <c r="DP4" i="14"/>
  <c r="DQ4" i="14"/>
  <c r="DR4" i="14"/>
  <c r="DS4" i="14"/>
  <c r="DT4" i="14"/>
  <c r="DU4" i="14"/>
  <c r="DV4" i="14"/>
  <c r="DW4" i="14"/>
  <c r="DX4" i="14"/>
  <c r="M63" i="7"/>
  <c r="EZ4" i="14"/>
  <c r="FA4" i="14"/>
  <c r="FB4" i="14"/>
  <c r="FC4" i="14"/>
  <c r="FD4" i="14"/>
  <c r="FE4" i="14"/>
  <c r="FF4" i="14"/>
  <c r="FG4" i="14"/>
  <c r="FH4" i="14"/>
  <c r="FI4" i="14"/>
  <c r="FJ4" i="14"/>
  <c r="FK4" i="14"/>
  <c r="P63" i="7"/>
  <c r="FZ4" i="14"/>
  <c r="GA4" i="14"/>
  <c r="GB4" i="14"/>
  <c r="GC4" i="14"/>
  <c r="GD4" i="14"/>
  <c r="GE4" i="14"/>
  <c r="GF4" i="14"/>
  <c r="GG4" i="14"/>
  <c r="GH4" i="14"/>
  <c r="GI4" i="14"/>
  <c r="GJ4" i="14"/>
  <c r="GK4" i="14"/>
  <c r="R63" i="7"/>
  <c r="GZ4" i="14"/>
  <c r="HA4" i="14"/>
  <c r="HB4" i="14"/>
  <c r="HC4" i="14"/>
  <c r="HD4" i="14"/>
  <c r="HE4" i="14"/>
  <c r="HF4" i="14"/>
  <c r="HG4" i="14"/>
  <c r="HH4" i="14"/>
  <c r="HI4" i="14"/>
  <c r="HJ4" i="14"/>
  <c r="HK4" i="14"/>
  <c r="T63" i="7"/>
  <c r="CL4" i="14" l="1"/>
  <c r="J62" i="7"/>
  <c r="J64" i="7"/>
  <c r="DY4" i="14"/>
  <c r="GL4" i="14"/>
  <c r="BL4" i="14"/>
  <c r="AL4" i="14"/>
  <c r="HL4" i="14"/>
  <c r="FL4" i="14"/>
  <c r="BY4" i="14"/>
  <c r="J66" i="7" l="1"/>
  <c r="J67" i="7"/>
  <c r="P62" i="7"/>
  <c r="P64" i="7"/>
  <c r="T62" i="7"/>
  <c r="T64" i="7"/>
  <c r="H62" i="7"/>
  <c r="H64" i="7"/>
  <c r="R62" i="7"/>
  <c r="R64" i="7"/>
  <c r="F62" i="7"/>
  <c r="F64" i="7"/>
  <c r="I62" i="7"/>
  <c r="I64" i="7"/>
  <c r="M62" i="7"/>
  <c r="M64" i="7"/>
  <c r="J69" i="7"/>
  <c r="J74" i="7" s="1"/>
  <c r="J68" i="7"/>
  <c r="M66" i="7" l="1"/>
  <c r="M67" i="7"/>
  <c r="P66" i="7"/>
  <c r="P67" i="7"/>
  <c r="I66" i="7"/>
  <c r="I67" i="7"/>
  <c r="F67" i="7"/>
  <c r="F66" i="7"/>
  <c r="R66" i="7"/>
  <c r="R67" i="7"/>
  <c r="H66" i="7"/>
  <c r="H67" i="7"/>
  <c r="T67" i="7"/>
  <c r="T66" i="7"/>
  <c r="J75" i="7"/>
  <c r="J76" i="7" s="1"/>
  <c r="J81" i="7"/>
  <c r="I69" i="7" l="1"/>
  <c r="I74" i="7" s="1"/>
  <c r="I68" i="7"/>
  <c r="P68" i="7"/>
  <c r="P69" i="7"/>
  <c r="P74" i="7" s="1"/>
  <c r="T69" i="7"/>
  <c r="T74" i="7" s="1"/>
  <c r="T68" i="7"/>
  <c r="M68" i="7"/>
  <c r="M69" i="7"/>
  <c r="M74" i="7" s="1"/>
  <c r="H68" i="7"/>
  <c r="H69" i="7"/>
  <c r="H74" i="7" s="1"/>
  <c r="R69" i="7"/>
  <c r="R74" i="7" s="1"/>
  <c r="R68" i="7"/>
  <c r="F68" i="7"/>
  <c r="F69" i="7"/>
  <c r="F74" i="7" s="1"/>
  <c r="T81" i="7" l="1"/>
  <c r="T75" i="7"/>
  <c r="T76" i="7" s="1"/>
  <c r="F81" i="7"/>
  <c r="F82" i="7" s="1"/>
  <c r="G79" i="7" s="1"/>
  <c r="G80" i="7" s="1"/>
  <c r="G82" i="7" s="1"/>
  <c r="H79" i="7" s="1"/>
  <c r="F75" i="7"/>
  <c r="F76" i="7" s="1"/>
  <c r="R81" i="7"/>
  <c r="R75" i="7"/>
  <c r="R76" i="7" s="1"/>
  <c r="H81" i="7"/>
  <c r="H75" i="7"/>
  <c r="H76" i="7" s="1"/>
  <c r="M75" i="7"/>
  <c r="M76" i="7" s="1"/>
  <c r="M81" i="7"/>
  <c r="P81" i="7"/>
  <c r="P75" i="7"/>
  <c r="P76" i="7" s="1"/>
  <c r="I75" i="7"/>
  <c r="I76" i="7" s="1"/>
  <c r="I81" i="7"/>
  <c r="H80" i="7" l="1"/>
  <c r="H82" i="7" s="1"/>
  <c r="I79" i="7" s="1"/>
  <c r="I80" i="7" l="1"/>
  <c r="I82" i="7" s="1"/>
  <c r="J79" i="7" s="1"/>
  <c r="J80" i="7" s="1"/>
  <c r="J82" i="7" s="1"/>
  <c r="K79" i="7" s="1"/>
  <c r="K80" i="7" l="1"/>
  <c r="K82" i="7"/>
  <c r="L79" i="7" s="1"/>
  <c r="L80" i="7" l="1"/>
  <c r="L82" i="7" s="1"/>
  <c r="M79" i="7" s="1"/>
  <c r="M80" i="7" l="1"/>
  <c r="M82" i="7"/>
  <c r="N79" i="7" s="1"/>
  <c r="N80" i="7" l="1"/>
  <c r="N82" i="7" s="1"/>
  <c r="O79" i="7" s="1"/>
  <c r="O80" i="7" l="1"/>
  <c r="O82" i="7"/>
  <c r="P79" i="7" s="1"/>
  <c r="P80" i="7" l="1"/>
  <c r="P82" i="7" s="1"/>
  <c r="Q79" i="7" s="1"/>
  <c r="Q80" i="7" l="1"/>
  <c r="Q82" i="7"/>
  <c r="R79" i="7" s="1"/>
  <c r="R80" i="7" l="1"/>
  <c r="R82" i="7" s="1"/>
  <c r="S79" i="7" s="1"/>
  <c r="S80" i="7" l="1"/>
  <c r="GQ4" i="14"/>
  <c r="GY4" i="14"/>
  <c r="S64" i="7" s="1"/>
  <c r="S62" i="7"/>
  <c r="S63" i="7"/>
  <c r="S66" i="7" l="1"/>
  <c r="S69" i="7"/>
  <c r="S74" i="7" s="1"/>
  <c r="S68" i="7"/>
  <c r="S67" i="7"/>
  <c r="S81" i="7" l="1"/>
  <c r="S82" i="7" s="1"/>
  <c r="T79" i="7" s="1"/>
  <c r="S75" i="7"/>
  <c r="S76" i="7" s="1"/>
  <c r="E77" i="7" s="1"/>
  <c r="T80" i="7" l="1"/>
  <c r="T82" i="7"/>
  <c r="U79" i="7" s="1"/>
  <c r="U80" i="7" l="1"/>
  <c r="U82" i="7" s="1"/>
  <c r="V79" i="7" s="1"/>
  <c r="V80" i="7" l="1"/>
  <c r="V82" i="7"/>
  <c r="W79" i="7" s="1"/>
  <c r="W80" i="7" l="1"/>
  <c r="W82" i="7" s="1"/>
  <c r="X79" i="7" s="1"/>
  <c r="X80" i="7" l="1"/>
  <c r="X82" i="7"/>
  <c r="Y79" i="7" s="1"/>
  <c r="Y80" i="7" l="1"/>
  <c r="Y82" i="7" s="1"/>
  <c r="Z79" i="7" s="1"/>
  <c r="Z80" i="7" l="1"/>
  <c r="Z82" i="7"/>
  <c r="AA79" i="7" s="1"/>
  <c r="AA80" i="7" l="1"/>
  <c r="AA82" i="7" s="1"/>
  <c r="AB79" i="7" s="1"/>
  <c r="AB80" i="7" l="1"/>
  <c r="AB82" i="7"/>
  <c r="AC79" i="7" s="1"/>
  <c r="AC80" i="7" l="1"/>
  <c r="AC82" i="7" s="1"/>
  <c r="AD79" i="7" s="1"/>
  <c r="AD80" i="7" l="1"/>
  <c r="AD82" i="7" s="1"/>
  <c r="AE79" i="7" s="1"/>
  <c r="AE80" i="7" l="1"/>
  <c r="AE82" i="7" s="1"/>
  <c r="AF79" i="7" s="1"/>
  <c r="AF80" i="7" l="1"/>
  <c r="AF82" i="7" s="1"/>
  <c r="AG79" i="7" s="1"/>
  <c r="AG80" i="7" l="1"/>
  <c r="AG82" i="7" s="1"/>
  <c r="AH79" i="7" s="1"/>
  <c r="AH80" i="7" l="1"/>
  <c r="AH82"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El-Sadek, Kimberly</author>
  </authors>
  <commentList>
    <comment ref="B2" authorId="0" shapeId="0" xr:uid="{D5780DEA-2794-4C25-BA54-2E3D8CF035E7}">
      <text>
        <r>
          <rPr>
            <b/>
            <sz val="9"/>
            <color indexed="81"/>
            <rFont val="Tahoma"/>
            <family val="2"/>
          </rPr>
          <t xml:space="preserve">Instructions: </t>
        </r>
        <r>
          <rPr>
            <sz val="9"/>
            <color indexed="81"/>
            <rFont val="Tahoma"/>
            <family val="2"/>
          </rPr>
          <t>Enter project name.</t>
        </r>
      </text>
    </comment>
    <comment ref="I2" authorId="0" shapeId="0" xr:uid="{D2CC30D9-318D-49C9-9E8F-45BD034099A8}">
      <text>
        <r>
          <rPr>
            <b/>
            <sz val="9"/>
            <color indexed="81"/>
            <rFont val="Tahoma"/>
            <family val="2"/>
          </rPr>
          <t xml:space="preserve">Instructions: </t>
        </r>
        <r>
          <rPr>
            <sz val="9"/>
            <color indexed="81"/>
            <rFont val="Tahoma"/>
            <family val="2"/>
          </rPr>
          <t xml:space="preserve">Select County from dropdown list.
</t>
        </r>
      </text>
    </comment>
    <comment ref="B3" authorId="0" shapeId="0" xr:uid="{D166EA96-67B6-48F1-A1F4-AF8EABC2E632}">
      <text>
        <r>
          <rPr>
            <b/>
            <sz val="9"/>
            <color indexed="81"/>
            <rFont val="Tahoma"/>
            <family val="2"/>
          </rPr>
          <t xml:space="preserve">Instructions: </t>
        </r>
        <r>
          <rPr>
            <sz val="9"/>
            <color indexed="81"/>
            <rFont val="Tahoma"/>
            <family val="2"/>
          </rPr>
          <t xml:space="preserve">Select Tenant Population from dropdown list.
</t>
        </r>
      </text>
    </comment>
    <comment ref="G5" authorId="0" shapeId="0" xr:uid="{62696D93-7DD3-4016-BB2A-168447D96AB1}">
      <text>
        <r>
          <rPr>
            <b/>
            <sz val="9"/>
            <color indexed="81"/>
            <rFont val="Tahoma"/>
            <family val="2"/>
          </rPr>
          <t xml:space="preserve">Instructions: </t>
        </r>
        <r>
          <rPr>
            <sz val="9"/>
            <color indexed="81"/>
            <rFont val="Tahoma"/>
            <family val="2"/>
          </rPr>
          <t>Select Construction Type from dropdown list.</t>
        </r>
      </text>
    </comment>
    <comment ref="H5" authorId="0" shapeId="0" xr:uid="{737B9C22-D885-4E20-9762-FF16EA33ACCD}">
      <text>
        <r>
          <rPr>
            <b/>
            <sz val="9"/>
            <color indexed="81"/>
            <rFont val="Tahoma"/>
            <family val="2"/>
          </rPr>
          <t xml:space="preserve">Instructions: </t>
        </r>
        <r>
          <rPr>
            <sz val="9"/>
            <color indexed="81"/>
            <rFont val="Tahoma"/>
            <family val="2"/>
          </rPr>
          <t>Select Building Type from dropdown list.</t>
        </r>
      </text>
    </comment>
    <comment ref="I5" authorId="0" shapeId="0" xr:uid="{2033F591-C9BE-4B6A-AD1A-753B20DB9EDC}">
      <text>
        <r>
          <rPr>
            <b/>
            <sz val="9"/>
            <color indexed="81"/>
            <rFont val="Tahoma"/>
            <family val="2"/>
          </rPr>
          <t xml:space="preserve">Instructions: </t>
        </r>
        <r>
          <rPr>
            <sz val="9"/>
            <color indexed="81"/>
            <rFont val="Tahoma"/>
            <family val="2"/>
          </rPr>
          <t>Enter total combined square footage of residential space including units, hallways, stairwells, lobby, common areas, elevator banks, management offices, and laundry rooms.</t>
        </r>
      </text>
    </comment>
    <comment ref="J5" authorId="0" shapeId="0" xr:uid="{50DF4D46-A945-42A5-97E2-7E3D3D5C742D}">
      <text>
        <r>
          <rPr>
            <b/>
            <sz val="9"/>
            <color indexed="81"/>
            <rFont val="Tahoma"/>
            <family val="2"/>
          </rPr>
          <t xml:space="preserve">Instructions: </t>
        </r>
        <r>
          <rPr>
            <sz val="9"/>
            <color indexed="81"/>
            <rFont val="Tahoma"/>
            <family val="2"/>
          </rPr>
          <t>Enter gross square footage of the building(s).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El-Sadek, Kimberly</author>
  </authors>
  <commentList>
    <comment ref="C3" authorId="0" shapeId="0" xr:uid="{9407CA41-D00D-4B8A-8325-C6335597CA03}">
      <text>
        <r>
          <rPr>
            <b/>
            <sz val="9"/>
            <color indexed="81"/>
            <rFont val="Tahoma"/>
            <family val="2"/>
          </rPr>
          <t xml:space="preserve">Instructions: </t>
        </r>
        <r>
          <rPr>
            <sz val="9"/>
            <color indexed="81"/>
            <rFont val="Tahoma"/>
            <family val="2"/>
          </rPr>
          <t>Please select response from dropdown list.</t>
        </r>
      </text>
    </comment>
    <comment ref="C4" authorId="0" shapeId="0" xr:uid="{1F0F5912-0DAF-4119-B630-07602B66F3E5}">
      <text>
        <r>
          <rPr>
            <b/>
            <sz val="9"/>
            <color indexed="81"/>
            <rFont val="Tahoma"/>
            <family val="2"/>
          </rPr>
          <t xml:space="preserve">Instructions: </t>
        </r>
        <r>
          <rPr>
            <sz val="9"/>
            <color indexed="81"/>
            <rFont val="Tahoma"/>
            <family val="2"/>
          </rPr>
          <t xml:space="preserve">Please select response from dropdown list.
</t>
        </r>
      </text>
    </comment>
    <comment ref="C5" authorId="0" shapeId="0" xr:uid="{E5B85CED-1B58-445A-8378-D572DCA88376}">
      <text>
        <r>
          <rPr>
            <b/>
            <sz val="9"/>
            <color indexed="81"/>
            <rFont val="Tahoma"/>
            <family val="2"/>
          </rPr>
          <t xml:space="preserve">Instructions: </t>
        </r>
        <r>
          <rPr>
            <sz val="9"/>
            <color indexed="81"/>
            <rFont val="Tahoma"/>
            <family val="2"/>
          </rPr>
          <t xml:space="preserve">Please select response from dropdown list.
</t>
        </r>
      </text>
    </comment>
    <comment ref="C6" authorId="0" shapeId="0" xr:uid="{D5AFB1BA-815D-45C8-822D-85A5870D72C7}">
      <text>
        <r>
          <rPr>
            <b/>
            <sz val="9"/>
            <color indexed="81"/>
            <rFont val="Tahoma"/>
            <family val="2"/>
          </rPr>
          <t xml:space="preserve">Instructions: </t>
        </r>
        <r>
          <rPr>
            <sz val="9"/>
            <color indexed="81"/>
            <rFont val="Tahoma"/>
            <family val="2"/>
          </rPr>
          <t xml:space="preserve">Please select response from dropdown list.
</t>
        </r>
      </text>
    </comment>
    <comment ref="C7" authorId="0" shapeId="0" xr:uid="{41FEA562-327F-4FE5-B6A8-75BC2D28CF8B}">
      <text>
        <r>
          <rPr>
            <b/>
            <sz val="9"/>
            <color indexed="81"/>
            <rFont val="Tahoma"/>
            <family val="2"/>
          </rPr>
          <t xml:space="preserve">Instructions: </t>
        </r>
        <r>
          <rPr>
            <sz val="9"/>
            <color indexed="81"/>
            <rFont val="Tahoma"/>
            <family val="2"/>
          </rPr>
          <t xml:space="preserve">Please select response from dropdown list. </t>
        </r>
        <r>
          <rPr>
            <b/>
            <sz val="9"/>
            <color indexed="81"/>
            <rFont val="Tahoma"/>
            <family val="2"/>
          </rPr>
          <t>All new construction projects must be certified Energy Star.</t>
        </r>
        <r>
          <rPr>
            <sz val="9"/>
            <color indexed="81"/>
            <rFont val="Tahoma"/>
            <family val="2"/>
          </rPr>
          <t xml:space="preserve">
</t>
        </r>
      </text>
    </comment>
    <comment ref="C10" authorId="0" shapeId="0" xr:uid="{DBEADAC1-1623-4A50-BA26-B73133AFEC44}">
      <text>
        <r>
          <rPr>
            <b/>
            <sz val="9"/>
            <color indexed="81"/>
            <rFont val="Tahoma"/>
            <family val="2"/>
          </rPr>
          <t xml:space="preserve">Instructions: </t>
        </r>
        <r>
          <rPr>
            <sz val="9"/>
            <color indexed="81"/>
            <rFont val="Tahoma"/>
            <family val="2"/>
          </rPr>
          <t xml:space="preserve">Please enter the typical square footage for each unit based on bedroom sizes. If there is more than one floorplan for each unit based on bedroom sizes, please use an average.
</t>
        </r>
      </text>
    </comment>
    <comment ref="B22" authorId="0" shapeId="0" xr:uid="{BACDA699-587E-4373-853F-4F9A20A47A81}">
      <text>
        <r>
          <rPr>
            <b/>
            <sz val="9"/>
            <color indexed="81"/>
            <rFont val="Tahoma"/>
            <family val="2"/>
          </rPr>
          <t xml:space="preserve">Note: </t>
        </r>
        <r>
          <rPr>
            <sz val="9"/>
            <color indexed="81"/>
            <rFont val="Tahoma"/>
            <family val="2"/>
          </rPr>
          <t>Please select the fuel source for each Utility.</t>
        </r>
        <r>
          <rPr>
            <sz val="9"/>
            <color indexed="81"/>
            <rFont val="Tahoma"/>
            <family val="2"/>
          </rPr>
          <t xml:space="preserve">
</t>
        </r>
      </text>
    </comment>
    <comment ref="C22" authorId="0" shapeId="0" xr:uid="{33378668-5CD9-48D5-B598-102624057B5D}">
      <text>
        <r>
          <rPr>
            <b/>
            <sz val="9"/>
            <color indexed="81"/>
            <rFont val="Tahoma"/>
            <family val="2"/>
          </rPr>
          <t xml:space="preserve">Note: </t>
        </r>
        <r>
          <rPr>
            <sz val="9"/>
            <color indexed="81"/>
            <rFont val="Tahoma"/>
            <family val="2"/>
          </rPr>
          <t>Please select Yes if tenant is responsible for paying for the Utility. Otherwise, select No.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Kimberly El-Sadek</author>
    <author>El-Sadek, Kimberly</author>
  </authors>
  <commentList>
    <comment ref="B3" authorId="0" shapeId="0" xr:uid="{8868101B-DFBC-4847-BFA3-587058925BF2}">
      <text>
        <r>
          <rPr>
            <b/>
            <sz val="9"/>
            <color indexed="81"/>
            <rFont val="Tahoma"/>
            <family val="2"/>
          </rPr>
          <t xml:space="preserve">Instructions: 
</t>
        </r>
        <r>
          <rPr>
            <sz val="9"/>
            <color indexed="81"/>
            <rFont val="Tahoma"/>
            <family val="2"/>
          </rPr>
          <t>Enter the value of the cost to be covered by AHTF funds. For costs not listed on the Development Budget tab, please enter them on the Additional Costs tab which will pull through to the Development Budget tab.</t>
        </r>
      </text>
    </comment>
    <comment ref="C3" authorId="0" shapeId="0" xr:uid="{6163DC3E-5D78-44D4-9C98-5A01C06279FE}">
      <text>
        <r>
          <rPr>
            <b/>
            <sz val="9"/>
            <color indexed="81"/>
            <rFont val="Tahoma"/>
            <family val="2"/>
          </rPr>
          <t xml:space="preserve">Instructions: 
</t>
        </r>
        <r>
          <rPr>
            <sz val="9"/>
            <color indexed="81"/>
            <rFont val="Tahoma"/>
            <family val="2"/>
          </rPr>
          <t xml:space="preserve">Enter the value of the cost to be covered by Other Sources of funds. For costs not listed on the Development Budget tab, please enter them on the Additional Costs tab which will pull through to the Development Budget tab.
</t>
        </r>
      </text>
    </comment>
    <comment ref="B8" authorId="1" shapeId="0" xr:uid="{56789E38-0F7B-4EF2-B417-43E8804CCE24}">
      <text>
        <r>
          <rPr>
            <b/>
            <sz val="9"/>
            <color indexed="81"/>
            <rFont val="Tahoma"/>
            <family val="2"/>
          </rPr>
          <t xml:space="preserve">Instructions: 
</t>
        </r>
        <r>
          <rPr>
            <sz val="9"/>
            <color indexed="81"/>
            <rFont val="Tahoma"/>
            <family val="2"/>
          </rPr>
          <t>Enter the value of the cost to be covered by AHTF funds. For costs not listed on the Development Budget tab, please enter them on the Additional Costs tab which will pull through to the Development Budget tab.</t>
        </r>
        <r>
          <rPr>
            <b/>
            <sz val="9"/>
            <color indexed="81"/>
            <rFont val="Tahoma"/>
            <family val="2"/>
          </rPr>
          <t xml:space="preserve">
</t>
        </r>
        <r>
          <rPr>
            <sz val="9"/>
            <color indexed="81"/>
            <rFont val="Tahoma"/>
            <family val="2"/>
          </rPr>
          <t xml:space="preserve">
</t>
        </r>
      </text>
    </comment>
    <comment ref="C8" authorId="1" shapeId="0" xr:uid="{05FE0E55-E9E6-44D6-BA5C-D51840809181}">
      <text>
        <r>
          <rPr>
            <b/>
            <sz val="9"/>
            <color indexed="81"/>
            <rFont val="Tahoma"/>
            <family val="2"/>
          </rPr>
          <t xml:space="preserve">Instructions: 
</t>
        </r>
        <r>
          <rPr>
            <sz val="9"/>
            <color indexed="81"/>
            <rFont val="Tahoma"/>
            <family val="2"/>
          </rPr>
          <t xml:space="preserve">Enter the value of the cost to be covered by Other Sources of funds. For costs not listed on the Development Budget tab, please enter them on the Additional Costs tab which will pull through to the Development Budget tab.
</t>
        </r>
      </text>
    </comment>
    <comment ref="A24" authorId="1" shapeId="0" xr:uid="{E3A2F0D2-7D81-46EE-8700-253B6A005A16}">
      <text>
        <r>
          <rPr>
            <b/>
            <sz val="9"/>
            <color indexed="81"/>
            <rFont val="Tahoma"/>
            <family val="2"/>
          </rPr>
          <t xml:space="preserve">Note: </t>
        </r>
        <r>
          <rPr>
            <sz val="9"/>
            <color indexed="81"/>
            <rFont val="Tahoma"/>
            <family val="2"/>
          </rPr>
          <t>Maximum 5% of Construction Subtotal, excludes Contractor General Requirements, Contractor Overhead, and Contractor Profit.</t>
        </r>
        <r>
          <rPr>
            <sz val="9"/>
            <color indexed="81"/>
            <rFont val="Tahoma"/>
            <family val="2"/>
          </rPr>
          <t xml:space="preserve">
</t>
        </r>
      </text>
    </comment>
    <comment ref="B27" authorId="1" shapeId="0" xr:uid="{775C172F-3A8E-46B5-9EAC-5375DD4E775B}">
      <text>
        <r>
          <rPr>
            <b/>
            <sz val="9"/>
            <color indexed="81"/>
            <rFont val="Tahoma"/>
            <family val="2"/>
          </rPr>
          <t xml:space="preserve">Instructions: 
</t>
        </r>
        <r>
          <rPr>
            <sz val="9"/>
            <color indexed="81"/>
            <rFont val="Tahoma"/>
            <family val="2"/>
          </rPr>
          <t>Enter the value of the cost to be covered by AHTF funds. For costs not listed on the Development Budget tab, please enter them on the Additional Costs tab which will pull through to the Development Budget tab.</t>
        </r>
      </text>
    </comment>
    <comment ref="C27" authorId="1" shapeId="0" xr:uid="{A8B0BB17-9113-431D-92CE-F5BB0590A883}">
      <text>
        <r>
          <rPr>
            <b/>
            <sz val="9"/>
            <color indexed="81"/>
            <rFont val="Tahoma"/>
            <family val="2"/>
          </rPr>
          <t xml:space="preserve">Instructions: 
</t>
        </r>
        <r>
          <rPr>
            <sz val="9"/>
            <color indexed="81"/>
            <rFont val="Tahoma"/>
            <family val="2"/>
          </rPr>
          <t xml:space="preserve">Enter the value of the cost to be covered by Other Sources of funds. For costs not listed on the Development Budget tab, please enter them on the Additional Costs tab which will pull through to the Development Budget tab.
</t>
        </r>
      </text>
    </comment>
    <comment ref="A37" authorId="1" shapeId="0" xr:uid="{7B8E389E-56EF-416C-B19F-23C6F92F6963}">
      <text>
        <r>
          <rPr>
            <b/>
            <sz val="9"/>
            <color indexed="81"/>
            <rFont val="Tahoma"/>
            <family val="2"/>
          </rPr>
          <t xml:space="preserve">Note: </t>
        </r>
        <r>
          <rPr>
            <sz val="9"/>
            <color indexed="81"/>
            <rFont val="Tahoma"/>
            <family val="2"/>
          </rPr>
          <t xml:space="preserve">HAS assessed a $500 per unit fee.
</t>
        </r>
      </text>
    </comment>
    <comment ref="A46" authorId="1" shapeId="0" xr:uid="{4BC3217C-0A6C-48DD-A2A5-37FB065DA142}">
      <text>
        <r>
          <rPr>
            <b/>
            <sz val="9"/>
            <color indexed="81"/>
            <rFont val="Tahoma"/>
            <family val="2"/>
          </rPr>
          <t xml:space="preserve">Note: </t>
        </r>
        <r>
          <rPr>
            <sz val="9"/>
            <color indexed="81"/>
            <rFont val="Tahoma"/>
            <family val="2"/>
          </rPr>
          <t>Maximum 5% of Professional Services Subtotal.</t>
        </r>
        <r>
          <rPr>
            <sz val="9"/>
            <color indexed="81"/>
            <rFont val="Tahoma"/>
            <family val="2"/>
          </rPr>
          <t xml:space="preserve">
</t>
        </r>
      </text>
    </comment>
    <comment ref="B49" authorId="1" shapeId="0" xr:uid="{B6F8D1E4-BC65-43C1-8D01-62ECB0E9B3E9}">
      <text>
        <r>
          <rPr>
            <b/>
            <sz val="9"/>
            <color indexed="81"/>
            <rFont val="Tahoma"/>
            <family val="2"/>
          </rPr>
          <t xml:space="preserve">Instructions: 
</t>
        </r>
        <r>
          <rPr>
            <sz val="9"/>
            <color indexed="81"/>
            <rFont val="Tahoma"/>
            <family val="2"/>
          </rPr>
          <t>Enter the value of the cost to be covered by AHTF funds. For costs not listed on the Development Budget tab, please enter them on the Additional Costs tab which will pull through to the Development Budget tab.</t>
        </r>
      </text>
    </comment>
    <comment ref="C49" authorId="1" shapeId="0" xr:uid="{34FC72E7-391A-4CD0-A4CE-F0A5F6269925}">
      <text>
        <r>
          <rPr>
            <b/>
            <sz val="9"/>
            <color indexed="81"/>
            <rFont val="Tahoma"/>
            <family val="2"/>
          </rPr>
          <t xml:space="preserve">Instructions: 
</t>
        </r>
        <r>
          <rPr>
            <sz val="9"/>
            <color indexed="81"/>
            <rFont val="Tahoma"/>
            <family val="2"/>
          </rPr>
          <t xml:space="preserve">Enter the value of the cost to be covered by Other Sources of funds. For costs not listed on the Development Budget tab, please enter them on the Additional Costs tab which will pull through to the Development Budget tab.
</t>
        </r>
      </text>
    </comment>
    <comment ref="A61" authorId="1" shapeId="0" xr:uid="{8FE05B5C-F6DF-4D46-8DB7-BC5E066BC941}">
      <text>
        <r>
          <rPr>
            <b/>
            <sz val="9"/>
            <color indexed="81"/>
            <rFont val="Tahoma"/>
            <family val="2"/>
          </rPr>
          <t xml:space="preserve">Note: </t>
        </r>
        <r>
          <rPr>
            <sz val="9"/>
            <color indexed="81"/>
            <rFont val="Tahoma"/>
            <family val="2"/>
          </rPr>
          <t xml:space="preserve">Maximum 5% of Carrying &amp; Financing Subtotal.
</t>
        </r>
      </text>
    </comment>
    <comment ref="A64" authorId="1" shapeId="0" xr:uid="{46B22941-71CA-4ACE-99EB-9414884D0180}">
      <text>
        <r>
          <rPr>
            <b/>
            <sz val="9"/>
            <color indexed="81"/>
            <rFont val="Tahoma"/>
            <family val="2"/>
          </rPr>
          <t xml:space="preserve">Note: </t>
        </r>
        <r>
          <rPr>
            <sz val="9"/>
            <color indexed="81"/>
            <rFont val="Tahoma"/>
            <family val="2"/>
          </rPr>
          <t>Maximim 8% of Total Acquisition + Total Construction + Total Professional Services + Total Carrying &amp; Financing. Developer Fee will be disbursed in the final drawdown.</t>
        </r>
      </text>
    </comment>
    <comment ref="B67" authorId="1" shapeId="0" xr:uid="{E6351A11-914C-4CFE-9B29-27B56F4DAA2A}">
      <text>
        <r>
          <rPr>
            <b/>
            <sz val="9"/>
            <color indexed="81"/>
            <rFont val="Tahoma"/>
            <family val="2"/>
          </rPr>
          <t xml:space="preserve">Instructions: 
</t>
        </r>
        <r>
          <rPr>
            <sz val="9"/>
            <color indexed="81"/>
            <rFont val="Tahoma"/>
            <family val="2"/>
          </rPr>
          <t xml:space="preserve">Enter the value of the cost to be covered by AHTF funds. For costs not listed on the Development Budget tab, please enter them on the Additional Costs tab which will pull through to the Development Budget tab.
</t>
        </r>
        <r>
          <rPr>
            <b/>
            <sz val="9"/>
            <color indexed="81"/>
            <rFont val="Tahoma"/>
            <family val="2"/>
          </rPr>
          <t xml:space="preserve">
</t>
        </r>
        <r>
          <rPr>
            <sz val="9"/>
            <color indexed="81"/>
            <rFont val="Tahoma"/>
            <family val="2"/>
          </rPr>
          <t xml:space="preserve">
</t>
        </r>
      </text>
    </comment>
    <comment ref="C67" authorId="1" shapeId="0" xr:uid="{9E59C82E-2909-4A01-B5D5-13D26E65A365}">
      <text>
        <r>
          <rPr>
            <b/>
            <sz val="9"/>
            <color indexed="81"/>
            <rFont val="Tahoma"/>
            <family val="2"/>
          </rPr>
          <t xml:space="preserve">Instructions: 
</t>
        </r>
        <r>
          <rPr>
            <sz val="9"/>
            <color indexed="81"/>
            <rFont val="Tahoma"/>
            <family val="2"/>
          </rPr>
          <t xml:space="preserve">Enter the value of the cost to be covered by Other Sources of funds. For costs not listed on the Development Budget tab, please enter them on the Additional Costs tab which will pull through to the Development Budget tab.
</t>
        </r>
      </text>
    </comment>
    <comment ref="B69" authorId="1" shapeId="0" xr:uid="{38B2C615-4427-47AD-A34F-903EFBD123CF}">
      <text>
        <r>
          <rPr>
            <b/>
            <sz val="9"/>
            <color indexed="81"/>
            <rFont val="Tahoma"/>
            <family val="2"/>
          </rPr>
          <t xml:space="preserve">Note: </t>
        </r>
        <r>
          <rPr>
            <sz val="9"/>
            <color indexed="81"/>
            <rFont val="Tahoma"/>
            <family val="2"/>
          </rPr>
          <t xml:space="preserve">Not an eligible cost for reimbursement from AHTF funds.
</t>
        </r>
      </text>
    </comment>
    <comment ref="B73" authorId="1" shapeId="0" xr:uid="{15610A02-6B17-4B49-8742-0F79497720A3}">
      <text>
        <r>
          <rPr>
            <b/>
            <sz val="9"/>
            <color indexed="81"/>
            <rFont val="Tahoma"/>
            <family val="2"/>
          </rPr>
          <t xml:space="preserve">Instructions: 
</t>
        </r>
        <r>
          <rPr>
            <sz val="9"/>
            <color indexed="81"/>
            <rFont val="Tahoma"/>
            <family val="2"/>
          </rPr>
          <t xml:space="preserve">Enter the value of the cost to be covered by AHTF funds. For costs not listed on the Development Budget tab, please enter them on the Additional Costs tab which will pull through to the Development Budget tab.
</t>
        </r>
      </text>
    </comment>
    <comment ref="C73" authorId="1" shapeId="0" xr:uid="{783525B8-8579-4BF8-87C7-D215856CBE2F}">
      <text>
        <r>
          <rPr>
            <b/>
            <sz val="9"/>
            <color indexed="81"/>
            <rFont val="Tahoma"/>
            <family val="2"/>
          </rPr>
          <t xml:space="preserve">Instructions: 
</t>
        </r>
        <r>
          <rPr>
            <sz val="9"/>
            <color indexed="81"/>
            <rFont val="Tahoma"/>
            <family val="2"/>
          </rPr>
          <t xml:space="preserve">Enter the value of the cost to be covered by Other Sources of funds. For costs not listed on the Development Budget tab, please enter them on the Additional Costs tab which will pull through to the Development Budget tab.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Kimberly El-Sadek</author>
  </authors>
  <commentList>
    <comment ref="A3" authorId="0" shapeId="0" xr:uid="{83917F77-4D7A-448F-8B2F-20375AC024E1}">
      <text>
        <r>
          <rPr>
            <b/>
            <sz val="9"/>
            <color indexed="81"/>
            <rFont val="Tahoma"/>
            <family val="2"/>
          </rPr>
          <t>Instructions:</t>
        </r>
        <r>
          <rPr>
            <sz val="9"/>
            <color indexed="81"/>
            <rFont val="Tahoma"/>
            <family val="2"/>
          </rPr>
          <t xml:space="preserve">
Enter a brief description of the additional cost.
</t>
        </r>
      </text>
    </comment>
    <comment ref="B3" authorId="0" shapeId="0" xr:uid="{7CFE1A38-04B3-42D0-A072-923CD0A7AFD2}">
      <text>
        <r>
          <rPr>
            <b/>
            <sz val="11"/>
            <color theme="1"/>
            <rFont val="Aptos Narrow"/>
            <family val="2"/>
            <scheme val="minor"/>
          </rPr>
          <t xml:space="preserve">Instructions: </t>
        </r>
        <r>
          <rPr>
            <sz val="11"/>
            <color theme="1"/>
            <rFont val="Aptos Narrow"/>
            <family val="2"/>
            <scheme val="minor"/>
          </rPr>
          <t xml:space="preserve">
Enter the value of the cost to be covered by AHTF funds.
</t>
        </r>
      </text>
    </comment>
    <comment ref="C3" authorId="0" shapeId="0" xr:uid="{CAAB69B0-1785-48B8-8CD0-AB55BC890D0A}">
      <text>
        <r>
          <rPr>
            <b/>
            <sz val="9"/>
            <color indexed="81"/>
            <rFont val="Tahoma"/>
            <family val="2"/>
          </rPr>
          <t xml:space="preserve">Instructions: 
</t>
        </r>
        <r>
          <rPr>
            <sz val="9"/>
            <color indexed="81"/>
            <rFont val="Tahoma"/>
            <family val="2"/>
          </rPr>
          <t xml:space="preserve">Enter the value of the cost to be covered by Other Sources of funds.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Kimberly El-Sadek</author>
  </authors>
  <commentList>
    <comment ref="A3" authorId="0" shapeId="0" xr:uid="{E47AAA76-6960-4FD6-B760-1E9A76D77675}">
      <text>
        <r>
          <rPr>
            <b/>
            <sz val="9"/>
            <color indexed="81"/>
            <rFont val="Tahoma"/>
            <family val="2"/>
          </rPr>
          <t xml:space="preserve">Instructions: </t>
        </r>
        <r>
          <rPr>
            <sz val="9"/>
            <color indexed="81"/>
            <rFont val="Tahoma"/>
            <family val="2"/>
          </rPr>
          <t xml:space="preserve">
Click cell and select the Funding Source Type from the dropdown menu.
</t>
        </r>
      </text>
    </comment>
    <comment ref="B3" authorId="0" shapeId="0" xr:uid="{746D8D5D-C9A2-43DC-9264-34C6BF60118C}">
      <text>
        <r>
          <rPr>
            <b/>
            <sz val="9"/>
            <color indexed="81"/>
            <rFont val="Tahoma"/>
            <family val="2"/>
          </rPr>
          <t>Instructions:</t>
        </r>
        <r>
          <rPr>
            <sz val="9"/>
            <color indexed="81"/>
            <rFont val="Tahoma"/>
            <family val="2"/>
          </rPr>
          <t xml:space="preserve">
Enter Funding Source Name.
</t>
        </r>
      </text>
    </comment>
    <comment ref="D3" authorId="0" shapeId="0" xr:uid="{6590DD89-88E5-4676-ACA9-B2736F10EA20}">
      <text>
        <r>
          <rPr>
            <b/>
            <sz val="9"/>
            <color indexed="81"/>
            <rFont val="Tahoma"/>
            <family val="2"/>
          </rPr>
          <t xml:space="preserve">Instructions:
</t>
        </r>
        <r>
          <rPr>
            <sz val="9"/>
            <color indexed="81"/>
            <rFont val="Tahoma"/>
            <family val="2"/>
          </rPr>
          <t xml:space="preserve">Enter the amount of each Construction Funding source.
</t>
        </r>
      </text>
    </comment>
    <comment ref="E3" authorId="0" shapeId="0" xr:uid="{AB336A54-22C6-4F10-8B9D-29EC8B5CCBB7}">
      <text>
        <r>
          <rPr>
            <b/>
            <sz val="9"/>
            <color indexed="81"/>
            <rFont val="Tahoma"/>
            <family val="2"/>
          </rPr>
          <t xml:space="preserve">Instructions:
</t>
        </r>
        <r>
          <rPr>
            <sz val="9"/>
            <color indexed="81"/>
            <rFont val="Tahoma"/>
            <family val="2"/>
          </rPr>
          <t>Enter the amount of each Construction Funding source that is committed.</t>
        </r>
      </text>
    </comment>
    <comment ref="F3" authorId="0" shapeId="0" xr:uid="{D49BF628-3EFB-4C99-AA79-661B13E90C8D}">
      <text>
        <r>
          <rPr>
            <b/>
            <sz val="9"/>
            <color indexed="81"/>
            <rFont val="Tahoma"/>
            <family val="2"/>
          </rPr>
          <t xml:space="preserve">Instructions:
</t>
        </r>
        <r>
          <rPr>
            <sz val="9"/>
            <color indexed="81"/>
            <rFont val="Tahoma"/>
            <family val="2"/>
          </rPr>
          <t>Click cell and select from dropdown menu the Construction Funds Commitment Status.</t>
        </r>
      </text>
    </comment>
    <comment ref="G3" authorId="0" shapeId="0" xr:uid="{7B404B3A-8395-4C94-9A25-E98C13E811D9}">
      <text>
        <r>
          <rPr>
            <b/>
            <sz val="9"/>
            <color indexed="81"/>
            <rFont val="Tahoma"/>
            <family val="2"/>
          </rPr>
          <t xml:space="preserve">Instructions:
</t>
        </r>
        <r>
          <rPr>
            <sz val="9"/>
            <color indexed="81"/>
            <rFont val="Tahoma"/>
            <family val="2"/>
          </rPr>
          <t>Enter the amount of each Permanent Funds source.</t>
        </r>
      </text>
    </comment>
    <comment ref="H3" authorId="0" shapeId="0" xr:uid="{6E56035A-BB54-4195-A001-51E8AA786752}">
      <text>
        <r>
          <rPr>
            <b/>
            <sz val="9"/>
            <color indexed="81"/>
            <rFont val="Tahoma"/>
            <family val="2"/>
          </rPr>
          <t>Instructions:</t>
        </r>
        <r>
          <rPr>
            <sz val="9"/>
            <color indexed="81"/>
            <rFont val="Tahoma"/>
            <family val="2"/>
          </rPr>
          <t xml:space="preserve">
Enter the amount of each Permanent Funds source that is committed.</t>
        </r>
      </text>
    </comment>
    <comment ref="I3" authorId="0" shapeId="0" xr:uid="{234F5418-35E6-4570-B8BC-EA1FC7D49F23}">
      <text>
        <r>
          <rPr>
            <b/>
            <sz val="9"/>
            <color indexed="81"/>
            <rFont val="Tahoma"/>
            <family val="2"/>
          </rPr>
          <t xml:space="preserve">Instructions:
</t>
        </r>
        <r>
          <rPr>
            <sz val="9"/>
            <color indexed="81"/>
            <rFont val="Tahoma"/>
            <family val="2"/>
          </rPr>
          <t xml:space="preserve">Click cell and select from dropdown menu the Permanent Funds Commitment Status.
</t>
        </r>
      </text>
    </comment>
    <comment ref="A18" authorId="0" shapeId="0" xr:uid="{4AFA233B-0050-451C-9434-FBADC0A5EFFB}">
      <text>
        <r>
          <rPr>
            <b/>
            <sz val="9"/>
            <color indexed="81"/>
            <rFont val="Tahoma"/>
            <family val="2"/>
          </rPr>
          <t xml:space="preserve">Instructions:
</t>
        </r>
        <r>
          <rPr>
            <sz val="9"/>
            <color indexed="81"/>
            <rFont val="Tahoma"/>
            <family val="2"/>
          </rPr>
          <t xml:space="preserve">Enter the amount of the Estimated LIHTC Allocation and select an answer regarding the allocation status from the dropdown menu.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Kimberly El-Sadek</author>
  </authors>
  <commentList>
    <comment ref="D3" authorId="0" shapeId="0" xr:uid="{91385BEA-8215-4DDF-9486-984F282E02DB}">
      <text>
        <r>
          <rPr>
            <b/>
            <sz val="9"/>
            <color rgb="FF000000"/>
            <rFont val="Tahoma"/>
            <family val="2"/>
          </rPr>
          <t xml:space="preserve">Instructions:
</t>
        </r>
        <r>
          <rPr>
            <sz val="9"/>
            <color rgb="FF000000"/>
            <rFont val="Tahoma"/>
            <family val="2"/>
          </rPr>
          <t xml:space="preserve">Enter Lender &amp; Funder Fees, if any, for each funding source.
</t>
        </r>
      </text>
    </comment>
    <comment ref="E3" authorId="0" shapeId="0" xr:uid="{A01C76D8-8D4D-452B-BA22-296B13BF3D77}">
      <text>
        <r>
          <rPr>
            <b/>
            <sz val="9"/>
            <color indexed="81"/>
            <rFont val="Tahoma"/>
            <family val="2"/>
          </rPr>
          <t xml:space="preserve">Instructions:
</t>
        </r>
        <r>
          <rPr>
            <sz val="9"/>
            <color indexed="81"/>
            <rFont val="Tahoma"/>
            <family val="2"/>
          </rPr>
          <t xml:space="preserve">Enter the Term Length of the funding in Months. Ex. 30 years = 360 months.
</t>
        </r>
      </text>
    </comment>
    <comment ref="F3" authorId="0" shapeId="0" xr:uid="{EA3B964B-8817-48E9-82B8-E2A589278318}">
      <text>
        <r>
          <rPr>
            <b/>
            <sz val="9"/>
            <color indexed="81"/>
            <rFont val="Tahoma"/>
            <family val="2"/>
          </rPr>
          <t xml:space="preserve">Instructions:
</t>
        </r>
        <r>
          <rPr>
            <sz val="9"/>
            <color indexed="81"/>
            <rFont val="Tahoma"/>
            <family val="2"/>
          </rPr>
          <t>Enter the Funding Source Interest Rate or Cash Flow as a percentage.</t>
        </r>
      </text>
    </comment>
    <comment ref="G3" authorId="0" shapeId="0" xr:uid="{61EE5037-DF2E-4EF2-B901-9278EB18F40F}">
      <text>
        <r>
          <rPr>
            <b/>
            <sz val="9"/>
            <color indexed="81"/>
            <rFont val="Tahoma"/>
            <family val="2"/>
          </rPr>
          <t xml:space="preserve">Instructions:
</t>
        </r>
        <r>
          <rPr>
            <sz val="9"/>
            <color indexed="81"/>
            <rFont val="Tahoma"/>
            <family val="2"/>
          </rPr>
          <t xml:space="preserve">Automatic calculation of an amortizing loan with equal monthly payments. 
</t>
        </r>
      </text>
    </comment>
    <comment ref="H3" authorId="0" shapeId="0" xr:uid="{47DD8B1E-157F-492B-93F4-5F1129C14AD6}">
      <text>
        <r>
          <rPr>
            <b/>
            <sz val="9"/>
            <color indexed="81"/>
            <rFont val="Tahoma"/>
            <family val="2"/>
          </rPr>
          <t xml:space="preserve">Instructions:
</t>
        </r>
        <r>
          <rPr>
            <sz val="9"/>
            <color indexed="81"/>
            <rFont val="Tahoma"/>
            <family val="2"/>
          </rPr>
          <t xml:space="preserve">Enter the Actual Monthly Debt Service required for each Funding Source. This may be different than the calculated Amoritized Monthly Debt Service amount in Column G based on the terms of the loan.
</t>
        </r>
      </text>
    </comment>
    <comment ref="I3" authorId="0" shapeId="0" xr:uid="{A4C9555B-0500-4C9B-A074-3B3D6111A131}">
      <text>
        <r>
          <rPr>
            <b/>
            <sz val="9"/>
            <color indexed="81"/>
            <rFont val="Tahoma"/>
            <family val="2"/>
          </rPr>
          <t xml:space="preserve">Instructions:
</t>
        </r>
        <r>
          <rPr>
            <sz val="9"/>
            <color indexed="81"/>
            <rFont val="Tahoma"/>
            <family val="2"/>
          </rPr>
          <t xml:space="preserve">Select the Terms of Repayment from the dropdown menu by clicking on the cell. 
</t>
        </r>
      </text>
    </comment>
    <comment ref="J3" authorId="0" shapeId="0" xr:uid="{C3155C45-C950-423C-9271-50F0D34FD2DF}">
      <text>
        <r>
          <rPr>
            <b/>
            <sz val="9"/>
            <color indexed="81"/>
            <rFont val="Tahoma"/>
            <family val="2"/>
          </rPr>
          <t xml:space="preserve">Instructions:
</t>
        </r>
        <r>
          <rPr>
            <sz val="9"/>
            <color indexed="81"/>
            <rFont val="Tahoma"/>
            <family val="2"/>
          </rPr>
          <t xml:space="preserve">Enter any notes regarding the funding source details that may be important to know.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El-Sadek, Kimberly</author>
    <author>Kimberly El-Sadek</author>
  </authors>
  <commentList>
    <comment ref="B3" authorId="0" shapeId="0" xr:uid="{7CDB110D-8AAF-4F06-8C85-706F4EE82244}">
      <text>
        <r>
          <rPr>
            <b/>
            <sz val="9"/>
            <color indexed="81"/>
            <rFont val="Tahoma"/>
            <family val="2"/>
          </rPr>
          <t xml:space="preserve">Note: </t>
        </r>
        <r>
          <rPr>
            <sz val="9"/>
            <color indexed="81"/>
            <rFont val="Tahoma"/>
            <family val="2"/>
          </rPr>
          <t xml:space="preserve">Field automatically populates based on selected county in the Site Info tab.
</t>
        </r>
      </text>
    </comment>
    <comment ref="E3" authorId="0" shapeId="0" xr:uid="{0630C5AC-6C9D-4898-AEBA-C4831F1B4850}">
      <text>
        <r>
          <rPr>
            <b/>
            <sz val="9"/>
            <color indexed="81"/>
            <rFont val="Tahoma"/>
            <family val="2"/>
          </rPr>
          <t xml:space="preserve">Instructions: </t>
        </r>
        <r>
          <rPr>
            <sz val="9"/>
            <color indexed="81"/>
            <rFont val="Tahoma"/>
            <family val="2"/>
          </rPr>
          <t xml:space="preserve">Select building type from dropdown list to populate Utility Allowances.
</t>
        </r>
      </text>
    </comment>
    <comment ref="A4" authorId="0" shapeId="0" xr:uid="{F1D313B2-B776-4736-9305-0C1E4EC2D7B7}">
      <text>
        <r>
          <rPr>
            <b/>
            <sz val="9"/>
            <color indexed="81"/>
            <rFont val="Tahoma"/>
            <family val="2"/>
          </rPr>
          <t>Note:</t>
        </r>
        <r>
          <rPr>
            <sz val="9"/>
            <color indexed="81"/>
            <rFont val="Tahoma"/>
            <family val="2"/>
          </rPr>
          <t xml:space="preserve"> AHTF Rents will populate based on county selection on Site Info tab.
</t>
        </r>
      </text>
    </comment>
    <comment ref="A10" authorId="0" shapeId="0" xr:uid="{53A28F21-1EBB-4641-A617-5DA18EF6670F}">
      <text>
        <r>
          <rPr>
            <b/>
            <sz val="9"/>
            <color indexed="81"/>
            <rFont val="Tahoma"/>
            <family val="2"/>
          </rPr>
          <t xml:space="preserve">Note: </t>
        </r>
        <r>
          <rPr>
            <sz val="9"/>
            <color indexed="81"/>
            <rFont val="Tahoma"/>
            <family val="2"/>
          </rPr>
          <t>Conditional Moderate Rent Limit (70% AMI) may only be used if project has a minimum of 13% Very Low Rent Limit (30% AMI) units.</t>
        </r>
        <r>
          <rPr>
            <sz val="9"/>
            <color indexed="81"/>
            <rFont val="Tahoma"/>
            <family val="2"/>
          </rPr>
          <t xml:space="preserve">
</t>
        </r>
      </text>
    </comment>
    <comment ref="A12" authorId="0" shapeId="0" xr:uid="{233CEAD2-BE90-4F7B-9D82-7D18367A949A}">
      <text>
        <r>
          <rPr>
            <b/>
            <sz val="9"/>
            <color indexed="81"/>
            <rFont val="Tahoma"/>
            <family val="2"/>
          </rPr>
          <t xml:space="preserve">Note: </t>
        </r>
        <r>
          <rPr>
            <sz val="9"/>
            <color indexed="81"/>
            <rFont val="Tahoma"/>
            <family val="2"/>
          </rPr>
          <t>Tenant Paid Utility Allowances will automatically populate based on county selection in the Site Info tab.</t>
        </r>
      </text>
    </comment>
    <comment ref="A23" authorId="1" shapeId="0" xr:uid="{B5310DD5-8BA4-431C-A638-0358520C9202}">
      <text>
        <r>
          <rPr>
            <b/>
            <sz val="9"/>
            <color indexed="81"/>
            <rFont val="Tahoma"/>
            <family val="2"/>
          </rPr>
          <t xml:space="preserve">Instructions:
</t>
        </r>
        <r>
          <rPr>
            <sz val="9"/>
            <color indexed="81"/>
            <rFont val="Tahoma"/>
            <family val="2"/>
          </rPr>
          <t xml:space="preserve">Select the Targeted AMI from the dropdown menu by clicking on the cell. For units not funded by AHTF select "Non-AHTF" even if they are affordable. For units to be occupied by a super, select Super Unit.
</t>
        </r>
      </text>
    </comment>
    <comment ref="B23" authorId="1" shapeId="0" xr:uid="{E8593E80-7A80-4423-B58D-FD9EA0996A90}">
      <text>
        <r>
          <rPr>
            <b/>
            <sz val="9"/>
            <color indexed="81"/>
            <rFont val="Tahoma"/>
            <family val="2"/>
          </rPr>
          <t xml:space="preserve">Instructions:
</t>
        </r>
        <r>
          <rPr>
            <sz val="9"/>
            <color indexed="81"/>
            <rFont val="Tahoma"/>
            <family val="2"/>
          </rPr>
          <t xml:space="preserve">Enter the Number of Units.
</t>
        </r>
      </text>
    </comment>
    <comment ref="C23" authorId="1" shapeId="0" xr:uid="{C9BBFC1C-D610-4086-96A1-F0A2BA217C4E}">
      <text>
        <r>
          <rPr>
            <b/>
            <sz val="9"/>
            <color indexed="81"/>
            <rFont val="Tahoma"/>
            <family val="2"/>
          </rPr>
          <t xml:space="preserve">Instructions:
</t>
        </r>
        <r>
          <rPr>
            <sz val="9"/>
            <color indexed="81"/>
            <rFont val="Tahoma"/>
            <family val="2"/>
          </rPr>
          <t xml:space="preserve">Select the Number of Bedrooms from the dropdown menu. For Single Room Occupancy units, select SRO. For Studio units, select 0.
</t>
        </r>
      </text>
    </comment>
    <comment ref="D23" authorId="1" shapeId="0" xr:uid="{6C30858E-0705-45B8-A43C-B5DB37C14EF7}">
      <text>
        <r>
          <rPr>
            <b/>
            <sz val="9"/>
            <color indexed="81"/>
            <rFont val="Tahoma"/>
            <family val="2"/>
          </rPr>
          <t xml:space="preserve">Instructions:
</t>
        </r>
        <r>
          <rPr>
            <sz val="9"/>
            <color indexed="81"/>
            <rFont val="Tahoma"/>
            <family val="2"/>
          </rPr>
          <t xml:space="preserve">Enter the Monthly Gross Rent for the unit. For AHTF units the Monthly Proposed Gross Rent may not exceed the AHTF maximum rents.
</t>
        </r>
      </text>
    </comment>
    <comment ref="E23" authorId="1" shapeId="0" xr:uid="{52242DA6-0E71-485F-BBA9-FCAC1E88449C}">
      <text>
        <r>
          <rPr>
            <b/>
            <sz val="9"/>
            <color indexed="81"/>
            <rFont val="Tahoma"/>
            <family val="2"/>
          </rPr>
          <t xml:space="preserve">Instructions:
</t>
        </r>
        <r>
          <rPr>
            <sz val="9"/>
            <color indexed="81"/>
            <rFont val="Tahoma"/>
            <family val="2"/>
          </rPr>
          <t xml:space="preserve">Enter the calculated Utility Allowance for Tenant Paid Utilities using the table above for the unit based on bedroom size. Enter $0.00 for Non-AHTF Units and Super Units unless required by other funding sources
</t>
        </r>
      </text>
    </comment>
    <comment ref="F23" authorId="1" shapeId="0" xr:uid="{DB9EC002-1CDF-4A64-A45C-3751D455A216}">
      <text>
        <r>
          <rPr>
            <b/>
            <sz val="9"/>
            <color rgb="FF000000"/>
            <rFont val="Tahoma"/>
            <family val="2"/>
          </rPr>
          <t>This column automatically calculates.</t>
        </r>
        <r>
          <rPr>
            <sz val="9"/>
            <color rgb="FF000000"/>
            <rFont val="Tahoma"/>
            <family val="2"/>
          </rPr>
          <t xml:space="preserve">
</t>
        </r>
      </text>
    </comment>
    <comment ref="G23" authorId="1" shapeId="0" xr:uid="{A5E374A9-FC36-4B41-A6A6-05EDCD4743E2}">
      <text>
        <r>
          <rPr>
            <b/>
            <sz val="9"/>
            <color indexed="81"/>
            <rFont val="Tahoma"/>
            <family val="2"/>
          </rPr>
          <t>This column automatically calculates.</t>
        </r>
        <r>
          <rPr>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El-Sadek, Kimberly</author>
  </authors>
  <commentList>
    <comment ref="J13" authorId="0" shapeId="0" xr:uid="{7EE040C4-0A55-4273-BE9B-4454EFB3AFCD}">
      <text>
        <r>
          <rPr>
            <b/>
            <sz val="9"/>
            <color indexed="81"/>
            <rFont val="Tahoma"/>
            <family val="2"/>
          </rPr>
          <t xml:space="preserve">Instructions: </t>
        </r>
        <r>
          <rPr>
            <sz val="9"/>
            <color indexed="81"/>
            <rFont val="Tahoma"/>
            <family val="2"/>
          </rPr>
          <t>Enter Per Square Foot HARD COST Value from respective row/column based on bulding type and unit size. Leave blank if there are no units of the specified size.</t>
        </r>
      </text>
    </comment>
    <comment ref="M23" authorId="0" shapeId="0" xr:uid="{6FB43495-06B8-4087-8BDB-AD8E23C91588}">
      <text>
        <r>
          <rPr>
            <b/>
            <sz val="9"/>
            <color indexed="81"/>
            <rFont val="Tahoma"/>
            <family val="2"/>
          </rPr>
          <t xml:space="preserve">Note: </t>
        </r>
        <r>
          <rPr>
            <sz val="9"/>
            <color indexed="81"/>
            <rFont val="Tahoma"/>
            <family val="2"/>
          </rPr>
          <t xml:space="preserve">Does not include General Requirements, Overhead, or Contractor's Profits.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Kimberly El-Sadek</author>
  </authors>
  <commentList>
    <comment ref="C3" authorId="0" shapeId="0" xr:uid="{B189D45D-1C88-4C55-9EFD-56CBBCD27A46}">
      <text>
        <r>
          <rPr>
            <b/>
            <sz val="9"/>
            <color indexed="81"/>
            <rFont val="Tahoma"/>
            <family val="2"/>
          </rPr>
          <t xml:space="preserve">Instructions: </t>
        </r>
        <r>
          <rPr>
            <sz val="9"/>
            <color indexed="81"/>
            <rFont val="Tahoma"/>
            <family val="2"/>
          </rPr>
          <t xml:space="preserve">
In the green colored cells, enter the annual percentage increase expected for all anticipated income.</t>
        </r>
      </text>
    </comment>
    <comment ref="E3" authorId="0" shapeId="0" xr:uid="{6ABD90ED-DD19-41D0-BC38-FD3F7E8DE8F6}">
      <text>
        <r>
          <rPr>
            <b/>
            <sz val="9"/>
            <color indexed="81"/>
            <rFont val="Tahoma"/>
            <family val="2"/>
          </rPr>
          <t xml:space="preserve">Instructions: 
</t>
        </r>
        <r>
          <rPr>
            <sz val="9"/>
            <color indexed="81"/>
            <rFont val="Tahoma"/>
            <family val="2"/>
          </rPr>
          <t>In the green colored cells enter the estimated annual cost for each income source. 
If no cost is anticipated for a income source, enter 0.</t>
        </r>
      </text>
    </comment>
    <comment ref="C5" authorId="0" shapeId="0" xr:uid="{1A77A0C8-12F1-4096-AABF-C3FE141A415D}">
      <text>
        <r>
          <rPr>
            <b/>
            <sz val="9"/>
            <color indexed="81"/>
            <rFont val="Tahoma"/>
            <family val="2"/>
          </rPr>
          <t xml:space="preserve">Note: 
</t>
        </r>
        <r>
          <rPr>
            <sz val="9"/>
            <color indexed="81"/>
            <rFont val="Tahoma"/>
            <family val="2"/>
          </rPr>
          <t xml:space="preserve">The Vacancy Rate must be set to a minimum 4% and a maximum of 7%.
</t>
        </r>
      </text>
    </comment>
    <comment ref="C12" authorId="0" shapeId="0" xr:uid="{FA261258-43CC-4495-A774-9400DAFC5A13}">
      <text>
        <r>
          <rPr>
            <b/>
            <sz val="9"/>
            <color indexed="81"/>
            <rFont val="Tahoma"/>
            <family val="2"/>
          </rPr>
          <t xml:space="preserve">Instructions: </t>
        </r>
        <r>
          <rPr>
            <sz val="9"/>
            <color indexed="81"/>
            <rFont val="Tahoma"/>
            <family val="2"/>
          </rPr>
          <t xml:space="preserve">
In the green colored cells, enter the annual percentage increase expected for all anticipated expenses.</t>
        </r>
      </text>
    </comment>
    <comment ref="E12" authorId="0" shapeId="0" xr:uid="{4E4C00DD-3A43-4850-9A90-482611031C7B}">
      <text>
        <r>
          <rPr>
            <b/>
            <sz val="9"/>
            <color indexed="81"/>
            <rFont val="Tahoma"/>
            <family val="2"/>
          </rPr>
          <t xml:space="preserve">Instructions: 
</t>
        </r>
        <r>
          <rPr>
            <sz val="9"/>
            <color indexed="81"/>
            <rFont val="Tahoma"/>
            <family val="2"/>
          </rPr>
          <t>In the green colored cells enter the estimated annual cost for each expense item. 
If no cost is anticipated for a expense item, enter 0.</t>
        </r>
      </text>
    </comment>
    <comment ref="C24" authorId="0" shapeId="0" xr:uid="{5ADEF568-D9FA-4FF0-B4EF-25E07A6A40FF}">
      <text>
        <r>
          <rPr>
            <b/>
            <sz val="9"/>
            <color indexed="81"/>
            <rFont val="Tahoma"/>
            <family val="2"/>
          </rPr>
          <t xml:space="preserve">Instructions: </t>
        </r>
        <r>
          <rPr>
            <sz val="9"/>
            <color indexed="81"/>
            <rFont val="Tahoma"/>
            <family val="2"/>
          </rPr>
          <t xml:space="preserve">
In the green colored cells, enter the annual percentage increase expected for all anticipated expenses.</t>
        </r>
      </text>
    </comment>
    <comment ref="E24" authorId="0" shapeId="0" xr:uid="{0BA6E7A1-6650-483E-8A6C-27A6134EC0B7}">
      <text>
        <r>
          <rPr>
            <b/>
            <sz val="9"/>
            <color indexed="81"/>
            <rFont val="Tahoma"/>
            <family val="2"/>
          </rPr>
          <t xml:space="preserve">Instructions: 
</t>
        </r>
        <r>
          <rPr>
            <sz val="9"/>
            <color indexed="81"/>
            <rFont val="Tahoma"/>
            <family val="2"/>
          </rPr>
          <t>In the green colored cells enter the estimated annual cost for each expense item. 
If no cost is anticipated for a expense item, enter 0.</t>
        </r>
      </text>
    </comment>
    <comment ref="C38" authorId="0" shapeId="0" xr:uid="{B75ED929-D7BD-4A78-8C83-6AEE725C4AAF}">
      <text>
        <r>
          <rPr>
            <b/>
            <sz val="9"/>
            <color indexed="81"/>
            <rFont val="Tahoma"/>
            <family val="2"/>
          </rPr>
          <t xml:space="preserve">Instructions: </t>
        </r>
        <r>
          <rPr>
            <sz val="9"/>
            <color indexed="81"/>
            <rFont val="Tahoma"/>
            <family val="2"/>
          </rPr>
          <t xml:space="preserve">
In the green colored cells, enter the annual percentage increase expected for all anticipated expenses.</t>
        </r>
      </text>
    </comment>
    <comment ref="E38" authorId="0" shapeId="0" xr:uid="{75310495-0EED-4741-AF9A-AB076C857C03}">
      <text>
        <r>
          <rPr>
            <b/>
            <sz val="9"/>
            <color indexed="81"/>
            <rFont val="Tahoma"/>
            <family val="2"/>
          </rPr>
          <t xml:space="preserve">Instructions: 
</t>
        </r>
        <r>
          <rPr>
            <sz val="9"/>
            <color indexed="81"/>
            <rFont val="Tahoma"/>
            <family val="2"/>
          </rPr>
          <t>In the green colored cells enter the estimated annual cost for each expense item. 
If no cost is anticipated for a expense item, enter 0.</t>
        </r>
      </text>
    </comment>
    <comment ref="C45" authorId="0" shapeId="0" xr:uid="{EB3BE06B-787E-41CD-B268-AD847794801E}">
      <text>
        <r>
          <rPr>
            <b/>
            <sz val="9"/>
            <color indexed="81"/>
            <rFont val="Tahoma"/>
            <family val="2"/>
          </rPr>
          <t xml:space="preserve">Instructions: </t>
        </r>
        <r>
          <rPr>
            <sz val="9"/>
            <color indexed="81"/>
            <rFont val="Tahoma"/>
            <family val="2"/>
          </rPr>
          <t xml:space="preserve">
In the green colored cells, enter the annual percentage increase expected for all anticipated expenses. </t>
        </r>
      </text>
    </comment>
    <comment ref="E45" authorId="0" shapeId="0" xr:uid="{DD64767D-D6DC-45BC-8E4D-D0D01D3C475D}">
      <text>
        <r>
          <rPr>
            <b/>
            <sz val="9"/>
            <color indexed="81"/>
            <rFont val="Tahoma"/>
            <family val="2"/>
          </rPr>
          <t xml:space="preserve">Instructions: 
</t>
        </r>
        <r>
          <rPr>
            <sz val="9"/>
            <color indexed="81"/>
            <rFont val="Tahoma"/>
            <family val="2"/>
          </rPr>
          <t>In the green colored cells enter the estimated annual cost for each expense item. 
If no cost is anticipated for a expense item, enter 0.</t>
        </r>
      </text>
    </comment>
    <comment ref="E53" authorId="0" shapeId="0" xr:uid="{A095803A-0080-4854-BEE9-F141FF50FD3E}">
      <text>
        <r>
          <rPr>
            <b/>
            <sz val="9"/>
            <color indexed="81"/>
            <rFont val="Tahoma"/>
            <family val="2"/>
          </rPr>
          <t xml:space="preserve">Instructions: 
</t>
        </r>
        <r>
          <rPr>
            <sz val="9"/>
            <color indexed="81"/>
            <rFont val="Tahoma"/>
            <family val="2"/>
          </rPr>
          <t>In the green colored cells enter the estimated annual cost for each expense item. 
If no cost is anticipated for a expense item, enter 0.</t>
        </r>
      </text>
    </comment>
    <comment ref="E61" authorId="0" shapeId="0" xr:uid="{BA6BE233-F411-4836-BE33-4C24AB03215A}">
      <text>
        <r>
          <rPr>
            <b/>
            <sz val="9"/>
            <color indexed="81"/>
            <rFont val="Tahoma"/>
            <family val="2"/>
          </rPr>
          <t xml:space="preserve">Instructions: 
</t>
        </r>
        <r>
          <rPr>
            <sz val="9"/>
            <color indexed="81"/>
            <rFont val="Tahoma"/>
            <family val="2"/>
          </rPr>
          <t>In the green colored cells enter the estimated annual cost for each expense item. 
If no cost is anticipated for a expense item, enter 0.</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El-Sadek, Kimberly</author>
    <author>Kimberly El-Sadek</author>
  </authors>
  <commentList>
    <comment ref="B4" authorId="0" shapeId="0" xr:uid="{49817847-3F0C-4BE8-BC9C-66051E7DE190}">
      <text>
        <r>
          <rPr>
            <b/>
            <sz val="9"/>
            <color indexed="81"/>
            <rFont val="Tahoma"/>
            <family val="2"/>
          </rPr>
          <t xml:space="preserve">Note: </t>
        </r>
        <r>
          <rPr>
            <sz val="9"/>
            <color indexed="81"/>
            <rFont val="Tahoma"/>
            <family val="2"/>
          </rPr>
          <t xml:space="preserve">Construction Contingency is calculated on the Subtotal of Construction Costs and excludes General Requirements and Contractor Overhead + Profit.
</t>
        </r>
      </text>
    </comment>
    <comment ref="B8" authorId="0" shapeId="0" xr:uid="{F8B8D316-5630-4A74-B6F2-729707EF5646}">
      <text>
        <r>
          <rPr>
            <b/>
            <sz val="9"/>
            <color indexed="81"/>
            <rFont val="Tahoma"/>
            <family val="2"/>
          </rPr>
          <t xml:space="preserve">Note: </t>
        </r>
        <r>
          <rPr>
            <sz val="9"/>
            <color indexed="81"/>
            <rFont val="Tahoma"/>
            <family val="2"/>
          </rPr>
          <t xml:space="preserve">Maximum 8% of Construction Subtotal, excludes Contractor General Requirements, Contractor Overhead, and Contractor Profit.
</t>
        </r>
      </text>
    </comment>
    <comment ref="C18" authorId="0" shapeId="0" xr:uid="{FC1309BC-6F6F-4A62-9844-26B3C9571FAC}">
      <text>
        <r>
          <rPr>
            <b/>
            <sz val="9"/>
            <color indexed="81"/>
            <rFont val="Tahoma"/>
            <family val="2"/>
          </rPr>
          <t xml:space="preserve">Note: </t>
        </r>
        <r>
          <rPr>
            <sz val="9"/>
            <color indexed="81"/>
            <rFont val="Tahoma"/>
            <family val="2"/>
          </rPr>
          <t>This figure is calculated by DCA Housing Production Unit Staff during the review process.</t>
        </r>
      </text>
    </comment>
    <comment ref="A26" authorId="1" shapeId="0" xr:uid="{0F0164E3-CB5D-4E25-A1EB-A176245C4584}">
      <text>
        <r>
          <rPr>
            <b/>
            <sz val="9"/>
            <color indexed="81"/>
            <rFont val="Tahoma"/>
            <family val="2"/>
          </rPr>
          <t xml:space="preserve">Instructions: </t>
        </r>
        <r>
          <rPr>
            <sz val="9"/>
            <color indexed="81"/>
            <rFont val="Tahoma"/>
            <family val="2"/>
          </rPr>
          <t xml:space="preserve">
For any item resulting in "Explain" please provide a brief explanation.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<sst xmlns="http://schemas.openxmlformats.org/spreadsheetml/2006/main" count="841" uniqueCount="481">
  <si>
    <t>AHTF Application: Site Info</t>
  </si>
  <si>
    <t>Project Name:</t>
  </si>
  <si>
    <t>Project County:</t>
  </si>
  <si>
    <t>Project Tenant Population:</t>
  </si>
  <si>
    <t>Property Address</t>
  </si>
  <si>
    <t>Municipality</t>
  </si>
  <si>
    <t>Zip Code</t>
  </si>
  <si>
    <t>Block</t>
  </si>
  <si>
    <t>Lot</t>
  </si>
  <si>
    <t># Units</t>
  </si>
  <si>
    <t>Construction
Type</t>
  </si>
  <si>
    <t>Building
Type</t>
  </si>
  <si>
    <t>Residential Square Footage</t>
  </si>
  <si>
    <t>Gross 
Square Footage</t>
  </si>
  <si>
    <t>Census Tract</t>
  </si>
  <si>
    <t>QCT or DDA</t>
  </si>
  <si>
    <t>Urban Aid Muni</t>
  </si>
  <si>
    <t>Approved Plan</t>
  </si>
  <si>
    <t>Total</t>
  </si>
  <si>
    <t>AHTF Application: Construction Summary</t>
  </si>
  <si>
    <t xml:space="preserve">1. Are architectural drawings required for the proposed work? </t>
  </si>
  <si>
    <t xml:space="preserve">2. Is this Cost Estimate based on final approved architectural drawings?  </t>
  </si>
  <si>
    <t>3. Is this Cost Estimate based on a Preliminary or Final Estimate?</t>
  </si>
  <si>
    <t xml:space="preserve">4. What is the level of construction work to be undertaken?
A. Moderate Rehabilitation – replacement of interior finishes/components i.e. flooring, cabinets, etc. that does not impact any other component or system of the existing building.
B. Substantial Rehabilitation – replacement of interior finishes/components that involves the removal of any constructed finish i.e. gypsum wall board, subflooring, etc. or repair/replacement of two or more major systems.
C. Gut Rehabilitation – renovation that includes the total removal/replacement of all interior
(nonstructural) systems, equipment, components, or features.
D. New Construction   </t>
  </si>
  <si>
    <r>
      <t>5. Will the project be rehabilitated or newly constructed and</t>
    </r>
    <r>
      <rPr>
        <i/>
        <sz val="11"/>
        <color theme="1"/>
        <rFont val="Aptos Narrow"/>
        <family val="2"/>
        <scheme val="minor"/>
      </rPr>
      <t xml:space="preserve"> </t>
    </r>
    <r>
      <rPr>
        <b/>
        <i/>
        <u/>
        <sz val="11"/>
        <color theme="1"/>
        <rFont val="Aptos Narrow"/>
        <family val="2"/>
        <scheme val="minor"/>
      </rPr>
      <t>certified</t>
    </r>
    <r>
      <rPr>
        <sz val="11"/>
        <color theme="1"/>
        <rFont val="Aptos Narrow"/>
        <family val="2"/>
        <scheme val="minor"/>
      </rPr>
      <t xml:space="preserve"> Energy Star?</t>
    </r>
  </si>
  <si>
    <t>6. What is the typical square footage for each unit based on bedroom size? If units vary in size, enter in the average square footage for each unit type. Ex. If Layout A for 1 Bedroom is 700 SF, Layout B for 1 Bedroom is 800 SF the average is 750 SF. Please enter a numerical value only.</t>
  </si>
  <si>
    <t>SRO</t>
  </si>
  <si>
    <t xml:space="preserve">Studio </t>
  </si>
  <si>
    <t>1 Bedroom</t>
  </si>
  <si>
    <t>2 Bedroom</t>
  </si>
  <si>
    <t>3 Bedroom</t>
  </si>
  <si>
    <t>7. What is the building's gross square footage?</t>
  </si>
  <si>
    <t>8. If the project is mixed use, enter the square footage of non-residential commercial, retail, office spaces (do not include residential leasing/property management office).</t>
  </si>
  <si>
    <t>9. What is the construction cost attributed to non-residential commercial, retail, office spaces?</t>
  </si>
  <si>
    <r>
      <t xml:space="preserve">Utilities Questionnaire: </t>
    </r>
    <r>
      <rPr>
        <sz val="11"/>
        <color theme="1"/>
        <rFont val="Aptos Narrow"/>
        <family val="2"/>
        <scheme val="minor"/>
      </rPr>
      <t>Please select from the dropdown menu the source of fuel sources for each utility and if the tenant is responsible for payment of the utility.</t>
    </r>
  </si>
  <si>
    <t>Utility</t>
  </si>
  <si>
    <t>Tenant Paid</t>
  </si>
  <si>
    <t>Heat</t>
  </si>
  <si>
    <t>Natural Gas</t>
  </si>
  <si>
    <t>Hot Water</t>
  </si>
  <si>
    <t>Cooking</t>
  </si>
  <si>
    <t>Other Electricity</t>
  </si>
  <si>
    <t>Electric</t>
  </si>
  <si>
    <t>Central Air Conditioning</t>
  </si>
  <si>
    <t>Water/Sewer</t>
  </si>
  <si>
    <t>AHTF Application: Development Budget</t>
  </si>
  <si>
    <t>ACQUISITION</t>
  </si>
  <si>
    <t>AHTF</t>
  </si>
  <si>
    <t>Other Sources</t>
  </si>
  <si>
    <t>Land</t>
  </si>
  <si>
    <t>Structures</t>
  </si>
  <si>
    <t>Total Acquisition</t>
  </si>
  <si>
    <t>CONSTRUCTION</t>
  </si>
  <si>
    <t>Building Permits</t>
  </si>
  <si>
    <t>Water Supply Connection Fees &amp; Permits</t>
  </si>
  <si>
    <t>Sewer Connection Fees &amp; Permits</t>
  </si>
  <si>
    <t>Performance Bond</t>
  </si>
  <si>
    <t>Demolition</t>
  </si>
  <si>
    <t>Environmental Remediation</t>
  </si>
  <si>
    <t>Site Work</t>
  </si>
  <si>
    <t>Construction Material &amp; Labor Cost</t>
  </si>
  <si>
    <t>Electric Service Connection Fees</t>
  </si>
  <si>
    <t>Gas Service Connection Fees</t>
  </si>
  <si>
    <t>Other (Specify on Additional Costs Tab)</t>
  </si>
  <si>
    <t>Subtotal</t>
  </si>
  <si>
    <t>Contractor General Requirements</t>
  </si>
  <si>
    <t>Contractor Overhead</t>
  </si>
  <si>
    <t>Contractor Profit</t>
  </si>
  <si>
    <t>Construction Contingency</t>
  </si>
  <si>
    <t>Total Construction</t>
  </si>
  <si>
    <t>PROFESSIONAL SERVICES</t>
  </si>
  <si>
    <t>Accountant</t>
  </si>
  <si>
    <t>Appraisal</t>
  </si>
  <si>
    <t>Architect</t>
  </si>
  <si>
    <t>Attorney</t>
  </si>
  <si>
    <t>Construction Cost Certification</t>
  </si>
  <si>
    <t>Energy Star Consultant</t>
  </si>
  <si>
    <t>Engineer</t>
  </si>
  <si>
    <t>Environmental Consultant</t>
  </si>
  <si>
    <t>Market Study (3rd Party)</t>
  </si>
  <si>
    <t>NJ Housing Affordability Service (HAS) Fee</t>
  </si>
  <si>
    <t>Marketing &amp; Advertising</t>
  </si>
  <si>
    <t>Planning &amp; Zoning Fees</t>
  </si>
  <si>
    <t>Planner</t>
  </si>
  <si>
    <t>Realtor</t>
  </si>
  <si>
    <t>Security</t>
  </si>
  <si>
    <t>Surveyor</t>
  </si>
  <si>
    <t>Professional Services Contingency</t>
  </si>
  <si>
    <t>Total Professional Services</t>
  </si>
  <si>
    <t>CARRYING &amp; FINANCING</t>
  </si>
  <si>
    <t>Interest</t>
  </si>
  <si>
    <t>Real Estate Taxes</t>
  </si>
  <si>
    <t>Electric &amp; Gas Charges</t>
  </si>
  <si>
    <t>Water Usage Charges</t>
  </si>
  <si>
    <t>Sewer Usage Charges</t>
  </si>
  <si>
    <t>Lender &amp; Funder Fees</t>
  </si>
  <si>
    <t>Property Insurance (Liability &amp; Builder's Risk)</t>
  </si>
  <si>
    <t>Title Insurance</t>
  </si>
  <si>
    <t>Recording Fees</t>
  </si>
  <si>
    <t>Carrying &amp; Financing Contingency</t>
  </si>
  <si>
    <t>Total Carrying &amp; Financing</t>
  </si>
  <si>
    <t>DEVELOPER FEE</t>
  </si>
  <si>
    <t>TOTAL DEVELOPMENT COSTS</t>
  </si>
  <si>
    <t>WORKING CAPITAL</t>
  </si>
  <si>
    <t>Operating Deficit Reserve (Up to 18 Months)</t>
  </si>
  <si>
    <t>Other (specify on Additional Costs Tab)</t>
  </si>
  <si>
    <t>TOTAL WORKING CAPITAL</t>
  </si>
  <si>
    <t>PROJECT RESERVES</t>
  </si>
  <si>
    <t>Capitalization of Operating Reserve</t>
  </si>
  <si>
    <t>Capitalization of Replacement Reserve</t>
  </si>
  <si>
    <t>TOTAL PROJECT RESERVES</t>
  </si>
  <si>
    <t>TOTAL PROJECT COSTS</t>
  </si>
  <si>
    <t>AHTF Application: Additional Costs</t>
  </si>
  <si>
    <t>AHTF Application: Funding Sources</t>
  </si>
  <si>
    <t>Funding Source Type</t>
  </si>
  <si>
    <t>Funding Source Name</t>
  </si>
  <si>
    <t>Construction Funds</t>
  </si>
  <si>
    <t>Committed 
Construction Funds</t>
  </si>
  <si>
    <t>Construction Funds Commitment Status</t>
  </si>
  <si>
    <t>Permanent Funds</t>
  </si>
  <si>
    <t>Committed
Permanent Funds</t>
  </si>
  <si>
    <t>Permanent Funds
Commitment Status</t>
  </si>
  <si>
    <t>Percentage Committed</t>
  </si>
  <si>
    <t xml:space="preserve"> </t>
  </si>
  <si>
    <t>Tax Credit Projects Only</t>
  </si>
  <si>
    <t>Estimated LIHTC Allocation:</t>
  </si>
  <si>
    <t xml:space="preserve">Does the Project have its allocation? </t>
  </si>
  <si>
    <t>AHTF Maximum Subsidy</t>
  </si>
  <si>
    <t>Fund Category</t>
  </si>
  <si>
    <t>Units</t>
  </si>
  <si>
    <t>Maximum Subsidy</t>
  </si>
  <si>
    <t>Affordable Housing Trust Fund</t>
  </si>
  <si>
    <t>AHTF Application: Debt Service</t>
  </si>
  <si>
    <t>Permanent Amount</t>
  </si>
  <si>
    <t>Lender &amp;
Funder Fees</t>
  </si>
  <si>
    <t>Term Length
(Months)</t>
  </si>
  <si>
    <t>Interest Rate % or Cash Flow %</t>
  </si>
  <si>
    <t>Amoritized Monthly
Debt Service</t>
  </si>
  <si>
    <t>Actual Monthly Debt Service</t>
  </si>
  <si>
    <t>Terms of Repayment</t>
  </si>
  <si>
    <t>Notes for Debt Service</t>
  </si>
  <si>
    <t>Year 1</t>
  </si>
  <si>
    <t>Year 2</t>
  </si>
  <si>
    <t>Year 3</t>
  </si>
  <si>
    <t>Year 4</t>
  </si>
  <si>
    <t>Year 5</t>
  </si>
  <si>
    <t>Year 6</t>
  </si>
  <si>
    <t>Year 7</t>
  </si>
  <si>
    <t>Year 8</t>
  </si>
  <si>
    <t>Year 9</t>
  </si>
  <si>
    <t>Year 10</t>
  </si>
  <si>
    <t>Year 11</t>
  </si>
  <si>
    <t>Year 12</t>
  </si>
  <si>
    <t>Year 13</t>
  </si>
  <si>
    <t>Year 14</t>
  </si>
  <si>
    <t>Year 15</t>
  </si>
  <si>
    <t>Year 16</t>
  </si>
  <si>
    <t>Year 17</t>
  </si>
  <si>
    <t>Year 18</t>
  </si>
  <si>
    <t>Year 19</t>
  </si>
  <si>
    <t>Year 20</t>
  </si>
  <si>
    <t>Year 21</t>
  </si>
  <si>
    <t>Year 22</t>
  </si>
  <si>
    <t>Year 23</t>
  </si>
  <si>
    <t>Year 24</t>
  </si>
  <si>
    <t>Year 25</t>
  </si>
  <si>
    <t>Year 26</t>
  </si>
  <si>
    <t>Year 27</t>
  </si>
  <si>
    <t>Year 28</t>
  </si>
  <si>
    <t>Year 29</t>
  </si>
  <si>
    <t>Year 30</t>
  </si>
  <si>
    <t>Do the Lender &amp; Funder Fees Total match the Development Budget Tab? --&gt;</t>
  </si>
  <si>
    <t>AHTF Application: Unit Mix</t>
  </si>
  <si>
    <t>County:</t>
  </si>
  <si>
    <t>Housing Type:</t>
  </si>
  <si>
    <t>UHAC 2025 Affordable Housing Regional Rent Limits (Effective May 16, 2025)</t>
  </si>
  <si>
    <t>0 Bedroom</t>
  </si>
  <si>
    <t>HHI Rent Limit (20% AMI)</t>
  </si>
  <si>
    <t>Very Low Rent Limit (30% AMI)</t>
  </si>
  <si>
    <t>Low Rent Limit (50% AMI)</t>
  </si>
  <si>
    <t>Moderate Rent Limit (60% AMI)</t>
  </si>
  <si>
    <t>Conditional Moderate Rent Limit (70% AMI)</t>
  </si>
  <si>
    <t>Natural Gas Heat</t>
  </si>
  <si>
    <t>Electric Heat</t>
  </si>
  <si>
    <t>Natural Gas Cooking</t>
  </si>
  <si>
    <t>Electric Cooking</t>
  </si>
  <si>
    <t>Natural Gas Hot Water</t>
  </si>
  <si>
    <t>Electric Hot Water</t>
  </si>
  <si>
    <t>Targeted AMI</t>
  </si>
  <si>
    <t>Number of Units</t>
  </si>
  <si>
    <t>Number of Bedrooms</t>
  </si>
  <si>
    <t>Monthly Gross Rent</t>
  </si>
  <si>
    <t>Monthly Utility Allowance</t>
  </si>
  <si>
    <t>Monthly Net Rent</t>
  </si>
  <si>
    <t>Annual
Net Rent</t>
  </si>
  <si>
    <t>Unit Bedroom Distribution:</t>
  </si>
  <si>
    <t>HHI
20% AMI Units</t>
  </si>
  <si>
    <t>Very Low
30% AMI Units</t>
  </si>
  <si>
    <t>Low
50% AMI Units</t>
  </si>
  <si>
    <t>Moderate
60% AMI Units</t>
  </si>
  <si>
    <t>Conditional Moderate 70% AMI Units</t>
  </si>
  <si>
    <t>Non-AHTF
Units</t>
  </si>
  <si>
    <t>Super
Units</t>
  </si>
  <si>
    <t>Average Affordability of Restricted Units ≤ 52%</t>
  </si>
  <si>
    <t>Unit Mix Summary</t>
  </si>
  <si>
    <t>Age Restricted/Supportive Housing Threshhold Bedroom Distribution Requirements</t>
  </si>
  <si>
    <t>AHTF Assisted-Units</t>
  </si>
  <si>
    <t>Non-AHTF Units</t>
  </si>
  <si>
    <t>Bedrooms</t>
  </si>
  <si>
    <t>Min/Max</t>
  </si>
  <si>
    <t>Units Required</t>
  </si>
  <si>
    <t>Super Units</t>
  </si>
  <si>
    <t>SRO + 0BR + 1BR</t>
  </si>
  <si>
    <t>Total Units</t>
  </si>
  <si>
    <t>Annual Net Rent</t>
  </si>
  <si>
    <t>Developer chooses distrubition for remaining restricted units, if any.</t>
  </si>
  <si>
    <t>Non-Age Restricted Housing Threshhold Bedroom Distribution Requirements</t>
  </si>
  <si>
    <t>AHTF Application: 30 Year Operating Pro Forma</t>
  </si>
  <si>
    <t>YEAR OF OPERATION</t>
  </si>
  <si>
    <t>INCOME</t>
  </si>
  <si>
    <t>Annual % Increase</t>
  </si>
  <si>
    <t>Vacancy Rate</t>
  </si>
  <si>
    <t>Net Residential Income</t>
  </si>
  <si>
    <t>Ancillary Income (ie. Laundry, Vending)</t>
  </si>
  <si>
    <t>Other Rent (ie. Commercial, Parking)</t>
  </si>
  <si>
    <t>Total Effective Income</t>
  </si>
  <si>
    <t>ANNUAL EXPENSES</t>
  </si>
  <si>
    <t>ADMINISTRATION</t>
  </si>
  <si>
    <t>Property Manager Payroll &amp; Fringe</t>
  </si>
  <si>
    <t>Management Fee</t>
  </si>
  <si>
    <t>Accounting and Audit</t>
  </si>
  <si>
    <t>Legal</t>
  </si>
  <si>
    <t>Advertising</t>
  </si>
  <si>
    <t>Office Supplies &amp; Equipment</t>
  </si>
  <si>
    <t>Other:</t>
  </si>
  <si>
    <t>Total Administration</t>
  </si>
  <si>
    <t>MAINTENANCE &amp; OPERATIONS</t>
  </si>
  <si>
    <t>Maintenance &amp; Repair Payroll + Fringe</t>
  </si>
  <si>
    <t>Maintenance &amp; Repair Materials</t>
  </si>
  <si>
    <t>Maintenance &amp; Repair Contracts</t>
  </si>
  <si>
    <t>Garbage &amp; Recycling</t>
  </si>
  <si>
    <t>Pest Control</t>
  </si>
  <si>
    <t>Landscaping</t>
  </si>
  <si>
    <t>Snow Removal</t>
  </si>
  <si>
    <t>Total Maintenance &amp; Operations</t>
  </si>
  <si>
    <t>UTILITIES</t>
  </si>
  <si>
    <t>Electricity</t>
  </si>
  <si>
    <t>Water &amp; Sewer</t>
  </si>
  <si>
    <t>Total Utilities</t>
  </si>
  <si>
    <t>TAXES &amp; INSURANCE</t>
  </si>
  <si>
    <t>% Increase</t>
  </si>
  <si>
    <t>Property Tax</t>
  </si>
  <si>
    <t>Payroll Taxes</t>
  </si>
  <si>
    <t>Other Taxes:</t>
  </si>
  <si>
    <t>Property &amp; Liability Insurance</t>
  </si>
  <si>
    <t>Other Insurance:</t>
  </si>
  <si>
    <t>Total Taxes &amp; Insurance</t>
  </si>
  <si>
    <t>RESERVE CONTRIBUTION</t>
  </si>
  <si>
    <t>Operating Reserve</t>
  </si>
  <si>
    <t>Replacement Reserve</t>
  </si>
  <si>
    <t>Total Reserve Contribution</t>
  </si>
  <si>
    <t>TOTAL EXPENSES</t>
  </si>
  <si>
    <t>NET OPERATING INCOME</t>
  </si>
  <si>
    <t>DEBT SERVICE</t>
  </si>
  <si>
    <t>Mandatory</t>
  </si>
  <si>
    <t>Percentage of Cash Flow</t>
  </si>
  <si>
    <t>Soft</t>
  </si>
  <si>
    <t>Miscellaneous Debt:</t>
  </si>
  <si>
    <t>Total Debt Service</t>
  </si>
  <si>
    <t>DSCR - Mandatory</t>
  </si>
  <si>
    <t>DSCR - Total</t>
  </si>
  <si>
    <t>CASH FLOW</t>
  </si>
  <si>
    <t>Miscellaneous Cash Flow</t>
  </si>
  <si>
    <t>Other Cash Flow to Operating Reserve:</t>
  </si>
  <si>
    <t>NET CASH FLOW</t>
  </si>
  <si>
    <t>OPERATING RESERVE</t>
  </si>
  <si>
    <t>Beginning Balance</t>
  </si>
  <si>
    <t>Interest Earned</t>
  </si>
  <si>
    <t>Payment to (draw from) cash flow</t>
  </si>
  <si>
    <t>Ending Balance</t>
  </si>
  <si>
    <t>Notes:</t>
  </si>
  <si>
    <t>AHTF Application: Underwriting Analysis</t>
  </si>
  <si>
    <t>Contingency Analysis</t>
  </si>
  <si>
    <t>Result</t>
  </si>
  <si>
    <t>Maximum</t>
  </si>
  <si>
    <t>Minimum</t>
  </si>
  <si>
    <t>Acceptable</t>
  </si>
  <si>
    <t>Is the Construction contingency within the standard?</t>
  </si>
  <si>
    <t>Is the Professional Services and Carrying &amp; Financing contingencies within the standard?</t>
  </si>
  <si>
    <t>Development Budget Analysis</t>
  </si>
  <si>
    <t>Is the developer’s fee within the standard?</t>
  </si>
  <si>
    <t>Is the Profit, Overhead &amp; General Requirement cost within the standard?</t>
  </si>
  <si>
    <t>Are the "soft" project costs within the standard?</t>
  </si>
  <si>
    <t>For projects utilizing Low Income Housing Tax Credit Financing, is the net equity received greater than or equal to the minimum?</t>
  </si>
  <si>
    <t>-</t>
  </si>
  <si>
    <t>Operating Pro Forma Analysis</t>
  </si>
  <si>
    <t xml:space="preserve">Maximum </t>
  </si>
  <si>
    <t>Are the annual operating expenses within the standard of 40% to 60% Total Effective Income?</t>
  </si>
  <si>
    <t>Is the percentage change in net income within the standard?</t>
  </si>
  <si>
    <t>Is the percentage change in operating expenses within the standard?</t>
  </si>
  <si>
    <r>
      <t xml:space="preserve">Does the project have a debt coverage ratio of 1.20 or greater on </t>
    </r>
    <r>
      <rPr>
        <u/>
        <sz val="11"/>
        <rFont val="Aptos Narrow"/>
        <family val="2"/>
        <scheme val="minor"/>
      </rPr>
      <t>mandatory debt</t>
    </r>
    <r>
      <rPr>
        <sz val="11"/>
        <rFont val="Aptos Narrow"/>
        <family val="2"/>
        <scheme val="minor"/>
      </rPr>
      <t>?</t>
    </r>
  </si>
  <si>
    <t>How much additional debt can the existing cash flow support?</t>
  </si>
  <si>
    <t>Is the vacancy rate within the standard?</t>
  </si>
  <si>
    <t>Is the annual management fee less than $80.00 per unit per month?</t>
  </si>
  <si>
    <t>Reserve Analysis</t>
  </si>
  <si>
    <t>Is the initial operating deficit reserve less than 18 months of operating expenses plus debt service?</t>
  </si>
  <si>
    <t>Explanations:</t>
  </si>
  <si>
    <t>AHTF Application: Construction Cost Analysis</t>
  </si>
  <si>
    <t>SRO/Studio</t>
  </si>
  <si>
    <t>4 Bedroom</t>
  </si>
  <si>
    <t>Hard Cost</t>
  </si>
  <si>
    <t>Detached/Semi-Detached (Single Family)</t>
  </si>
  <si>
    <t xml:space="preserve">Row House (2-4 Family) </t>
  </si>
  <si>
    <t>Walkup (5+ units)</t>
  </si>
  <si>
    <t>Elevator (5+ units)</t>
  </si>
  <si>
    <t>Unit Mix</t>
  </si>
  <si>
    <t>Level of Construction</t>
  </si>
  <si>
    <t>% Cost</t>
  </si>
  <si>
    <t>Type</t>
  </si>
  <si>
    <t>Avg SF</t>
  </si>
  <si>
    <t>$ PSF</t>
  </si>
  <si>
    <t>Expected</t>
  </si>
  <si>
    <t>Green Bonus</t>
  </si>
  <si>
    <t>Expected + Green</t>
  </si>
  <si>
    <t>Total Residential Unit SF</t>
  </si>
  <si>
    <t>Building Gross SF</t>
  </si>
  <si>
    <t>Average PSF Hard Cost</t>
  </si>
  <si>
    <t>Expected Construction Cost</t>
  </si>
  <si>
    <t>Expected Construction Cost + Green Bonus</t>
  </si>
  <si>
    <t>Budgeted Construction Cost</t>
  </si>
  <si>
    <t>Variance $</t>
  </si>
  <si>
    <t>Variance %</t>
  </si>
  <si>
    <t>https://www.hud.gov/sites/dfiles/PIH/documents/2024_Units_TDC_Limits.pdf</t>
  </si>
  <si>
    <t>Atlantic City</t>
  </si>
  <si>
    <t>Camden</t>
  </si>
  <si>
    <t>Elizabeth</t>
  </si>
  <si>
    <t>Hackensack</t>
  </si>
  <si>
    <t>Jersey City</t>
  </si>
  <si>
    <t>New Brunswick</t>
  </si>
  <si>
    <t>Newark</t>
  </si>
  <si>
    <t>Paterson</t>
  </si>
  <si>
    <t>Trenton</t>
  </si>
  <si>
    <t>Vineland</t>
  </si>
  <si>
    <t>Statewide Average</t>
  </si>
  <si>
    <t>Construction Type</t>
  </si>
  <si>
    <t>Building Type</t>
  </si>
  <si>
    <t>Construction Summary</t>
  </si>
  <si>
    <t>Construction Level</t>
  </si>
  <si>
    <t>Funding Sources</t>
  </si>
  <si>
    <t>Funding Source Status</t>
  </si>
  <si>
    <t>LIHTC Allocation</t>
  </si>
  <si>
    <t>Repayment Terms</t>
  </si>
  <si>
    <t>Targeted AMI %</t>
  </si>
  <si>
    <t># of Bedrooms</t>
  </si>
  <si>
    <t>County</t>
  </si>
  <si>
    <t>New Construction</t>
  </si>
  <si>
    <t>1-4 Family</t>
  </si>
  <si>
    <t>Yes</t>
  </si>
  <si>
    <t xml:space="preserve">Moderate Rehabilitation </t>
  </si>
  <si>
    <t>CDBG</t>
  </si>
  <si>
    <t>Commitment Letter</t>
  </si>
  <si>
    <t>Awarded</t>
  </si>
  <si>
    <t>HHI Rent (20% AMI)</t>
  </si>
  <si>
    <t>Atlantic</t>
  </si>
  <si>
    <t>Rehabilitation</t>
  </si>
  <si>
    <t>5+ Units Walk-Up</t>
  </si>
  <si>
    <t>No</t>
  </si>
  <si>
    <t>Substantial Rehabilitation</t>
  </si>
  <si>
    <t>Conventional Financing</t>
  </si>
  <si>
    <t>Grant Agreement</t>
  </si>
  <si>
    <t>Applied For</t>
  </si>
  <si>
    <t>Bergen</t>
  </si>
  <si>
    <t>Both New &amp; Rehab</t>
  </si>
  <si>
    <t>5+ Units Elevator</t>
  </si>
  <si>
    <t>Preliminary</t>
  </si>
  <si>
    <t>Gut Rehabilitation</t>
  </si>
  <si>
    <t>Deferred Developer Fee</t>
  </si>
  <si>
    <t>Note &amp; Mortgage</t>
  </si>
  <si>
    <t>Not Yet Applied For</t>
  </si>
  <si>
    <t>Burlington</t>
  </si>
  <si>
    <t>Final</t>
  </si>
  <si>
    <t>Developer Equity</t>
  </si>
  <si>
    <t>Operating Agreement</t>
  </si>
  <si>
    <t>Not Applicable</t>
  </si>
  <si>
    <t>Federal Home Loan Bank</t>
  </si>
  <si>
    <t>Resolution</t>
  </si>
  <si>
    <t>Cape May</t>
  </si>
  <si>
    <t>Major systems are: structural support; roofing; cladding and weatherproofing (e.g., windows, doors, siding, gutters); plumbing; electrical; and HVAC.</t>
  </si>
  <si>
    <t>FHA Financing</t>
  </si>
  <si>
    <t>Cumberland</t>
  </si>
  <si>
    <t>Healthy Homes Initiative (HHI)</t>
  </si>
  <si>
    <t>Essex</t>
  </si>
  <si>
    <t>Historic Tax Credits</t>
  </si>
  <si>
    <t>Gloucester</t>
  </si>
  <si>
    <t>HOME (Non-DCA)</t>
  </si>
  <si>
    <t>Hudson</t>
  </si>
  <si>
    <t>LIHTC</t>
  </si>
  <si>
    <t>Targeted Population</t>
  </si>
  <si>
    <t>Hunterdon</t>
  </si>
  <si>
    <t>Local Funds</t>
  </si>
  <si>
    <t>Age Restricted/Supportive Housing</t>
  </si>
  <si>
    <t>Mercer</t>
  </si>
  <si>
    <t>Other State Funds</t>
  </si>
  <si>
    <t>Non-Age Restricted</t>
  </si>
  <si>
    <t>Middlesex</t>
  </si>
  <si>
    <t>Private Grant</t>
  </si>
  <si>
    <t>Monmouth</t>
  </si>
  <si>
    <t>Tax-Exempt Revenue Bonds</t>
  </si>
  <si>
    <t>Morris</t>
  </si>
  <si>
    <t>Other</t>
  </si>
  <si>
    <t>Ocean</t>
  </si>
  <si>
    <t>Passaic</t>
  </si>
  <si>
    <t>Moderate</t>
  </si>
  <si>
    <t>Salem</t>
  </si>
  <si>
    <t>Substantial</t>
  </si>
  <si>
    <t>Somerset</t>
  </si>
  <si>
    <t>Gut</t>
  </si>
  <si>
    <t>Sussex</t>
  </si>
  <si>
    <t>New</t>
  </si>
  <si>
    <t>Union</t>
  </si>
  <si>
    <t>Warren</t>
  </si>
  <si>
    <t>UHAC 2025 Affordable Housing Regional Rent Limits by Household Size</t>
  </si>
  <si>
    <t>Region 1: Bergen, Hudson, Passaic, Sussex</t>
  </si>
  <si>
    <t>Very Low (30%)</t>
  </si>
  <si>
    <t>Low (50%)</t>
  </si>
  <si>
    <t>Moderate (60%)</t>
  </si>
  <si>
    <t>Moderate (70%)</t>
  </si>
  <si>
    <t>Region 2: Essex, Morris, Union, Warren</t>
  </si>
  <si>
    <t>Region 3: Hunterdon, Middlesex, Somerset</t>
  </si>
  <si>
    <t>Region 4: Mercer, Monmouth, Ocean</t>
  </si>
  <si>
    <t>Region 5: Burlington, Camden, Gloucester</t>
  </si>
  <si>
    <t>Region 6: Atlantic, Cape May, Cumberland, Salem</t>
  </si>
  <si>
    <t>HHI Rent</t>
  </si>
  <si>
    <t>Warren County</t>
  </si>
  <si>
    <t>HHI (20%)</t>
  </si>
  <si>
    <t>Atlantic County</t>
  </si>
  <si>
    <t>Cape May County</t>
  </si>
  <si>
    <t>Bergen, Passaic</t>
  </si>
  <si>
    <t>Middlesex-Somerset-Hunterdon</t>
  </si>
  <si>
    <t>Monmouth, Ocean</t>
  </si>
  <si>
    <t>Essex, Morris, Sussex, Union</t>
  </si>
  <si>
    <t>Burlington, Camden, Gloucester, Salem</t>
  </si>
  <si>
    <t>Cumberland County</t>
  </si>
  <si>
    <t>Semi-Detached</t>
  </si>
  <si>
    <t>Rowhouse/Townhouse</t>
  </si>
  <si>
    <t>5+ Units No Elevator</t>
  </si>
  <si>
    <t>5+ Units With Elevator</t>
  </si>
  <si>
    <t>No Central A/C</t>
  </si>
  <si>
    <t>Developer Comments:</t>
  </si>
  <si>
    <t>Fuel Source</t>
  </si>
  <si>
    <t>Purchase of Maintenance &amp; Other Equipment</t>
  </si>
  <si>
    <t>LOI/Term Sheet</t>
  </si>
  <si>
    <t>Single Family Detached</t>
  </si>
  <si>
    <t>Utility Allowances</t>
  </si>
  <si>
    <t>As determined by DCA/HMFA on 10/1/2025</t>
  </si>
  <si>
    <t>2026 Tenant Paid Utility Allowances (Effective October 1, 2025 )</t>
  </si>
  <si>
    <t>UHAC 2026 Income Limits</t>
  </si>
  <si>
    <t>Median Income by Household Size</t>
  </si>
  <si>
    <t>HOME_IncomeLmts_State_NJ_2026.pdf</t>
  </si>
  <si>
    <t>50% AMI HOME Income Limits by HH#</t>
  </si>
  <si>
    <t>2025 HCC Limits downloaded from HCC/TCC Excel workbook on HUD.gov.</t>
  </si>
  <si>
    <t>2025 HUD Unit HCC Limits</t>
  </si>
  <si>
    <t>Is the annual contribution to the replacement reserve per unit a minimum of $450.00 per unit?</t>
  </si>
  <si>
    <t>2025 HUD HCC-TDC Limits on Per Square Foot Basis</t>
  </si>
  <si>
    <t>Atlantic City (Atlantic,  Cape May, Monmouth &amp; Ocean County)</t>
  </si>
  <si>
    <t>Row House (1-4 Family)</t>
  </si>
  <si>
    <t>Walkup (5+ Units)</t>
  </si>
  <si>
    <t>Elevator (5+ Units)</t>
  </si>
  <si>
    <t>Camden (Burlington, Camden &amp; Gloucester County)</t>
  </si>
  <si>
    <t>Elizabeth (Union County)</t>
  </si>
  <si>
    <t>Hackensack (Bergen County)</t>
  </si>
  <si>
    <t>Jersey City (Hudson County)</t>
  </si>
  <si>
    <t>New Brunswick (Hunterdon, Middlesex &amp; Somerset County)</t>
  </si>
  <si>
    <t>Newark (Essex County)</t>
  </si>
  <si>
    <t>Paterson (Morris, Passaic, Sussex &amp; Warren County)</t>
  </si>
  <si>
    <t>Trenton (Mercer County)</t>
  </si>
  <si>
    <t>Vineland (Cumberland &amp; Salem County)</t>
  </si>
  <si>
    <t>Maximum Value</t>
  </si>
  <si>
    <t>Minimum Value</t>
  </si>
  <si>
    <t>Minimum/Maximum Range</t>
  </si>
  <si>
    <r>
      <t>10. What is the construction cost of the entire project? (</t>
    </r>
    <r>
      <rPr>
        <b/>
        <sz val="10"/>
        <color theme="1"/>
        <rFont val="Aptos Narrow"/>
        <family val="2"/>
        <scheme val="minor"/>
      </rPr>
      <t>Must Match with Total Construction on Development Budget</t>
    </r>
    <r>
      <rPr>
        <sz val="11"/>
        <color theme="1"/>
        <rFont val="Aptos Narrow"/>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</si>
</sst>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164" formatCode="0%&quot; AMI&quot;"/>
    <numFmt numFmtId="165" formatCode="0&quot;BR/SRO&quot;\ "/>
    <numFmt numFmtId="166" formatCode="&quot;$&quot;#,##0"/>
    <numFmt numFmtId="167" formatCode="&quot;$&quot;#,##0.00"/>
    <numFmt numFmtId="168" formatCode="#.##0\X\ &quot;DSCR&quot;"/>
    <numFmt numFmtId="169" formatCode="&quot;PV with a discount rate of&quot;\ ###.00%"/>
    <numFmt numFmtId="170" formatCode="&quot;Loan Size - using an int. rate of&quot;\ ##.##%"/>
    <numFmt numFmtId="171" formatCode="_(&quot;$&quot;* #,##0_);_(&quot;$&quot;* \(#,##0\);_(&quot;$&quot;* &quot;-&quot;??_);_(@_)"/>
    <numFmt numFmtId="172" formatCode="#&quot;BR&quot;\ "/>
    <numFmt numFmtId="173" formatCode="0.0%"/>
    <numFmt numFmtId="174" formatCode="00000"/>
  </numFmts>
  <fonts count="49" x14ac:knownFonts="1">
    <font>
      <sz val="11"/>
      <color theme="1"/>
      <name val="Aptos Narrow"/>
      <family val="2"/>
      <scheme val="minor"/>
    </font>
    <font>
      <sz val="11"/>
      <color theme="1"/>
      <name val="Aptos Narrow"/>
      <family val="2"/>
      <scheme val="minor"/>
    </font>
    <font>
      <b/>
      <sz val="11"/>
      <color theme="1"/>
      <name val="Aptos Narrow"/>
      <family val="2"/>
      <scheme val="minor"/>
    </font>
    <font>
      <b/>
      <sz val="11"/>
      <name val="Aptos Narrow"/>
      <family val="2"/>
      <scheme val="minor"/>
    </font>
    <font>
      <sz val="11"/>
      <name val="Arial"/>
      <family val="2"/>
    </font>
    <font>
      <sz val="11"/>
      <name val="Aptos Narrow"/>
      <family val="2"/>
      <scheme val="minor"/>
    </font>
    <font>
      <b/>
      <sz val="11"/>
      <color rgb="FF000000"/>
      <name val="Calibri"/>
      <family val="2"/>
    </font>
    <font>
      <sz val="11"/>
      <color theme="1"/>
      <name val="Calibri"/>
      <family val="2"/>
    </font>
    <font>
      <b/>
      <sz val="11"/>
      <name val="Calibri"/>
      <family val="2"/>
    </font>
    <font>
      <sz val="11"/>
      <name val="Calibri"/>
      <family val="2"/>
    </font>
    <font>
      <i/>
      <sz val="11"/>
      <color rgb="FF000000"/>
      <name val="Calibri"/>
      <family val="2"/>
    </font>
    <font>
      <u/>
      <sz val="11"/>
      <color theme="10"/>
      <name val="Aptos Narrow"/>
      <family val="2"/>
      <scheme val="minor"/>
    </font>
    <font>
      <b/>
      <sz val="11"/>
      <color theme="1"/>
      <name val="Calibri"/>
      <family val="2"/>
    </font>
    <font>
      <u/>
      <sz val="11"/>
      <color theme="10"/>
      <name val="Calibri"/>
      <family val="2"/>
    </font>
    <font>
      <i/>
      <sz val="11"/>
      <color theme="1"/>
      <name val="Calibri"/>
      <family val="2"/>
    </font>
    <font>
      <b/>
      <sz val="14"/>
      <color theme="1"/>
      <name val="Aptos Narrow"/>
      <family val="2"/>
      <scheme val="minor"/>
    </font>
    <font>
      <b/>
      <sz val="9"/>
      <color indexed="81"/>
      <name val="Tahoma"/>
      <family val="2"/>
    </font>
    <font>
      <sz val="9"/>
      <color indexed="81"/>
      <name val="Tahoma"/>
      <family val="2"/>
    </font>
    <font>
      <u/>
      <sz val="10"/>
      <name val="Tahoma"/>
      <family val="2"/>
    </font>
    <font>
      <b/>
      <u/>
      <sz val="11"/>
      <name val="Aptos Narrow"/>
      <family val="2"/>
      <scheme val="minor"/>
    </font>
    <font>
      <sz val="11"/>
      <color indexed="8"/>
      <name val="Aptos Narrow"/>
      <family val="2"/>
      <scheme val="minor"/>
    </font>
    <font>
      <b/>
      <sz val="11"/>
      <color indexed="8"/>
      <name val="Aptos Narrow"/>
      <family val="2"/>
      <scheme val="minor"/>
    </font>
    <font>
      <u/>
      <sz val="11"/>
      <name val="Aptos Narrow"/>
      <family val="2"/>
      <scheme val="minor"/>
    </font>
    <font>
      <b/>
      <sz val="14"/>
      <name val="Calibri"/>
      <family val="2"/>
    </font>
    <font>
      <b/>
      <u/>
      <sz val="11"/>
      <name val="Calibri"/>
      <family val="2"/>
    </font>
    <font>
      <sz val="11"/>
      <color theme="0"/>
      <name val="Calibri"/>
      <family val="2"/>
    </font>
    <font>
      <b/>
      <sz val="10"/>
      <name val="Calibri"/>
      <family val="2"/>
    </font>
    <font>
      <b/>
      <sz val="9"/>
      <color rgb="FF000000"/>
      <name val="Tahoma"/>
      <family val="2"/>
    </font>
    <font>
      <sz val="9"/>
      <color rgb="FF000000"/>
      <name val="Tahoma"/>
      <family val="2"/>
    </font>
    <font>
      <b/>
      <sz val="14"/>
      <color theme="1"/>
      <name val="Calibri"/>
      <family val="2"/>
    </font>
    <font>
      <sz val="14"/>
      <color theme="1"/>
      <name val="Calibri"/>
      <family val="2"/>
    </font>
    <font>
      <b/>
      <sz val="14"/>
      <color rgb="FF0000FF"/>
      <name val="Calibri"/>
      <family val="2"/>
    </font>
    <font>
      <b/>
      <sz val="10"/>
      <color theme="1"/>
      <name val="Calibri"/>
      <family val="2"/>
    </font>
    <font>
      <i/>
      <sz val="9"/>
      <color theme="1"/>
      <name val="Calibri"/>
      <family val="2"/>
    </font>
    <font>
      <sz val="8"/>
      <name val="Calibri"/>
      <family val="2"/>
    </font>
    <font>
      <b/>
      <sz val="14"/>
      <color rgb="FF000000"/>
      <name val="Calibri"/>
      <family val="2"/>
    </font>
    <font>
      <sz val="10"/>
      <name val="Calibri"/>
      <family val="2"/>
    </font>
    <font>
      <b/>
      <sz val="14"/>
      <color rgb="FF0000FF"/>
      <name val="Aptos Narrow"/>
      <family val="2"/>
      <scheme val="minor"/>
    </font>
    <font>
      <i/>
      <sz val="11"/>
      <color theme="1"/>
      <name val="Aptos Narrow"/>
      <family val="2"/>
      <scheme val="minor"/>
    </font>
    <font>
      <b/>
      <i/>
      <u/>
      <sz val="11"/>
      <color theme="1"/>
      <name val="Aptos Narrow"/>
      <family val="2"/>
      <scheme val="minor"/>
    </font>
    <font>
      <b/>
      <sz val="11"/>
      <color rgb="FF0000FF"/>
      <name val="Aptos Narrow"/>
      <family val="2"/>
      <scheme val="minor"/>
    </font>
    <font>
      <sz val="10"/>
      <name val="Aptos Narrow"/>
      <family val="2"/>
      <scheme val="minor"/>
    </font>
    <font>
      <sz val="10"/>
      <color theme="10"/>
      <name val="Aptos Narrow"/>
      <family val="2"/>
      <scheme val="minor"/>
    </font>
    <font>
      <b/>
      <sz val="10"/>
      <name val="Aptos Narrow"/>
      <family val="2"/>
      <scheme val="minor"/>
    </font>
    <font>
      <sz val="8"/>
      <name val="Aptos Narrow"/>
      <family val="2"/>
      <scheme val="minor"/>
    </font>
    <font>
      <b/>
      <sz val="14"/>
      <color rgb="FF3333FF"/>
      <name val="Calibri"/>
      <family val="2"/>
    </font>
    <font>
      <b/>
      <sz val="14"/>
      <color rgb="FF3333FF"/>
      <name val="Aptos Narrow"/>
      <family val="2"/>
      <scheme val="minor"/>
    </font>
    <font>
      <sz val="9"/>
      <color theme="1"/>
      <name val="Aptos Narrow"/>
      <family val="2"/>
      <scheme val="minor"/>
    </font>
    <font>
      <b/>
      <sz val="10"/>
      <color theme="1"/>
      <name val="Aptos Narrow"/>
      <family val="2"/>
      <scheme val="minor"/>
    </font>
  </fonts>
  <fills count="17">
    <fill>
      <patternFill patternType="none"/>
    </fill>
    <fill>
      <patternFill patternType="gray125"/>
    </fill>
    <fill>
      <patternFill patternType="solid">
        <fgColor theme="6" tint="0.79998168889431442"/>
        <bgColor indexed="64"/>
      </patternFill>
    </fill>
    <fill>
      <patternFill patternType="solid">
        <fgColor theme="0" tint="-0.14999847407452621"/>
        <bgColor indexed="64"/>
      </patternFill>
    </fill>
    <fill>
      <patternFill patternType="solid">
        <fgColor theme="3" tint="0.89999084444715716"/>
        <bgColor indexed="64"/>
      </patternFill>
    </fill>
    <fill>
      <patternFill patternType="solid">
        <fgColor theme="9" tint="0.79998168889431442"/>
        <bgColor indexed="64"/>
      </patternFill>
    </fill>
    <fill>
      <patternFill patternType="solid">
        <fgColor rgb="FF00B050"/>
        <bgColor indexed="64"/>
      </patternFill>
    </fill>
    <fill>
      <patternFill patternType="solid">
        <fgColor theme="9" tint="0.59999389629810485"/>
        <bgColor indexed="64"/>
      </patternFill>
    </fill>
    <fill>
      <patternFill patternType="solid">
        <fgColor rgb="FFF2DCDB"/>
        <bgColor indexed="64"/>
      </patternFill>
    </fill>
    <fill>
      <patternFill patternType="solid">
        <fgColor rgb="FFD9D9D9"/>
        <bgColor rgb="FF000000"/>
      </patternFill>
    </fill>
    <fill>
      <patternFill patternType="solid">
        <fgColor theme="8" tint="0.79998168889431442"/>
        <bgColor indexed="64"/>
      </patternFill>
    </fill>
    <fill>
      <patternFill patternType="solid">
        <fgColor theme="0" tint="-0.14996795556505021"/>
        <bgColor indexed="64"/>
      </patternFill>
    </fill>
    <fill>
      <patternFill patternType="solid">
        <fgColor theme="9" tint="0.79998168889431442"/>
        <bgColor rgb="FF000000"/>
      </patternFill>
    </fill>
    <fill>
      <patternFill patternType="solid">
        <fgColor theme="3" tint="0.89999084444715716"/>
        <bgColor rgb="FF000000"/>
      </patternFill>
    </fill>
    <fill>
      <patternFill patternType="solid">
        <fgColor theme="0" tint="-0.249977111117893"/>
        <bgColor indexed="64"/>
      </patternFill>
    </fill>
    <fill>
      <patternFill patternType="solid">
        <fgColor rgb="FF92D050"/>
        <bgColor indexed="64"/>
      </patternFill>
    </fill>
    <fill>
      <patternFill patternType="solid">
        <fgColor rgb="FFDAF2D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auto="1"/>
      </right>
      <top style="thin">
        <color auto="1"/>
      </top>
      <bottom style="thin">
        <color auto="1"/>
      </bottom>
      <diagonal/>
    </border>
    <border>
      <left style="thin">
        <color indexed="64"/>
      </left>
      <right/>
      <top style="thin">
        <color indexed="64"/>
      </top>
      <bottom/>
      <diagonal/>
    </border>
    <border>
      <left/>
      <right style="thin">
        <color indexed="64"/>
      </right>
      <top/>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double">
        <color indexed="64"/>
      </right>
      <top style="thin">
        <color indexed="64"/>
      </top>
      <bottom style="thin">
        <color indexed="64"/>
      </bottom>
      <diagonal/>
    </border>
    <border>
      <left/>
      <right style="thin">
        <color rgb="FFC0C0C0"/>
      </right>
      <top/>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xf numFmtId="0" fontId="11" fillId="0" borderId="0" applyNumberFormat="0" applyFill="0" applyBorder="0" applyAlignment="0" applyProtection="0"/>
    <xf numFmtId="0" fontId="4" fillId="0" borderId="0"/>
  </cellStyleXfs>
  <cellXfs count="490">
    <xf numFmtId="0" fontId="0" fillId="0" borderId="0" xfId="0"/>
    <xf numFmtId="0" fontId="2" fillId="0" borderId="0" xfId="0" applyFont="1"/>
    <xf numFmtId="0" fontId="3" fillId="0" borderId="1" xfId="0" applyFont="1" applyBorder="1" applyAlignment="1">
      <alignment horizontal="center" vertical="center"/>
    </xf>
    <xf numFmtId="0" fontId="6" fillId="0" borderId="0" xfId="0" applyFont="1"/>
    <xf numFmtId="0" fontId="7" fillId="0" borderId="0" xfId="0" applyFont="1"/>
    <xf numFmtId="0" fontId="6" fillId="0" borderId="1" xfId="0" applyFont="1" applyBorder="1"/>
    <xf numFmtId="9" fontId="8" fillId="0" borderId="1" xfId="0" applyNumberFormat="1" applyFont="1" applyBorder="1" applyAlignment="1">
      <alignment horizontal="center" vertical="center"/>
    </xf>
    <xf numFmtId="164" fontId="8" fillId="0" borderId="1" xfId="0" applyNumberFormat="1" applyFont="1" applyBorder="1" applyAlignment="1">
      <alignment horizontal="center" vertical="center"/>
    </xf>
    <xf numFmtId="0" fontId="8" fillId="0" borderId="1" xfId="0" applyFont="1" applyBorder="1" applyAlignment="1">
      <alignment horizontal="center" vertical="center"/>
    </xf>
    <xf numFmtId="165" fontId="8" fillId="0" borderId="1" xfId="3" applyNumberFormat="1" applyFont="1" applyBorder="1" applyAlignment="1">
      <alignment horizontal="center" vertical="center"/>
    </xf>
    <xf numFmtId="0" fontId="9" fillId="0" borderId="1" xfId="0" applyFont="1" applyBorder="1" applyAlignment="1">
      <alignment vertical="center"/>
    </xf>
    <xf numFmtId="166" fontId="9" fillId="0" borderId="1" xfId="0" applyNumberFormat="1" applyFont="1" applyBorder="1" applyAlignment="1">
      <alignment horizontal="center" vertical="center"/>
    </xf>
    <xf numFmtId="0" fontId="8" fillId="0" borderId="0" xfId="0" applyFont="1" applyAlignment="1">
      <alignment vertical="center"/>
    </xf>
    <xf numFmtId="166" fontId="9" fillId="0" borderId="0" xfId="0" applyNumberFormat="1" applyFont="1" applyAlignment="1">
      <alignment horizontal="center" vertical="center"/>
    </xf>
    <xf numFmtId="166" fontId="9" fillId="0" borderId="2" xfId="0" applyNumberFormat="1" applyFont="1" applyBorder="1" applyAlignment="1">
      <alignment horizontal="center" vertical="center"/>
    </xf>
    <xf numFmtId="0" fontId="10" fillId="0" borderId="0" xfId="0" applyFont="1"/>
    <xf numFmtId="0" fontId="0" fillId="0" borderId="1" xfId="0" applyBorder="1"/>
    <xf numFmtId="0" fontId="11" fillId="0" borderId="0" xfId="4" applyAlignment="1" applyProtection="1"/>
    <xf numFmtId="0" fontId="12" fillId="0" borderId="0" xfId="0" applyFont="1"/>
    <xf numFmtId="0" fontId="12" fillId="0" borderId="4" xfId="0" applyFont="1" applyBorder="1"/>
    <xf numFmtId="0" fontId="7" fillId="0" borderId="5" xfId="0" applyFont="1" applyBorder="1"/>
    <xf numFmtId="166" fontId="7" fillId="0" borderId="5" xfId="0" applyNumberFormat="1" applyFont="1" applyBorder="1"/>
    <xf numFmtId="0" fontId="7" fillId="0" borderId="6" xfId="0" applyFont="1" applyBorder="1"/>
    <xf numFmtId="0" fontId="7" fillId="0" borderId="1" xfId="0" applyFont="1" applyBorder="1"/>
    <xf numFmtId="166" fontId="7" fillId="0" borderId="1" xfId="0" applyNumberFormat="1" applyFont="1" applyBorder="1"/>
    <xf numFmtId="0" fontId="7" fillId="0" borderId="7" xfId="0" applyFont="1" applyBorder="1"/>
    <xf numFmtId="0" fontId="7" fillId="0" borderId="8" xfId="0" applyFont="1" applyBorder="1"/>
    <xf numFmtId="166" fontId="7" fillId="0" borderId="8" xfId="0" applyNumberFormat="1" applyFont="1" applyBorder="1"/>
    <xf numFmtId="0" fontId="12" fillId="0" borderId="9" xfId="0" applyFont="1" applyBorder="1"/>
    <xf numFmtId="0" fontId="7" fillId="0" borderId="10" xfId="0" applyFont="1" applyBorder="1"/>
    <xf numFmtId="0" fontId="7" fillId="0" borderId="11" xfId="0" applyFont="1" applyBorder="1"/>
    <xf numFmtId="0" fontId="13" fillId="0" borderId="11" xfId="4" applyFont="1" applyBorder="1" applyAlignment="1" applyProtection="1"/>
    <xf numFmtId="0" fontId="2" fillId="0" borderId="0" xfId="0" applyFont="1" applyAlignment="1">
      <alignment horizontal="center"/>
    </xf>
    <xf numFmtId="0" fontId="0" fillId="0" borderId="0" xfId="0" applyAlignment="1">
      <alignment horizontal="center"/>
    </xf>
    <xf numFmtId="2" fontId="0" fillId="0" borderId="1" xfId="0" applyNumberFormat="1" applyBorder="1"/>
    <xf numFmtId="0" fontId="14" fillId="0" borderId="0" xfId="0" applyFont="1" applyAlignment="1">
      <alignment horizontal="right"/>
    </xf>
    <xf numFmtId="0" fontId="7" fillId="0" borderId="0" xfId="0" applyFont="1" applyAlignment="1">
      <alignment horizontal="left"/>
    </xf>
    <xf numFmtId="0" fontId="15" fillId="0" borderId="0" xfId="0" applyFont="1"/>
    <xf numFmtId="0" fontId="0" fillId="0" borderId="13" xfId="0" applyBorder="1"/>
    <xf numFmtId="0" fontId="2" fillId="0" borderId="14" xfId="0" applyFont="1" applyBorder="1"/>
    <xf numFmtId="0" fontId="0" fillId="3" borderId="14" xfId="0" applyFill="1" applyBorder="1"/>
    <xf numFmtId="3" fontId="2" fillId="3" borderId="14" xfId="0" applyNumberFormat="1" applyFont="1" applyFill="1" applyBorder="1" applyAlignment="1">
      <alignment horizontal="center"/>
    </xf>
    <xf numFmtId="167" fontId="2" fillId="3" borderId="14" xfId="0" applyNumberFormat="1" applyFont="1" applyFill="1" applyBorder="1"/>
    <xf numFmtId="167" fontId="2" fillId="3" borderId="14" xfId="0" applyNumberFormat="1" applyFont="1" applyFill="1" applyBorder="1" applyAlignment="1">
      <alignment horizontal="center"/>
    </xf>
    <xf numFmtId="167" fontId="2" fillId="3" borderId="17" xfId="0" applyNumberFormat="1" applyFont="1" applyFill="1" applyBorder="1"/>
    <xf numFmtId="167" fontId="2" fillId="0" borderId="0" xfId="0" applyNumberFormat="1" applyFont="1"/>
    <xf numFmtId="167" fontId="2" fillId="0" borderId="0" xfId="0" applyNumberFormat="1" applyFont="1" applyAlignment="1">
      <alignment horizontal="center"/>
    </xf>
    <xf numFmtId="0" fontId="2" fillId="0" borderId="0" xfId="0" applyFont="1" applyAlignment="1">
      <alignment horizontal="center" wrapText="1"/>
    </xf>
    <xf numFmtId="167" fontId="2" fillId="0" borderId="0" xfId="0" applyNumberFormat="1" applyFont="1" applyAlignment="1">
      <alignment horizontal="center" wrapText="1"/>
    </xf>
    <xf numFmtId="3" fontId="2" fillId="3" borderId="1" xfId="0" applyNumberFormat="1" applyFont="1" applyFill="1" applyBorder="1" applyAlignment="1">
      <alignment horizontal="center"/>
    </xf>
    <xf numFmtId="167" fontId="2" fillId="3" borderId="1" xfId="0" applyNumberFormat="1" applyFont="1" applyFill="1" applyBorder="1" applyAlignment="1">
      <alignment horizontal="center"/>
    </xf>
    <xf numFmtId="167" fontId="2" fillId="3" borderId="1" xfId="0" applyNumberFormat="1" applyFont="1" applyFill="1" applyBorder="1"/>
    <xf numFmtId="3" fontId="2" fillId="0" borderId="0" xfId="0" applyNumberFormat="1" applyFont="1" applyAlignment="1">
      <alignment horizontal="center"/>
    </xf>
    <xf numFmtId="167" fontId="2" fillId="0" borderId="14" xfId="0" applyNumberFormat="1" applyFont="1" applyBorder="1"/>
    <xf numFmtId="10" fontId="2" fillId="0" borderId="1" xfId="2" applyNumberFormat="1" applyFont="1" applyBorder="1" applyAlignment="1">
      <alignment horizontal="right"/>
    </xf>
    <xf numFmtId="167" fontId="0" fillId="0" borderId="0" xfId="0" applyNumberFormat="1"/>
    <xf numFmtId="0" fontId="0" fillId="4" borderId="1" xfId="0" applyFill="1" applyBorder="1" applyAlignment="1">
      <alignment horizontal="center"/>
    </xf>
    <xf numFmtId="0" fontId="0" fillId="4" borderId="13" xfId="0" applyFill="1" applyBorder="1" applyAlignment="1">
      <alignment horizontal="center"/>
    </xf>
    <xf numFmtId="0" fontId="2" fillId="4" borderId="14" xfId="0" applyFont="1" applyFill="1" applyBorder="1" applyAlignment="1">
      <alignment horizontal="center"/>
    </xf>
    <xf numFmtId="9" fontId="0" fillId="4" borderId="1" xfId="2" applyFont="1" applyFill="1" applyBorder="1" applyAlignment="1">
      <alignment horizontal="center"/>
    </xf>
    <xf numFmtId="9" fontId="0" fillId="4" borderId="13" xfId="2" applyFont="1" applyFill="1" applyBorder="1" applyAlignment="1">
      <alignment horizontal="center"/>
    </xf>
    <xf numFmtId="3" fontId="0" fillId="4" borderId="1" xfId="0" applyNumberFormat="1" applyFill="1" applyBorder="1" applyAlignment="1">
      <alignment horizontal="center"/>
    </xf>
    <xf numFmtId="3" fontId="0" fillId="4" borderId="13" xfId="0" applyNumberFormat="1" applyFill="1" applyBorder="1" applyAlignment="1">
      <alignment horizontal="center"/>
    </xf>
    <xf numFmtId="167" fontId="0" fillId="4" borderId="1" xfId="0" applyNumberFormat="1" applyFill="1" applyBorder="1"/>
    <xf numFmtId="167" fontId="0" fillId="4" borderId="13" xfId="0" applyNumberFormat="1" applyFill="1" applyBorder="1"/>
    <xf numFmtId="0" fontId="11" fillId="0" borderId="0" xfId="4"/>
    <xf numFmtId="0" fontId="7" fillId="0" borderId="0" xfId="0" applyFont="1" applyAlignment="1">
      <alignment horizontal="center"/>
    </xf>
    <xf numFmtId="0" fontId="7" fillId="0" borderId="0" xfId="0" applyFont="1" applyAlignment="1">
      <alignment horizontal="center" wrapText="1"/>
    </xf>
    <xf numFmtId="0" fontId="9" fillId="0" borderId="0" xfId="5" applyFont="1" applyAlignment="1">
      <alignment horizontal="center"/>
    </xf>
    <xf numFmtId="0" fontId="9" fillId="0" borderId="0" xfId="4" applyFont="1" applyFill="1" applyBorder="1" applyAlignment="1" applyProtection="1">
      <alignment horizontal="center" vertical="center"/>
    </xf>
    <xf numFmtId="0" fontId="9" fillId="0" borderId="0" xfId="0" applyFont="1" applyAlignment="1">
      <alignment horizontal="center" vertical="center"/>
    </xf>
    <xf numFmtId="0" fontId="15" fillId="0" borderId="0" xfId="0" applyFont="1" applyAlignment="1">
      <alignment vertical="top"/>
    </xf>
    <xf numFmtId="0" fontId="0" fillId="0" borderId="0" xfId="0" applyAlignment="1">
      <alignment vertical="top"/>
    </xf>
    <xf numFmtId="0" fontId="0" fillId="0" borderId="0" xfId="0" applyAlignment="1">
      <alignment horizontal="right"/>
    </xf>
    <xf numFmtId="0" fontId="11" fillId="0" borderId="12" xfId="4" applyFill="1" applyBorder="1" applyAlignment="1" applyProtection="1">
      <alignment vertical="top"/>
    </xf>
    <xf numFmtId="0" fontId="18" fillId="0" borderId="12" xfId="0" applyFont="1" applyBorder="1" applyAlignment="1">
      <alignment horizontal="left" vertical="top"/>
    </xf>
    <xf numFmtId="0" fontId="19" fillId="0" borderId="21" xfId="0" applyFont="1" applyBorder="1" applyAlignment="1">
      <alignment horizontal="center" vertical="center"/>
    </xf>
    <xf numFmtId="0" fontId="19" fillId="0" borderId="22" xfId="0" applyFont="1" applyBorder="1" applyAlignment="1">
      <alignment horizontal="center" vertical="center"/>
    </xf>
    <xf numFmtId="0" fontId="5" fillId="0" borderId="1" xfId="0" applyFont="1" applyBorder="1" applyAlignment="1">
      <alignment horizontal="left" vertical="top"/>
    </xf>
    <xf numFmtId="10" fontId="5" fillId="0" borderId="1" xfId="0" applyNumberFormat="1" applyFont="1" applyBorder="1" applyAlignment="1">
      <alignment horizontal="center" vertical="center"/>
    </xf>
    <xf numFmtId="10" fontId="5" fillId="0" borderId="1" xfId="2" applyNumberFormat="1" applyFont="1" applyFill="1" applyBorder="1" applyAlignment="1">
      <alignment horizontal="center" vertical="center"/>
    </xf>
    <xf numFmtId="0" fontId="3" fillId="6" borderId="1" xfId="0" applyFont="1" applyFill="1" applyBorder="1" applyAlignment="1">
      <alignment horizontal="center" vertical="center"/>
    </xf>
    <xf numFmtId="0" fontId="5" fillId="0" borderId="1" xfId="0" applyFont="1" applyBorder="1" applyAlignment="1">
      <alignment horizontal="left" vertical="top" wrapText="1"/>
    </xf>
    <xf numFmtId="0" fontId="5" fillId="0" borderId="0" xfId="0" quotePrefix="1" applyFont="1" applyAlignment="1">
      <alignment horizontal="left" vertical="top"/>
    </xf>
    <xf numFmtId="0" fontId="5" fillId="0" borderId="0" xfId="0" applyFont="1" applyAlignment="1">
      <alignment horizontal="left" vertical="top" wrapText="1"/>
    </xf>
    <xf numFmtId="10" fontId="5" fillId="0" borderId="0" xfId="0" applyNumberFormat="1" applyFont="1" applyAlignment="1">
      <alignment horizontal="center" vertical="top"/>
    </xf>
    <xf numFmtId="9" fontId="5" fillId="0" borderId="0" xfId="0" applyNumberFormat="1" applyFont="1" applyAlignment="1">
      <alignment horizontal="center" vertical="top"/>
    </xf>
    <xf numFmtId="0" fontId="5" fillId="0" borderId="0" xfId="0" applyFont="1" applyAlignment="1">
      <alignment horizontal="center" vertical="top"/>
    </xf>
    <xf numFmtId="0" fontId="19" fillId="0" borderId="20" xfId="0" applyFont="1" applyBorder="1" applyAlignment="1">
      <alignment horizontal="center" vertical="center"/>
    </xf>
    <xf numFmtId="0" fontId="19" fillId="0" borderId="23" xfId="0" applyFont="1" applyBorder="1" applyAlignment="1">
      <alignment horizontal="center" vertical="center"/>
    </xf>
    <xf numFmtId="10" fontId="5" fillId="0" borderId="1" xfId="0" applyNumberFormat="1" applyFont="1" applyBorder="1" applyAlignment="1">
      <alignment horizontal="center" vertical="center" wrapText="1"/>
    </xf>
    <xf numFmtId="10" fontId="5" fillId="0" borderId="1" xfId="2" quotePrefix="1" applyNumberFormat="1" applyFont="1" applyFill="1" applyBorder="1" applyAlignment="1" applyProtection="1">
      <alignment horizontal="center" vertical="center"/>
    </xf>
    <xf numFmtId="10" fontId="5" fillId="0" borderId="1" xfId="2" applyNumberFormat="1" applyFont="1" applyFill="1" applyBorder="1" applyAlignment="1" applyProtection="1">
      <alignment horizontal="center" vertical="center"/>
    </xf>
    <xf numFmtId="167" fontId="5" fillId="0" borderId="1" xfId="0" applyNumberFormat="1" applyFont="1" applyBorder="1" applyAlignment="1">
      <alignment horizontal="center" vertical="center"/>
    </xf>
    <xf numFmtId="166" fontId="5" fillId="0" borderId="0" xfId="0" applyNumberFormat="1" applyFont="1" applyAlignment="1">
      <alignment horizontal="center" vertical="top"/>
    </xf>
    <xf numFmtId="0" fontId="5" fillId="0" borderId="0" xfId="0" quotePrefix="1" applyFont="1" applyAlignment="1">
      <alignment horizontal="center" vertical="top"/>
    </xf>
    <xf numFmtId="1" fontId="20" fillId="0" borderId="1" xfId="0" applyNumberFormat="1" applyFont="1" applyBorder="1" applyAlignment="1">
      <alignment horizontal="left" vertical="top"/>
    </xf>
    <xf numFmtId="0" fontId="20" fillId="0" borderId="1" xfId="0" applyFont="1" applyBorder="1" applyAlignment="1">
      <alignment horizontal="left" vertical="top" wrapText="1"/>
    </xf>
    <xf numFmtId="167" fontId="20" fillId="0" borderId="1" xfId="0" applyNumberFormat="1" applyFont="1" applyBorder="1" applyAlignment="1">
      <alignment horizontal="center" vertical="center" wrapText="1"/>
    </xf>
    <xf numFmtId="167" fontId="20" fillId="0" borderId="1" xfId="0" applyNumberFormat="1" applyFont="1" applyBorder="1" applyAlignment="1">
      <alignment horizontal="center" vertical="center"/>
    </xf>
    <xf numFmtId="0" fontId="21" fillId="0" borderId="1" xfId="0" applyFont="1" applyBorder="1" applyAlignment="1">
      <alignment horizontal="center" vertical="center"/>
    </xf>
    <xf numFmtId="1" fontId="5" fillId="0" borderId="1" xfId="0" applyNumberFormat="1" applyFont="1" applyBorder="1" applyAlignment="1">
      <alignment horizontal="left" vertical="top"/>
    </xf>
    <xf numFmtId="2" fontId="5" fillId="0" borderId="1" xfId="0" applyNumberFormat="1" applyFont="1" applyBorder="1" applyAlignment="1">
      <alignment horizontal="center" vertical="center"/>
    </xf>
    <xf numFmtId="167" fontId="3" fillId="0" borderId="1" xfId="0" applyNumberFormat="1" applyFont="1" applyBorder="1" applyAlignment="1">
      <alignment horizontal="center" vertical="center"/>
    </xf>
    <xf numFmtId="8" fontId="5" fillId="0" borderId="1" xfId="0" applyNumberFormat="1" applyFont="1" applyBorder="1" applyAlignment="1">
      <alignment horizontal="center" vertical="center"/>
    </xf>
    <xf numFmtId="0" fontId="5" fillId="0" borderId="0" xfId="0" applyFont="1" applyAlignment="1">
      <alignment horizontal="left" vertical="top"/>
    </xf>
    <xf numFmtId="167" fontId="5" fillId="0" borderId="1" xfId="0" applyNumberFormat="1" applyFont="1" applyBorder="1" applyAlignment="1">
      <alignment horizontal="center" vertical="center" wrapText="1"/>
    </xf>
    <xf numFmtId="0" fontId="3" fillId="0" borderId="3" xfId="0" applyFont="1" applyBorder="1" applyAlignment="1">
      <alignment horizontal="center" vertical="center"/>
    </xf>
    <xf numFmtId="1" fontId="5" fillId="0" borderId="0" xfId="0" applyNumberFormat="1" applyFont="1" applyAlignment="1">
      <alignment horizontal="left" vertical="top"/>
    </xf>
    <xf numFmtId="0" fontId="20" fillId="0" borderId="0" xfId="0" applyFont="1" applyAlignment="1">
      <alignment horizontal="left" vertical="top" wrapText="1"/>
    </xf>
    <xf numFmtId="2" fontId="5" fillId="0" borderId="0" xfId="0" applyNumberFormat="1" applyFont="1" applyAlignment="1">
      <alignment horizontal="center" vertical="top"/>
    </xf>
    <xf numFmtId="0" fontId="23" fillId="0" borderId="0" xfId="0" applyFont="1" applyAlignment="1">
      <alignment horizontal="left" vertical="top"/>
    </xf>
    <xf numFmtId="0" fontId="8" fillId="0" borderId="0" xfId="0" applyFont="1" applyAlignment="1">
      <alignment vertical="top"/>
    </xf>
    <xf numFmtId="0" fontId="9" fillId="0" borderId="0" xfId="0" applyFont="1"/>
    <xf numFmtId="0" fontId="8" fillId="0" borderId="0" xfId="0" applyFont="1" applyAlignment="1">
      <alignment horizontal="right" vertical="top"/>
    </xf>
    <xf numFmtId="0" fontId="7" fillId="0" borderId="0" xfId="0" applyFont="1" applyAlignment="1">
      <alignment horizontal="right"/>
    </xf>
    <xf numFmtId="0" fontId="13" fillId="0" borderId="0" xfId="4" applyFont="1" applyFill="1" applyBorder="1" applyAlignment="1" applyProtection="1"/>
    <xf numFmtId="0" fontId="8" fillId="0" borderId="0" xfId="0" applyFont="1" applyAlignment="1">
      <alignment vertical="top" wrapText="1"/>
    </xf>
    <xf numFmtId="0" fontId="8" fillId="0" borderId="23" xfId="0" applyFont="1" applyBorder="1" applyAlignment="1">
      <alignment vertical="center"/>
    </xf>
    <xf numFmtId="0" fontId="8" fillId="0" borderId="12" xfId="0" applyFont="1" applyBorder="1" applyAlignment="1">
      <alignment vertical="center"/>
    </xf>
    <xf numFmtId="0" fontId="9" fillId="0" borderId="21" xfId="0" applyFont="1" applyBorder="1"/>
    <xf numFmtId="0" fontId="9" fillId="0" borderId="0" xfId="0" applyFont="1" applyAlignment="1">
      <alignment horizontal="left"/>
    </xf>
    <xf numFmtId="0" fontId="9" fillId="0" borderId="26" xfId="0" applyFont="1" applyBorder="1" applyAlignment="1">
      <alignment horizontal="left"/>
    </xf>
    <xf numFmtId="0" fontId="9" fillId="0" borderId="26" xfId="0" applyFont="1" applyBorder="1"/>
    <xf numFmtId="0" fontId="8" fillId="0" borderId="12" xfId="0" applyFont="1" applyBorder="1"/>
    <xf numFmtId="166" fontId="8" fillId="3" borderId="14" xfId="0" applyNumberFormat="1" applyFont="1" applyFill="1" applyBorder="1"/>
    <xf numFmtId="166" fontId="9" fillId="0" borderId="0" xfId="0" applyNumberFormat="1" applyFont="1"/>
    <xf numFmtId="166" fontId="9" fillId="0" borderId="21" xfId="0" applyNumberFormat="1" applyFont="1" applyBorder="1"/>
    <xf numFmtId="0" fontId="9" fillId="0" borderId="25" xfId="0" applyFont="1" applyBorder="1"/>
    <xf numFmtId="0" fontId="8" fillId="0" borderId="0" xfId="0" applyFont="1"/>
    <xf numFmtId="0" fontId="8" fillId="0" borderId="23" xfId="0" applyFont="1" applyBorder="1"/>
    <xf numFmtId="0" fontId="8" fillId="0" borderId="21" xfId="0" applyFont="1" applyBorder="1"/>
    <xf numFmtId="0" fontId="9" fillId="2" borderId="0" xfId="0" applyFont="1" applyFill="1"/>
    <xf numFmtId="0" fontId="9" fillId="2" borderId="26" xfId="0" applyFont="1" applyFill="1" applyBorder="1"/>
    <xf numFmtId="166" fontId="9" fillId="0" borderId="25" xfId="0" applyNumberFormat="1" applyFont="1" applyBorder="1"/>
    <xf numFmtId="0" fontId="8" fillId="0" borderId="20" xfId="0" applyFont="1" applyBorder="1" applyAlignment="1">
      <alignment horizontal="center" vertical="center"/>
    </xf>
    <xf numFmtId="0" fontId="8" fillId="0" borderId="32" xfId="0" applyFont="1" applyBorder="1"/>
    <xf numFmtId="0" fontId="9" fillId="0" borderId="32" xfId="0" applyFont="1" applyBorder="1"/>
    <xf numFmtId="166" fontId="8" fillId="3" borderId="17" xfId="0" applyNumberFormat="1" applyFont="1" applyFill="1" applyBorder="1"/>
    <xf numFmtId="166" fontId="8" fillId="3" borderId="32" xfId="0" applyNumberFormat="1" applyFont="1" applyFill="1" applyBorder="1"/>
    <xf numFmtId="0" fontId="8" fillId="0" borderId="20" xfId="0" applyFont="1" applyBorder="1"/>
    <xf numFmtId="0" fontId="9" fillId="0" borderId="20" xfId="0" applyFont="1" applyBorder="1"/>
    <xf numFmtId="0" fontId="8" fillId="0" borderId="33" xfId="0" applyFont="1" applyBorder="1"/>
    <xf numFmtId="0" fontId="9" fillId="0" borderId="33" xfId="0" applyFont="1" applyBorder="1"/>
    <xf numFmtId="166" fontId="8" fillId="3" borderId="36" xfId="0" applyNumberFormat="1" applyFont="1" applyFill="1" applyBorder="1"/>
    <xf numFmtId="166" fontId="8" fillId="0" borderId="12" xfId="0" applyNumberFormat="1" applyFont="1" applyBorder="1"/>
    <xf numFmtId="166" fontId="8" fillId="0" borderId="0" xfId="0" applyNumberFormat="1" applyFont="1"/>
    <xf numFmtId="0" fontId="8" fillId="0" borderId="25" xfId="0" applyFont="1" applyBorder="1"/>
    <xf numFmtId="0" fontId="8" fillId="0" borderId="1" xfId="0" applyFont="1" applyBorder="1"/>
    <xf numFmtId="166" fontId="8" fillId="0" borderId="1" xfId="0" applyNumberFormat="1" applyFont="1" applyBorder="1"/>
    <xf numFmtId="166" fontId="8" fillId="0" borderId="20" xfId="0" applyNumberFormat="1" applyFont="1" applyBorder="1"/>
    <xf numFmtId="166" fontId="8" fillId="0" borderId="23" xfId="0" applyNumberFormat="1" applyFont="1" applyBorder="1"/>
    <xf numFmtId="166" fontId="8" fillId="3" borderId="2" xfId="0" applyNumberFormat="1" applyFont="1" applyFill="1" applyBorder="1"/>
    <xf numFmtId="3" fontId="9" fillId="0" borderId="2" xfId="0" applyNumberFormat="1" applyFont="1" applyBorder="1"/>
    <xf numFmtId="168" fontId="9" fillId="0" borderId="0" xfId="0" applyNumberFormat="1" applyFont="1" applyAlignment="1">
      <alignment horizontal="left"/>
    </xf>
    <xf numFmtId="166" fontId="9" fillId="0" borderId="2" xfId="0" applyNumberFormat="1" applyFont="1" applyBorder="1"/>
    <xf numFmtId="169" fontId="9" fillId="0" borderId="0" xfId="0" applyNumberFormat="1" applyFont="1" applyAlignment="1">
      <alignment horizontal="left"/>
    </xf>
    <xf numFmtId="170" fontId="9" fillId="0" borderId="0" xfId="0" applyNumberFormat="1" applyFont="1" applyAlignment="1">
      <alignment horizontal="left"/>
    </xf>
    <xf numFmtId="0" fontId="9" fillId="0" borderId="12" xfId="0" applyFont="1" applyBorder="1"/>
    <xf numFmtId="166" fontId="8" fillId="7" borderId="14" xfId="0" applyNumberFormat="1" applyFont="1" applyFill="1" applyBorder="1"/>
    <xf numFmtId="166" fontId="9" fillId="0" borderId="14" xfId="0" applyNumberFormat="1" applyFont="1" applyBorder="1"/>
    <xf numFmtId="0" fontId="24" fillId="0" borderId="0" xfId="0" applyFont="1"/>
    <xf numFmtId="166" fontId="9" fillId="0" borderId="2" xfId="1" applyNumberFormat="1" applyFont="1" applyFill="1" applyBorder="1" applyProtection="1"/>
    <xf numFmtId="166" fontId="9" fillId="0" borderId="14" xfId="1" applyNumberFormat="1" applyFont="1" applyFill="1" applyBorder="1" applyProtection="1"/>
    <xf numFmtId="0" fontId="25" fillId="0" borderId="0" xfId="0" applyFont="1"/>
    <xf numFmtId="10" fontId="9" fillId="0" borderId="0" xfId="2" applyNumberFormat="1" applyFont="1" applyFill="1" applyBorder="1" applyProtection="1"/>
    <xf numFmtId="171" fontId="9" fillId="0" borderId="0" xfId="1" applyNumberFormat="1" applyFont="1" applyFill="1" applyBorder="1" applyProtection="1"/>
    <xf numFmtId="8" fontId="9" fillId="0" borderId="0" xfId="0" applyNumberFormat="1" applyFont="1"/>
    <xf numFmtId="10" fontId="9" fillId="0" borderId="0" xfId="0" applyNumberFormat="1" applyFont="1"/>
    <xf numFmtId="3" fontId="9" fillId="4" borderId="2" xfId="0" applyNumberFormat="1" applyFont="1" applyFill="1" applyBorder="1"/>
    <xf numFmtId="3" fontId="9" fillId="4" borderId="2" xfId="0" applyNumberFormat="1" applyFont="1" applyFill="1" applyBorder="1" applyAlignment="1">
      <alignment horizontal="right"/>
    </xf>
    <xf numFmtId="3" fontId="9" fillId="4" borderId="29" xfId="0" applyNumberFormat="1" applyFont="1" applyFill="1" applyBorder="1" applyAlignment="1">
      <alignment horizontal="right"/>
    </xf>
    <xf numFmtId="3" fontId="9" fillId="4" borderId="0" xfId="0" applyNumberFormat="1" applyFont="1" applyFill="1" applyAlignment="1">
      <alignment horizontal="right"/>
    </xf>
    <xf numFmtId="3" fontId="9" fillId="4" borderId="26" xfId="0" applyNumberFormat="1" applyFont="1" applyFill="1" applyBorder="1" applyAlignment="1">
      <alignment horizontal="right"/>
    </xf>
    <xf numFmtId="4" fontId="9" fillId="4" borderId="3" xfId="0" applyNumberFormat="1" applyFont="1" applyFill="1" applyBorder="1"/>
    <xf numFmtId="4" fontId="9" fillId="4" borderId="29" xfId="0" applyNumberFormat="1" applyFont="1" applyFill="1" applyBorder="1"/>
    <xf numFmtId="3" fontId="9" fillId="5" borderId="2" xfId="0" applyNumberFormat="1" applyFont="1" applyFill="1" applyBorder="1" applyProtection="1">
      <protection locked="0"/>
    </xf>
    <xf numFmtId="3" fontId="9" fillId="5" borderId="29" xfId="0" applyNumberFormat="1" applyFont="1" applyFill="1" applyBorder="1" applyProtection="1">
      <protection locked="0"/>
    </xf>
    <xf numFmtId="0" fontId="9" fillId="5" borderId="0" xfId="0" applyFont="1" applyFill="1" applyProtection="1">
      <protection locked="0"/>
    </xf>
    <xf numFmtId="0" fontId="9" fillId="5" borderId="0" xfId="0" applyFont="1" applyFill="1"/>
    <xf numFmtId="0" fontId="9" fillId="5" borderId="26" xfId="0" applyFont="1" applyFill="1" applyBorder="1" applyAlignment="1" applyProtection="1">
      <alignment horizontal="left"/>
      <protection locked="0"/>
    </xf>
    <xf numFmtId="0" fontId="9" fillId="5" borderId="26" xfId="0" applyFont="1" applyFill="1" applyBorder="1"/>
    <xf numFmtId="0" fontId="9" fillId="5" borderId="26" xfId="0" applyFont="1" applyFill="1" applyBorder="1" applyProtection="1">
      <protection locked="0"/>
    </xf>
    <xf numFmtId="0" fontId="9" fillId="5" borderId="0" xfId="0" applyFont="1" applyFill="1" applyAlignment="1" applyProtection="1">
      <alignment horizontal="left"/>
      <protection locked="0"/>
    </xf>
    <xf numFmtId="0" fontId="29" fillId="0" borderId="0" xfId="0" applyFont="1" applyAlignment="1">
      <alignment horizontal="left" vertical="top"/>
    </xf>
    <xf numFmtId="0" fontId="30" fillId="0" borderId="0" xfId="0" applyFont="1"/>
    <xf numFmtId="0" fontId="31" fillId="0" borderId="0" xfId="0" applyFont="1" applyAlignment="1">
      <alignment horizontal="left" vertical="top"/>
    </xf>
    <xf numFmtId="0" fontId="29" fillId="0" borderId="0" xfId="0" applyFont="1" applyAlignment="1">
      <alignment horizontal="left"/>
    </xf>
    <xf numFmtId="0" fontId="29" fillId="0" borderId="1" xfId="0" applyFont="1" applyBorder="1" applyAlignment="1">
      <alignment horizontal="center"/>
    </xf>
    <xf numFmtId="0" fontId="29" fillId="0" borderId="0" xfId="0" applyFont="1" applyAlignment="1">
      <alignment horizontal="right"/>
    </xf>
    <xf numFmtId="0" fontId="9" fillId="0" borderId="0" xfId="0" applyFont="1" applyAlignment="1">
      <alignment vertical="center"/>
    </xf>
    <xf numFmtId="0" fontId="13" fillId="0" borderId="1" xfId="4" applyFont="1" applyFill="1" applyBorder="1" applyAlignment="1" applyProtection="1">
      <alignment vertical="center"/>
    </xf>
    <xf numFmtId="172" fontId="9" fillId="0" borderId="0" xfId="3" applyNumberFormat="1" applyFont="1" applyAlignment="1">
      <alignment horizontal="center" vertical="center"/>
    </xf>
    <xf numFmtId="0" fontId="8" fillId="0" borderId="1" xfId="4" applyFont="1" applyFill="1" applyBorder="1" applyAlignment="1" applyProtection="1">
      <alignment vertical="center"/>
    </xf>
    <xf numFmtId="171" fontId="9" fillId="0" borderId="0" xfId="1" applyNumberFormat="1" applyFont="1" applyFill="1" applyBorder="1" applyAlignment="1" applyProtection="1">
      <alignment horizontal="center" vertical="center"/>
    </xf>
    <xf numFmtId="0" fontId="8" fillId="0" borderId="1" xfId="0" applyFont="1" applyBorder="1" applyAlignment="1">
      <alignment horizontal="left" vertical="center"/>
    </xf>
    <xf numFmtId="9" fontId="25" fillId="0" borderId="0" xfId="0" applyNumberFormat="1" applyFont="1" applyAlignment="1">
      <alignment horizontal="right" vertical="center"/>
    </xf>
    <xf numFmtId="164" fontId="9" fillId="0" borderId="0" xfId="0" applyNumberFormat="1" applyFont="1" applyAlignment="1">
      <alignment vertical="center"/>
    </xf>
    <xf numFmtId="0" fontId="8" fillId="0" borderId="1" xfId="0" applyFont="1" applyBorder="1" applyAlignment="1">
      <alignment vertical="center"/>
    </xf>
    <xf numFmtId="164" fontId="9" fillId="0" borderId="0" xfId="0" applyNumberFormat="1" applyFont="1" applyAlignment="1">
      <alignment horizontal="right" vertical="center"/>
    </xf>
    <xf numFmtId="0" fontId="8" fillId="0" borderId="1" xfId="0" applyFont="1" applyBorder="1" applyAlignment="1">
      <alignment horizontal="center" wrapText="1"/>
    </xf>
    <xf numFmtId="9" fontId="9" fillId="0" borderId="0" xfId="2" applyFont="1" applyFill="1" applyBorder="1" applyAlignment="1" applyProtection="1">
      <alignment horizontal="center" vertical="center"/>
    </xf>
    <xf numFmtId="0" fontId="9" fillId="0" borderId="0" xfId="0" applyFont="1" applyAlignment="1">
      <alignment horizontal="center" vertical="center" wrapText="1"/>
    </xf>
    <xf numFmtId="44" fontId="9" fillId="0" borderId="0" xfId="1" applyFont="1" applyFill="1" applyBorder="1" applyAlignment="1" applyProtection="1">
      <alignment horizontal="center" vertical="center"/>
    </xf>
    <xf numFmtId="44" fontId="9" fillId="0" borderId="0" xfId="0" applyNumberFormat="1" applyFont="1" applyAlignment="1">
      <alignment horizontal="center" vertical="center"/>
    </xf>
    <xf numFmtId="37" fontId="9" fillId="0" borderId="0" xfId="0" applyNumberFormat="1" applyFont="1" applyAlignment="1">
      <alignment horizontal="center" vertical="center"/>
    </xf>
    <xf numFmtId="0" fontId="9" fillId="0" borderId="0" xfId="0" applyFont="1" applyAlignment="1">
      <alignment horizontal="left" vertical="center" wrapText="1"/>
    </xf>
    <xf numFmtId="0" fontId="8" fillId="3" borderId="1" xfId="0" applyFont="1" applyFill="1" applyBorder="1"/>
    <xf numFmtId="2" fontId="7" fillId="0" borderId="0" xfId="0" applyNumberFormat="1" applyFont="1"/>
    <xf numFmtId="0" fontId="8" fillId="0" borderId="1" xfId="0" applyFont="1" applyBorder="1" applyAlignment="1">
      <alignment horizontal="center" vertical="center" wrapText="1"/>
    </xf>
    <xf numFmtId="0" fontId="12" fillId="0" borderId="1" xfId="0" applyFont="1" applyBorder="1" applyAlignment="1">
      <alignment horizontal="center" vertical="center" wrapText="1"/>
    </xf>
    <xf numFmtId="44" fontId="8" fillId="0" borderId="1" xfId="1" applyFont="1" applyFill="1" applyBorder="1" applyAlignment="1" applyProtection="1">
      <alignment horizontal="center" vertical="center" wrapText="1"/>
    </xf>
    <xf numFmtId="0" fontId="9" fillId="0" borderId="14" xfId="0" applyFont="1" applyBorder="1" applyAlignment="1">
      <alignment horizontal="center" vertical="center"/>
    </xf>
    <xf numFmtId="165" fontId="9" fillId="0" borderId="1" xfId="3" quotePrefix="1" applyNumberFormat="1" applyFont="1" applyBorder="1" applyAlignment="1">
      <alignment horizontal="center" vertical="center"/>
    </xf>
    <xf numFmtId="172" fontId="9" fillId="0" borderId="1" xfId="3" quotePrefix="1" applyNumberFormat="1" applyFont="1" applyBorder="1" applyAlignment="1">
      <alignment horizontal="center" vertical="center"/>
    </xf>
    <xf numFmtId="172" fontId="9" fillId="0" borderId="1" xfId="3" applyNumberFormat="1" applyFont="1" applyBorder="1" applyAlignment="1">
      <alignment horizontal="center" vertical="center"/>
    </xf>
    <xf numFmtId="172" fontId="26" fillId="0" borderId="1" xfId="3" applyNumberFormat="1" applyFont="1" applyBorder="1" applyAlignment="1">
      <alignment horizontal="center" vertical="center"/>
    </xf>
    <xf numFmtId="0" fontId="24" fillId="0" borderId="0" xfId="0" applyFont="1" applyAlignment="1">
      <alignment vertical="center"/>
    </xf>
    <xf numFmtId="0" fontId="9" fillId="0" borderId="1" xfId="0" applyFont="1" applyBorder="1" applyAlignment="1">
      <alignment horizontal="center" vertical="center" wrapText="1"/>
    </xf>
    <xf numFmtId="0" fontId="8" fillId="0" borderId="1" xfId="0" applyFont="1" applyBorder="1" applyAlignment="1">
      <alignment horizontal="center"/>
    </xf>
    <xf numFmtId="9" fontId="9" fillId="0" borderId="1" xfId="3" applyNumberFormat="1" applyFont="1" applyBorder="1" applyAlignment="1">
      <alignment vertical="center"/>
    </xf>
    <xf numFmtId="9" fontId="9" fillId="0" borderId="1" xfId="3" applyNumberFormat="1" applyFont="1" applyBorder="1" applyAlignment="1">
      <alignment horizontal="left" vertical="center"/>
    </xf>
    <xf numFmtId="9" fontId="9" fillId="0" borderId="1" xfId="3" applyNumberFormat="1" applyFont="1" applyBorder="1" applyAlignment="1">
      <alignment vertical="center" wrapText="1"/>
    </xf>
    <xf numFmtId="9" fontId="9" fillId="0" borderId="1" xfId="3" applyNumberFormat="1" applyFont="1" applyBorder="1" applyAlignment="1">
      <alignment horizontal="left" vertical="center" wrapText="1"/>
    </xf>
    <xf numFmtId="9" fontId="9" fillId="0" borderId="0" xfId="3" applyNumberFormat="1" applyFont="1" applyAlignment="1">
      <alignment vertical="center" wrapText="1"/>
    </xf>
    <xf numFmtId="173" fontId="7" fillId="0" borderId="0" xfId="2" applyNumberFormat="1" applyFont="1"/>
    <xf numFmtId="9" fontId="9" fillId="5" borderId="1" xfId="2"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7" fontId="9" fillId="5" borderId="1" xfId="1" applyNumberFormat="1" applyFont="1" applyFill="1" applyBorder="1" applyAlignment="1" applyProtection="1">
      <alignment horizontal="center" vertical="center"/>
      <protection locked="0"/>
    </xf>
    <xf numFmtId="0" fontId="12" fillId="5" borderId="1" xfId="0" applyFont="1" applyFill="1" applyBorder="1" applyAlignment="1" applyProtection="1">
      <alignment horizontal="center" wrapText="1"/>
      <protection locked="0"/>
    </xf>
    <xf numFmtId="7" fontId="9" fillId="4" borderId="1" xfId="1" applyNumberFormat="1" applyFont="1" applyFill="1" applyBorder="1" applyAlignment="1" applyProtection="1">
      <alignment horizontal="center" vertical="center"/>
    </xf>
    <xf numFmtId="7" fontId="9" fillId="4" borderId="1" xfId="0" applyNumberFormat="1" applyFont="1" applyFill="1" applyBorder="1" applyAlignment="1">
      <alignment horizontal="center" vertical="center"/>
    </xf>
    <xf numFmtId="0" fontId="9" fillId="4" borderId="14" xfId="0" applyFont="1" applyFill="1" applyBorder="1" applyAlignment="1">
      <alignment horizontal="center" vertical="center"/>
    </xf>
    <xf numFmtId="0" fontId="7" fillId="4" borderId="14" xfId="0" applyFont="1" applyFill="1" applyBorder="1" applyAlignment="1">
      <alignment horizontal="center" wrapText="1"/>
    </xf>
    <xf numFmtId="0" fontId="9" fillId="4" borderId="1" xfId="0" applyFont="1" applyFill="1" applyBorder="1" applyAlignment="1">
      <alignment horizontal="center" vertical="center"/>
    </xf>
    <xf numFmtId="0" fontId="7" fillId="4" borderId="1" xfId="0" applyFont="1" applyFill="1" applyBorder="1" applyAlignment="1">
      <alignment horizontal="center"/>
    </xf>
    <xf numFmtId="0" fontId="34" fillId="0" borderId="0" xfId="0" applyFont="1" applyAlignment="1">
      <alignment vertical="center" wrapText="1"/>
    </xf>
    <xf numFmtId="0" fontId="35" fillId="0" borderId="0" xfId="0" applyFont="1" applyAlignment="1">
      <alignment vertical="top"/>
    </xf>
    <xf numFmtId="0" fontId="31" fillId="0" borderId="12" xfId="4" applyFont="1" applyFill="1" applyBorder="1" applyAlignment="1" applyProtection="1"/>
    <xf numFmtId="0" fontId="36" fillId="0" borderId="0" xfId="0" applyFont="1"/>
    <xf numFmtId="0" fontId="26" fillId="0" borderId="0" xfId="0" applyFont="1" applyAlignment="1">
      <alignment horizontal="center"/>
    </xf>
    <xf numFmtId="0" fontId="8" fillId="0" borderId="19" xfId="0" applyFont="1" applyBorder="1"/>
    <xf numFmtId="0" fontId="8" fillId="0" borderId="43" xfId="0" applyFont="1" applyBorder="1" applyAlignment="1">
      <alignment horizontal="center" wrapText="1"/>
    </xf>
    <xf numFmtId="0" fontId="8" fillId="0" borderId="23" xfId="0" applyFont="1" applyBorder="1" applyAlignment="1">
      <alignment horizontal="center" wrapText="1"/>
    </xf>
    <xf numFmtId="167" fontId="9" fillId="9" borderId="1" xfId="0" applyNumberFormat="1" applyFont="1" applyFill="1" applyBorder="1"/>
    <xf numFmtId="0" fontId="8" fillId="0" borderId="0" xfId="0" applyFont="1" applyAlignment="1">
      <alignment horizontal="center"/>
    </xf>
    <xf numFmtId="0" fontId="9" fillId="0" borderId="44" xfId="0" applyFont="1" applyBorder="1"/>
    <xf numFmtId="0" fontId="9" fillId="0" borderId="1" xfId="0" applyFont="1" applyBorder="1"/>
    <xf numFmtId="0" fontId="9" fillId="0" borderId="1" xfId="0" applyFont="1" applyBorder="1" applyAlignment="1">
      <alignment horizontal="left"/>
    </xf>
    <xf numFmtId="0" fontId="9" fillId="0" borderId="1" xfId="0" applyFont="1" applyBorder="1" applyAlignment="1">
      <alignment horizontal="center"/>
    </xf>
    <xf numFmtId="37" fontId="7" fillId="0" borderId="1" xfId="1" applyNumberFormat="1" applyFont="1" applyFill="1" applyBorder="1" applyAlignment="1">
      <alignment horizontal="center"/>
    </xf>
    <xf numFmtId="6" fontId="9" fillId="0" borderId="1" xfId="0" applyNumberFormat="1" applyFont="1" applyBorder="1" applyAlignment="1">
      <alignment horizontal="center"/>
    </xf>
    <xf numFmtId="5" fontId="7" fillId="0" borderId="0" xfId="1" applyNumberFormat="1" applyFont="1" applyFill="1" applyBorder="1" applyAlignment="1">
      <alignment horizontal="center"/>
    </xf>
    <xf numFmtId="6" fontId="9" fillId="0" borderId="0" xfId="0" applyNumberFormat="1" applyFont="1" applyAlignment="1">
      <alignment horizontal="center"/>
    </xf>
    <xf numFmtId="0" fontId="31" fillId="0" borderId="0" xfId="0" applyFont="1" applyAlignment="1">
      <alignment horizontal="left"/>
    </xf>
    <xf numFmtId="0" fontId="12" fillId="0" borderId="1" xfId="0" applyFont="1" applyBorder="1" applyAlignment="1">
      <alignment horizontal="left"/>
    </xf>
    <xf numFmtId="0" fontId="12" fillId="0" borderId="1" xfId="0" applyFont="1" applyBorder="1"/>
    <xf numFmtId="0" fontId="12" fillId="0" borderId="1" xfId="0" applyFont="1" applyBorder="1" applyAlignment="1">
      <alignment horizontal="center" wrapText="1"/>
    </xf>
    <xf numFmtId="0" fontId="12" fillId="0" borderId="0" xfId="0" applyFont="1" applyAlignment="1">
      <alignment horizontal="center" wrapText="1"/>
    </xf>
    <xf numFmtId="0" fontId="12" fillId="3" borderId="0" xfId="0" applyFont="1" applyFill="1" applyAlignment="1">
      <alignment horizontal="center"/>
    </xf>
    <xf numFmtId="0" fontId="7" fillId="4" borderId="1" xfId="0" applyFont="1" applyFill="1" applyBorder="1" applyAlignment="1">
      <alignment horizontal="left"/>
    </xf>
    <xf numFmtId="167" fontId="7" fillId="4" borderId="1" xfId="0" applyNumberFormat="1" applyFont="1" applyFill="1" applyBorder="1" applyAlignment="1">
      <alignment horizontal="center"/>
    </xf>
    <xf numFmtId="167" fontId="7" fillId="5" borderId="1" xfId="0" applyNumberFormat="1" applyFont="1" applyFill="1" applyBorder="1" applyAlignment="1" applyProtection="1">
      <alignment horizontal="center"/>
      <protection locked="0"/>
    </xf>
    <xf numFmtId="0" fontId="7" fillId="5" borderId="1" xfId="0" applyFont="1" applyFill="1" applyBorder="1" applyAlignment="1" applyProtection="1">
      <alignment horizontal="center"/>
      <protection locked="0"/>
    </xf>
    <xf numFmtId="10" fontId="7" fillId="5" borderId="1" xfId="0" applyNumberFormat="1" applyFont="1" applyFill="1" applyBorder="1" applyAlignment="1" applyProtection="1">
      <alignment horizontal="center"/>
      <protection locked="0"/>
    </xf>
    <xf numFmtId="0" fontId="7" fillId="5" borderId="1" xfId="0" applyFont="1" applyFill="1" applyBorder="1" applyAlignment="1" applyProtection="1">
      <alignment wrapText="1"/>
      <protection locked="0"/>
    </xf>
    <xf numFmtId="167" fontId="7" fillId="0" borderId="0" xfId="0" applyNumberFormat="1" applyFont="1" applyAlignment="1">
      <alignment horizontal="center"/>
    </xf>
    <xf numFmtId="167" fontId="7" fillId="3" borderId="0" xfId="0" applyNumberFormat="1" applyFont="1" applyFill="1" applyAlignment="1">
      <alignment horizontal="center"/>
    </xf>
    <xf numFmtId="167" fontId="7" fillId="2" borderId="0" xfId="0" applyNumberFormat="1" applyFont="1" applyFill="1" applyAlignment="1">
      <alignment horizontal="center"/>
    </xf>
    <xf numFmtId="0" fontId="12" fillId="0" borderId="0" xfId="0" applyFont="1" applyAlignment="1">
      <alignment horizontal="right"/>
    </xf>
    <xf numFmtId="167" fontId="12" fillId="4" borderId="1" xfId="0" applyNumberFormat="1" applyFont="1" applyFill="1" applyBorder="1" applyAlignment="1">
      <alignment horizontal="center"/>
    </xf>
    <xf numFmtId="0" fontId="12" fillId="3" borderId="1" xfId="0" applyFont="1" applyFill="1" applyBorder="1" applyAlignment="1">
      <alignment horizontal="center"/>
    </xf>
    <xf numFmtId="0" fontId="12" fillId="3" borderId="1" xfId="0" applyFont="1" applyFill="1" applyBorder="1"/>
    <xf numFmtId="0" fontId="12" fillId="0" borderId="0" xfId="0" applyFont="1" applyAlignment="1">
      <alignment horizontal="left"/>
    </xf>
    <xf numFmtId="167" fontId="7" fillId="0" borderId="0" xfId="0" applyNumberFormat="1" applyFont="1"/>
    <xf numFmtId="0" fontId="12" fillId="0" borderId="1" xfId="0" applyFont="1" applyBorder="1" applyAlignment="1">
      <alignment horizontal="center" vertical="center"/>
    </xf>
    <xf numFmtId="0" fontId="37" fillId="0" borderId="0" xfId="0" applyFont="1"/>
    <xf numFmtId="0" fontId="3" fillId="0" borderId="1" xfId="0" applyFont="1" applyBorder="1"/>
    <xf numFmtId="0" fontId="31" fillId="0" borderId="0" xfId="0" applyFont="1"/>
    <xf numFmtId="0" fontId="8" fillId="0" borderId="1" xfId="0" applyFont="1" applyBorder="1" applyAlignment="1">
      <alignment horizontal="left"/>
    </xf>
    <xf numFmtId="0" fontId="8" fillId="0" borderId="1" xfId="0" applyFont="1" applyBorder="1" applyAlignment="1">
      <alignment horizontal="right"/>
    </xf>
    <xf numFmtId="167" fontId="8" fillId="0" borderId="0" xfId="0" applyNumberFormat="1" applyFont="1" applyAlignment="1">
      <alignment horizontal="center"/>
    </xf>
    <xf numFmtId="0" fontId="29" fillId="0" borderId="0" xfId="0" applyFont="1" applyAlignment="1">
      <alignment vertical="top"/>
    </xf>
    <xf numFmtId="0" fontId="9" fillId="5" borderId="1" xfId="0" applyFont="1" applyFill="1" applyBorder="1" applyAlignment="1" applyProtection="1">
      <alignment horizontal="left" vertical="center" wrapText="1"/>
      <protection locked="0"/>
    </xf>
    <xf numFmtId="166" fontId="9" fillId="5" borderId="1" xfId="0" applyNumberFormat="1" applyFont="1" applyFill="1" applyBorder="1" applyAlignment="1" applyProtection="1">
      <alignment horizontal="right" vertical="center"/>
      <protection locked="0"/>
    </xf>
    <xf numFmtId="166" fontId="9" fillId="4" borderId="1" xfId="0" applyNumberFormat="1" applyFont="1" applyFill="1" applyBorder="1" applyAlignment="1">
      <alignment horizontal="right" vertical="center"/>
    </xf>
    <xf numFmtId="166" fontId="8" fillId="4" borderId="1" xfId="0" applyNumberFormat="1" applyFont="1" applyFill="1" applyBorder="1" applyAlignment="1">
      <alignment horizontal="right"/>
    </xf>
    <xf numFmtId="166" fontId="3" fillId="11" borderId="1" xfId="0" applyNumberFormat="1" applyFont="1" applyFill="1" applyBorder="1" applyAlignment="1">
      <alignment horizontal="center"/>
    </xf>
    <xf numFmtId="3" fontId="5" fillId="0" borderId="1" xfId="0" applyNumberFormat="1" applyFont="1" applyBorder="1"/>
    <xf numFmtId="3" fontId="3" fillId="0" borderId="1" xfId="0" applyNumberFormat="1" applyFont="1" applyBorder="1"/>
    <xf numFmtId="3" fontId="3" fillId="0" borderId="20" xfId="0" applyNumberFormat="1" applyFont="1" applyBorder="1"/>
    <xf numFmtId="166" fontId="3" fillId="0" borderId="20" xfId="0" applyNumberFormat="1" applyFont="1" applyBorder="1"/>
    <xf numFmtId="0" fontId="2" fillId="0" borderId="1" xfId="0" applyFont="1" applyBorder="1"/>
    <xf numFmtId="3" fontId="5" fillId="0" borderId="1" xfId="0" applyNumberFormat="1" applyFont="1" applyBorder="1" applyAlignment="1">
      <alignment horizontal="left"/>
    </xf>
    <xf numFmtId="166" fontId="5" fillId="4" borderId="1" xfId="0" applyNumberFormat="1" applyFont="1" applyFill="1" applyBorder="1"/>
    <xf numFmtId="166" fontId="3" fillId="4" borderId="1" xfId="0" applyNumberFormat="1" applyFont="1" applyFill="1" applyBorder="1"/>
    <xf numFmtId="166" fontId="2" fillId="4" borderId="1" xfId="0" applyNumberFormat="1" applyFont="1" applyFill="1" applyBorder="1"/>
    <xf numFmtId="166" fontId="5" fillId="5" borderId="1" xfId="0" applyNumberFormat="1" applyFont="1" applyFill="1" applyBorder="1" applyProtection="1">
      <protection locked="0"/>
    </xf>
    <xf numFmtId="3" fontId="0" fillId="0" borderId="0" xfId="0" applyNumberFormat="1" applyAlignment="1">
      <alignment horizontal="center"/>
    </xf>
    <xf numFmtId="0" fontId="0" fillId="10" borderId="1" xfId="0" applyFill="1" applyBorder="1"/>
    <xf numFmtId="0" fontId="0" fillId="5" borderId="1" xfId="0" applyFill="1" applyBorder="1" applyAlignment="1" applyProtection="1">
      <alignment horizontal="center" vertical="center"/>
      <protection locked="0"/>
    </xf>
    <xf numFmtId="0" fontId="0" fillId="5" borderId="1" xfId="0" applyFill="1" applyBorder="1" applyAlignment="1" applyProtection="1">
      <alignment horizontal="center" vertical="center" wrapText="1"/>
      <protection locked="0"/>
    </xf>
    <xf numFmtId="3" fontId="0" fillId="5" borderId="1" xfId="0" applyNumberFormat="1" applyFill="1" applyBorder="1" applyAlignment="1" applyProtection="1">
      <alignment horizontal="center"/>
      <protection locked="0"/>
    </xf>
    <xf numFmtId="166" fontId="0" fillId="5" borderId="1" xfId="0" applyNumberFormat="1" applyFill="1" applyBorder="1" applyAlignment="1" applyProtection="1">
      <alignment horizontal="center"/>
      <protection locked="0"/>
    </xf>
    <xf numFmtId="0" fontId="0" fillId="5" borderId="1" xfId="0" applyFill="1" applyBorder="1" applyProtection="1">
      <protection locked="0"/>
    </xf>
    <xf numFmtId="0" fontId="0" fillId="4" borderId="1" xfId="0" applyFill="1" applyBorder="1"/>
    <xf numFmtId="0" fontId="41" fillId="0" borderId="0" xfId="0" applyFont="1"/>
    <xf numFmtId="0" fontId="3" fillId="0" borderId="0" xfId="0" applyFont="1" applyAlignment="1" applyProtection="1">
      <alignment horizontal="center"/>
      <protection locked="0"/>
    </xf>
    <xf numFmtId="0" fontId="42" fillId="0" borderId="0" xfId="4" applyFont="1" applyFill="1" applyAlignment="1" applyProtection="1"/>
    <xf numFmtId="0" fontId="43" fillId="0" borderId="0" xfId="0" applyFont="1"/>
    <xf numFmtId="0" fontId="3" fillId="0" borderId="1" xfId="0" applyFont="1" applyBorder="1" applyAlignment="1">
      <alignment horizontal="center" vertical="top" wrapText="1"/>
    </xf>
    <xf numFmtId="0" fontId="3" fillId="0" borderId="1" xfId="0" applyFont="1" applyBorder="1" applyAlignment="1">
      <alignment horizontal="center" vertical="top"/>
    </xf>
    <xf numFmtId="0" fontId="3" fillId="0" borderId="18" xfId="0" applyFont="1" applyBorder="1" applyAlignment="1">
      <alignment horizontal="center" vertical="top" wrapText="1"/>
    </xf>
    <xf numFmtId="0" fontId="2" fillId="0" borderId="0" xfId="0" applyFont="1" applyAlignment="1">
      <alignment horizontal="right"/>
    </xf>
    <xf numFmtId="3" fontId="0" fillId="0" borderId="0" xfId="0" applyNumberFormat="1"/>
    <xf numFmtId="0" fontId="5" fillId="5" borderId="1" xfId="0" applyFont="1" applyFill="1" applyBorder="1" applyProtection="1">
      <protection locked="0"/>
    </xf>
    <xf numFmtId="0" fontId="5" fillId="5" borderId="1" xfId="0" applyFont="1" applyFill="1" applyBorder="1" applyAlignment="1" applyProtection="1">
      <alignment horizontal="center"/>
      <protection locked="0"/>
    </xf>
    <xf numFmtId="174" fontId="5" fillId="5" borderId="1" xfId="0" applyNumberFormat="1" applyFont="1" applyFill="1" applyBorder="1" applyAlignment="1" applyProtection="1">
      <alignment horizontal="center"/>
      <protection locked="0"/>
    </xf>
    <xf numFmtId="4" fontId="5" fillId="5" borderId="1" xfId="0" applyNumberFormat="1" applyFont="1" applyFill="1" applyBorder="1" applyAlignment="1" applyProtection="1">
      <alignment horizontal="center"/>
      <protection locked="0"/>
    </xf>
    <xf numFmtId="3" fontId="5" fillId="5" borderId="1" xfId="0" applyNumberFormat="1" applyFont="1" applyFill="1" applyBorder="1" applyAlignment="1" applyProtection="1">
      <alignment horizontal="center"/>
      <protection locked="0"/>
    </xf>
    <xf numFmtId="0" fontId="3" fillId="5" borderId="1" xfId="0" applyFont="1" applyFill="1" applyBorder="1" applyAlignment="1" applyProtection="1">
      <alignment horizontal="center"/>
      <protection locked="0"/>
    </xf>
    <xf numFmtId="0" fontId="9" fillId="12" borderId="1" xfId="0" applyFont="1" applyFill="1" applyBorder="1" applyAlignment="1" applyProtection="1">
      <alignment horizontal="left" indent="1"/>
      <protection locked="0"/>
    </xf>
    <xf numFmtId="167" fontId="9" fillId="12" borderId="1" xfId="0" applyNumberFormat="1" applyFont="1" applyFill="1" applyBorder="1" applyAlignment="1" applyProtection="1">
      <alignment horizontal="right"/>
      <protection locked="0"/>
    </xf>
    <xf numFmtId="166" fontId="9" fillId="12" borderId="43" xfId="0" applyNumberFormat="1" applyFont="1" applyFill="1" applyBorder="1" applyAlignment="1" applyProtection="1">
      <alignment horizontal="right"/>
      <protection locked="0"/>
    </xf>
    <xf numFmtId="167" fontId="9" fillId="12" borderId="23" xfId="0" applyNumberFormat="1" applyFont="1" applyFill="1" applyBorder="1" applyAlignment="1" applyProtection="1">
      <alignment horizontal="right"/>
      <protection locked="0"/>
    </xf>
    <xf numFmtId="0" fontId="9" fillId="12" borderId="1" xfId="0" applyFont="1" applyFill="1" applyBorder="1" applyAlignment="1" applyProtection="1">
      <alignment horizontal="center"/>
      <protection locked="0"/>
    </xf>
    <xf numFmtId="0" fontId="9" fillId="12" borderId="1" xfId="0" applyFont="1" applyFill="1" applyBorder="1" applyAlignment="1" applyProtection="1">
      <alignment horizontal="right"/>
      <protection locked="0"/>
    </xf>
    <xf numFmtId="0" fontId="9" fillId="13" borderId="1" xfId="0" applyFont="1" applyFill="1" applyBorder="1" applyAlignment="1">
      <alignment horizontal="left" indent="1"/>
    </xf>
    <xf numFmtId="167" fontId="8" fillId="13" borderId="1" xfId="0" applyNumberFormat="1" applyFont="1" applyFill="1" applyBorder="1" applyAlignment="1">
      <alignment horizontal="right"/>
    </xf>
    <xf numFmtId="10" fontId="8" fillId="13" borderId="1" xfId="2" applyNumberFormat="1" applyFont="1" applyFill="1" applyBorder="1" applyAlignment="1" applyProtection="1">
      <alignment horizontal="right"/>
    </xf>
    <xf numFmtId="10" fontId="8" fillId="13" borderId="1" xfId="2" applyNumberFormat="1" applyFont="1" applyFill="1" applyBorder="1" applyProtection="1"/>
    <xf numFmtId="0" fontId="45" fillId="0" borderId="0" xfId="4" applyFont="1" applyFill="1" applyBorder="1" applyAlignment="1" applyProtection="1"/>
    <xf numFmtId="166" fontId="9" fillId="12" borderId="43" xfId="0" applyNumberFormat="1" applyFont="1" applyFill="1" applyBorder="1" applyAlignment="1" applyProtection="1">
      <alignment horizontal="center"/>
      <protection locked="0"/>
    </xf>
    <xf numFmtId="167" fontId="8" fillId="13" borderId="23" xfId="0" applyNumberFormat="1" applyFont="1" applyFill="1" applyBorder="1" applyAlignment="1">
      <alignment horizontal="right"/>
    </xf>
    <xf numFmtId="167" fontId="9" fillId="9" borderId="43" xfId="0" applyNumberFormat="1" applyFont="1" applyFill="1" applyBorder="1" applyAlignment="1">
      <alignment horizontal="right"/>
    </xf>
    <xf numFmtId="166" fontId="9" fillId="4" borderId="3" xfId="0" applyNumberFormat="1" applyFont="1" applyFill="1" applyBorder="1"/>
    <xf numFmtId="166" fontId="9" fillId="4" borderId="2" xfId="0" applyNumberFormat="1" applyFont="1" applyFill="1" applyBorder="1"/>
    <xf numFmtId="166" fontId="9" fillId="4" borderId="2" xfId="0" applyNumberFormat="1" applyFont="1" applyFill="1" applyBorder="1" applyAlignment="1">
      <alignment horizontal="right"/>
    </xf>
    <xf numFmtId="166" fontId="9" fillId="5" borderId="2" xfId="0" applyNumberFormat="1" applyFont="1" applyFill="1" applyBorder="1" applyProtection="1">
      <protection locked="0"/>
    </xf>
    <xf numFmtId="166" fontId="9" fillId="4" borderId="3" xfId="0" applyNumberFormat="1" applyFont="1" applyFill="1" applyBorder="1" applyAlignment="1">
      <alignment horizontal="right"/>
    </xf>
    <xf numFmtId="166" fontId="9" fillId="4" borderId="0" xfId="0" applyNumberFormat="1" applyFont="1" applyFill="1" applyAlignment="1">
      <alignment horizontal="right"/>
    </xf>
    <xf numFmtId="0" fontId="46" fillId="0" borderId="12" xfId="4" applyFont="1" applyFill="1" applyBorder="1" applyAlignment="1" applyProtection="1">
      <alignment vertical="top"/>
    </xf>
    <xf numFmtId="2" fontId="0" fillId="5" borderId="1" xfId="0" applyNumberFormat="1" applyFill="1" applyBorder="1" applyAlignment="1" applyProtection="1">
      <alignment horizontal="center"/>
      <protection locked="0"/>
    </xf>
    <xf numFmtId="2" fontId="0" fillId="5" borderId="13" xfId="0" applyNumberFormat="1" applyFill="1" applyBorder="1" applyAlignment="1" applyProtection="1">
      <alignment horizontal="center"/>
      <protection locked="0"/>
    </xf>
    <xf numFmtId="0" fontId="0" fillId="0" borderId="0" xfId="0" applyAlignment="1">
      <alignment horizontal="center" vertical="center"/>
    </xf>
    <xf numFmtId="0" fontId="7" fillId="0" borderId="0" xfId="0" applyFont="1" applyAlignment="1">
      <alignment wrapText="1"/>
    </xf>
    <xf numFmtId="3" fontId="9" fillId="4" borderId="29" xfId="0" applyNumberFormat="1" applyFont="1" applyFill="1" applyBorder="1"/>
    <xf numFmtId="1" fontId="5" fillId="0" borderId="3" xfId="0" applyNumberFormat="1" applyFont="1" applyBorder="1" applyAlignment="1">
      <alignment horizontal="left" vertical="top"/>
    </xf>
    <xf numFmtId="0" fontId="0" fillId="0" borderId="0" xfId="0" applyAlignment="1">
      <alignment horizontal="left"/>
    </xf>
    <xf numFmtId="0" fontId="0" fillId="0" borderId="0" xfId="0" applyAlignment="1">
      <alignment horizontal="left" wrapText="1"/>
    </xf>
    <xf numFmtId="0" fontId="0" fillId="0" borderId="0" xfId="0" applyAlignment="1">
      <alignment horizontal="right" wrapText="1"/>
    </xf>
    <xf numFmtId="0" fontId="8" fillId="0" borderId="0" xfId="0" applyFont="1" applyAlignment="1">
      <alignment horizontal="right"/>
    </xf>
    <xf numFmtId="0" fontId="9" fillId="0" borderId="0" xfId="0" applyFont="1" applyAlignment="1">
      <alignment horizontal="center"/>
    </xf>
    <xf numFmtId="0" fontId="8" fillId="0" borderId="12" xfId="0" applyFont="1" applyBorder="1" applyAlignment="1">
      <alignment horizontal="center"/>
    </xf>
    <xf numFmtId="0" fontId="8" fillId="3" borderId="1" xfId="0" applyFont="1" applyFill="1" applyBorder="1" applyAlignment="1">
      <alignment horizontal="center"/>
    </xf>
    <xf numFmtId="0" fontId="0" fillId="0" borderId="1" xfId="0" applyBorder="1" applyAlignment="1">
      <alignment horizontal="center"/>
    </xf>
    <xf numFmtId="0" fontId="12" fillId="0" borderId="0" xfId="0" applyFont="1" applyAlignment="1">
      <alignment horizontal="center"/>
    </xf>
    <xf numFmtId="0" fontId="12" fillId="0" borderId="1" xfId="0" applyFont="1" applyBorder="1" applyAlignment="1">
      <alignment horizontal="center"/>
    </xf>
    <xf numFmtId="0" fontId="12" fillId="0" borderId="3" xfId="0" applyFont="1" applyBorder="1" applyAlignment="1">
      <alignment horizontal="center"/>
    </xf>
    <xf numFmtId="0" fontId="2" fillId="3" borderId="1" xfId="0" applyFont="1" applyFill="1" applyBorder="1"/>
    <xf numFmtId="0" fontId="2" fillId="3" borderId="1" xfId="0" applyFont="1" applyFill="1" applyBorder="1" applyAlignment="1">
      <alignment horizontal="center"/>
    </xf>
    <xf numFmtId="166" fontId="5" fillId="3" borderId="1" xfId="0" applyNumberFormat="1" applyFont="1" applyFill="1" applyBorder="1"/>
    <xf numFmtId="10" fontId="7" fillId="4" borderId="1" xfId="0" applyNumberFormat="1" applyFont="1" applyFill="1" applyBorder="1" applyAlignment="1">
      <alignment horizontal="center"/>
    </xf>
    <xf numFmtId="0" fontId="7" fillId="4" borderId="1" xfId="0" applyFont="1" applyFill="1" applyBorder="1" applyAlignment="1">
      <alignment horizontal="center" wrapText="1"/>
    </xf>
    <xf numFmtId="166" fontId="7" fillId="0" borderId="14" xfId="0" applyNumberFormat="1" applyFont="1" applyBorder="1"/>
    <xf numFmtId="166" fontId="7" fillId="0" borderId="0" xfId="0" applyNumberFormat="1" applyFont="1"/>
    <xf numFmtId="0" fontId="47" fillId="0" borderId="1" xfId="0" applyFont="1" applyBorder="1" applyAlignment="1">
      <alignment horizontal="center"/>
    </xf>
    <xf numFmtId="2" fontId="0" fillId="0" borderId="0" xfId="0" applyNumberFormat="1" applyAlignment="1">
      <alignment horizontal="center"/>
    </xf>
    <xf numFmtId="2" fontId="0" fillId="0" borderId="0" xfId="0" applyNumberFormat="1"/>
    <xf numFmtId="0" fontId="0" fillId="14" borderId="0" xfId="0" applyFill="1"/>
    <xf numFmtId="2" fontId="0" fillId="15" borderId="0" xfId="0" applyNumberFormat="1" applyFill="1" applyAlignment="1">
      <alignment horizontal="center"/>
    </xf>
    <xf numFmtId="3" fontId="0" fillId="16" borderId="1" xfId="0" applyNumberFormat="1" applyFill="1" applyBorder="1" applyAlignment="1" applyProtection="1">
      <alignment horizontal="center"/>
      <protection locked="0"/>
    </xf>
    <xf numFmtId="0" fontId="40" fillId="5" borderId="1" xfId="0" applyFont="1" applyFill="1" applyBorder="1" applyAlignment="1" applyProtection="1">
      <alignment horizontal="center" wrapText="1"/>
      <protection locked="0"/>
    </xf>
    <xf numFmtId="0" fontId="3" fillId="5" borderId="1" xfId="0" applyFont="1" applyFill="1" applyBorder="1" applyAlignment="1" applyProtection="1">
      <alignment horizontal="center" wrapText="1"/>
      <protection locked="0"/>
    </xf>
    <xf numFmtId="0" fontId="0" fillId="0" borderId="0" xfId="0" applyAlignment="1">
      <alignment horizontal="left" wrapText="1"/>
    </xf>
    <xf numFmtId="0" fontId="0" fillId="0" borderId="0" xfId="0" applyAlignment="1">
      <alignment horizontal="left" vertical="top" wrapText="1"/>
    </xf>
    <xf numFmtId="0" fontId="0" fillId="0" borderId="0" xfId="0" applyAlignment="1">
      <alignment horizontal="left"/>
    </xf>
    <xf numFmtId="0" fontId="0" fillId="0" borderId="25" xfId="0" applyBorder="1" applyAlignment="1">
      <alignment horizontal="left" vertical="top" wrapText="1"/>
    </xf>
    <xf numFmtId="0" fontId="0" fillId="0" borderId="0" xfId="0" applyAlignment="1">
      <alignment horizontal="right" wrapText="1"/>
    </xf>
    <xf numFmtId="0" fontId="0" fillId="0" borderId="25" xfId="0" applyBorder="1" applyAlignment="1">
      <alignment horizontal="right" wrapText="1"/>
    </xf>
    <xf numFmtId="0" fontId="0" fillId="5" borderId="24" xfId="0" applyFill="1" applyBorder="1" applyAlignment="1" applyProtection="1">
      <alignment horizontal="left"/>
      <protection locked="0"/>
    </xf>
    <xf numFmtId="0" fontId="0" fillId="5" borderId="21" xfId="0" applyFill="1" applyBorder="1" applyAlignment="1" applyProtection="1">
      <alignment horizontal="left"/>
      <protection locked="0"/>
    </xf>
    <xf numFmtId="0" fontId="0" fillId="5" borderId="22" xfId="0" applyFill="1" applyBorder="1" applyAlignment="1" applyProtection="1">
      <alignment horizontal="left"/>
      <protection locked="0"/>
    </xf>
    <xf numFmtId="0" fontId="0" fillId="5" borderId="18" xfId="0" applyFill="1" applyBorder="1" applyAlignment="1" applyProtection="1">
      <alignment horizontal="left"/>
      <protection locked="0"/>
    </xf>
    <xf numFmtId="0" fontId="0" fillId="5" borderId="0" xfId="0" applyFill="1" applyAlignment="1" applyProtection="1">
      <alignment horizontal="left"/>
      <protection locked="0"/>
    </xf>
    <xf numFmtId="0" fontId="0" fillId="5" borderId="25" xfId="0" applyFill="1" applyBorder="1" applyAlignment="1" applyProtection="1">
      <alignment horizontal="left"/>
      <protection locked="0"/>
    </xf>
    <xf numFmtId="0" fontId="0" fillId="5" borderId="15" xfId="0" applyFill="1" applyBorder="1" applyAlignment="1" applyProtection="1">
      <alignment horizontal="left"/>
      <protection locked="0"/>
    </xf>
    <xf numFmtId="0" fontId="0" fillId="5" borderId="12" xfId="0" applyFill="1" applyBorder="1" applyAlignment="1" applyProtection="1">
      <alignment horizontal="left"/>
      <protection locked="0"/>
    </xf>
    <xf numFmtId="0" fontId="0" fillId="5" borderId="16" xfId="0" applyFill="1" applyBorder="1" applyAlignment="1" applyProtection="1">
      <alignment horizontal="left"/>
      <protection locked="0"/>
    </xf>
    <xf numFmtId="0" fontId="2" fillId="0" borderId="0" xfId="0" applyFont="1" applyAlignment="1">
      <alignment horizontal="left" wrapText="1"/>
    </xf>
    <xf numFmtId="0" fontId="8" fillId="0" borderId="1" xfId="0" applyFont="1" applyBorder="1" applyAlignment="1">
      <alignment horizontal="center"/>
    </xf>
    <xf numFmtId="0" fontId="9" fillId="12" borderId="1" xfId="0" applyFont="1" applyFill="1" applyBorder="1" applyAlignment="1" applyProtection="1">
      <alignment horizontal="center" wrapText="1" shrinkToFit="1"/>
      <protection locked="0"/>
    </xf>
    <xf numFmtId="0" fontId="8" fillId="0" borderId="0" xfId="0" applyFont="1" applyAlignment="1">
      <alignment horizontal="right"/>
    </xf>
    <xf numFmtId="0" fontId="9" fillId="0" borderId="0" xfId="0" applyFont="1" applyAlignment="1">
      <alignment horizontal="center"/>
    </xf>
    <xf numFmtId="0" fontId="8" fillId="0" borderId="19" xfId="0" applyFont="1" applyBorder="1" applyAlignment="1">
      <alignment horizontal="left"/>
    </xf>
    <xf numFmtId="0" fontId="8" fillId="0" borderId="23" xfId="0" applyFont="1" applyBorder="1" applyAlignment="1">
      <alignment horizontal="left"/>
    </xf>
    <xf numFmtId="0" fontId="9" fillId="12" borderId="19" xfId="0" applyFont="1" applyFill="1" applyBorder="1" applyAlignment="1" applyProtection="1">
      <alignment horizontal="center" wrapText="1" shrinkToFit="1"/>
      <protection locked="0"/>
    </xf>
    <xf numFmtId="0" fontId="9" fillId="12" borderId="23" xfId="0" applyFont="1" applyFill="1" applyBorder="1" applyAlignment="1" applyProtection="1">
      <alignment horizontal="center" wrapText="1" shrinkToFit="1"/>
      <protection locked="0"/>
    </xf>
    <xf numFmtId="0" fontId="8" fillId="0" borderId="19" xfId="0" applyFont="1" applyBorder="1" applyAlignment="1">
      <alignment horizontal="center"/>
    </xf>
    <xf numFmtId="0" fontId="8" fillId="0" borderId="23" xfId="0" applyFont="1" applyBorder="1" applyAlignment="1">
      <alignment horizontal="center"/>
    </xf>
    <xf numFmtId="0" fontId="9" fillId="13" borderId="19" xfId="0" applyFont="1" applyFill="1" applyBorder="1" applyAlignment="1">
      <alignment horizontal="center" shrinkToFit="1"/>
    </xf>
    <xf numFmtId="0" fontId="9" fillId="13" borderId="23" xfId="0" applyFont="1" applyFill="1" applyBorder="1" applyAlignment="1">
      <alignment horizontal="center" shrinkToFit="1"/>
    </xf>
    <xf numFmtId="0" fontId="12" fillId="0" borderId="0" xfId="0" applyFont="1" applyAlignment="1">
      <alignment horizontal="center" vertical="center" wrapText="1"/>
    </xf>
    <xf numFmtId="0" fontId="12" fillId="0" borderId="25" xfId="0" applyFont="1" applyBorder="1" applyAlignment="1">
      <alignment horizontal="center" vertical="center" wrapText="1"/>
    </xf>
    <xf numFmtId="0" fontId="33" fillId="0" borderId="19" xfId="0" applyFont="1" applyBorder="1" applyAlignment="1">
      <alignment horizontal="center"/>
    </xf>
    <xf numFmtId="0" fontId="33" fillId="0" borderId="20" xfId="0" applyFont="1" applyBorder="1" applyAlignment="1">
      <alignment horizontal="center"/>
    </xf>
    <xf numFmtId="0" fontId="33" fillId="0" borderId="23" xfId="0" applyFont="1" applyBorder="1" applyAlignment="1">
      <alignment horizontal="center"/>
    </xf>
    <xf numFmtId="0" fontId="8" fillId="3" borderId="1" xfId="0" applyFont="1" applyFill="1" applyBorder="1" applyAlignment="1">
      <alignment horizontal="center" vertical="center"/>
    </xf>
    <xf numFmtId="0" fontId="8" fillId="3" borderId="14" xfId="0" applyFont="1" applyFill="1" applyBorder="1" applyAlignment="1">
      <alignment horizontal="center" vertical="center"/>
    </xf>
    <xf numFmtId="10" fontId="12" fillId="8" borderId="19" xfId="2" applyNumberFormat="1" applyFont="1" applyFill="1" applyBorder="1" applyAlignment="1">
      <alignment horizontal="center"/>
    </xf>
    <xf numFmtId="10" fontId="12" fillId="8" borderId="20" xfId="2" applyNumberFormat="1" applyFont="1" applyFill="1" applyBorder="1" applyAlignment="1">
      <alignment horizontal="center"/>
    </xf>
    <xf numFmtId="10" fontId="12" fillId="8" borderId="23" xfId="2" applyNumberFormat="1" applyFont="1" applyFill="1" applyBorder="1" applyAlignment="1">
      <alignment horizontal="center"/>
    </xf>
    <xf numFmtId="0" fontId="32" fillId="0" borderId="19" xfId="0" applyFont="1" applyBorder="1" applyAlignment="1">
      <alignment horizontal="center" vertical="center"/>
    </xf>
    <xf numFmtId="0" fontId="32" fillId="0" borderId="23" xfId="0" applyFont="1" applyBorder="1" applyAlignment="1">
      <alignment horizontal="center" vertical="center"/>
    </xf>
    <xf numFmtId="0" fontId="8" fillId="3" borderId="24" xfId="0" applyFont="1" applyFill="1" applyBorder="1" applyAlignment="1">
      <alignment horizontal="center" wrapText="1"/>
    </xf>
    <xf numFmtId="0" fontId="8" fillId="3" borderId="21" xfId="0" applyFont="1" applyFill="1" applyBorder="1" applyAlignment="1">
      <alignment horizontal="center" wrapText="1"/>
    </xf>
    <xf numFmtId="0" fontId="8" fillId="3" borderId="22" xfId="0" applyFont="1" applyFill="1" applyBorder="1" applyAlignment="1">
      <alignment horizontal="center" wrapText="1"/>
    </xf>
    <xf numFmtId="0" fontId="8" fillId="3" borderId="15" xfId="0" applyFont="1" applyFill="1" applyBorder="1" applyAlignment="1">
      <alignment horizontal="center" wrapText="1"/>
    </xf>
    <xf numFmtId="0" fontId="8" fillId="3" borderId="12" xfId="0" applyFont="1" applyFill="1" applyBorder="1" applyAlignment="1">
      <alignment horizontal="center" wrapText="1"/>
    </xf>
    <xf numFmtId="0" fontId="8" fillId="3" borderId="16" xfId="0" applyFont="1" applyFill="1" applyBorder="1" applyAlignment="1">
      <alignment horizontal="center" wrapText="1"/>
    </xf>
    <xf numFmtId="0" fontId="0" fillId="3" borderId="14" xfId="0" applyFill="1" applyBorder="1" applyAlignment="1">
      <alignment horizontal="center"/>
    </xf>
    <xf numFmtId="0" fontId="2" fillId="3" borderId="15" xfId="0" applyFont="1" applyFill="1" applyBorder="1" applyAlignment="1">
      <alignment horizontal="center"/>
    </xf>
    <xf numFmtId="0" fontId="2" fillId="3" borderId="16" xfId="0" applyFont="1" applyFill="1" applyBorder="1" applyAlignment="1">
      <alignment horizontal="center"/>
    </xf>
    <xf numFmtId="0" fontId="0" fillId="5" borderId="1" xfId="0" applyFill="1" applyBorder="1" applyAlignment="1">
      <alignment horizontal="center"/>
    </xf>
    <xf numFmtId="0" fontId="0" fillId="5" borderId="13" xfId="0" applyFill="1" applyBorder="1" applyAlignment="1">
      <alignment horizontal="center"/>
    </xf>
    <xf numFmtId="0" fontId="2" fillId="0" borderId="12" xfId="0" applyFont="1" applyBorder="1" applyAlignment="1">
      <alignment horizontal="center"/>
    </xf>
    <xf numFmtId="0" fontId="9" fillId="3" borderId="18" xfId="0" applyFont="1" applyFill="1" applyBorder="1" applyAlignment="1">
      <alignment horizontal="center"/>
    </xf>
    <xf numFmtId="0" fontId="9" fillId="3" borderId="25" xfId="0" applyFont="1" applyFill="1" applyBorder="1" applyAlignment="1">
      <alignment horizontal="center"/>
    </xf>
    <xf numFmtId="0" fontId="9" fillId="3" borderId="15" xfId="0" applyFont="1" applyFill="1" applyBorder="1" applyAlignment="1">
      <alignment horizontal="center"/>
    </xf>
    <xf numFmtId="0" fontId="9" fillId="3" borderId="16" xfId="0" applyFont="1" applyFill="1" applyBorder="1" applyAlignment="1">
      <alignment horizontal="center"/>
    </xf>
    <xf numFmtId="0" fontId="8" fillId="0" borderId="37" xfId="0" applyFont="1" applyBorder="1" applyAlignment="1">
      <alignment horizontal="left"/>
    </xf>
    <xf numFmtId="0" fontId="8" fillId="0" borderId="38" xfId="0" applyFont="1" applyBorder="1" applyAlignment="1">
      <alignment horizontal="left"/>
    </xf>
    <xf numFmtId="0" fontId="9" fillId="5" borderId="21" xfId="0" applyFont="1" applyFill="1" applyBorder="1" applyAlignment="1" applyProtection="1">
      <alignment horizontal="left" vertical="top" wrapText="1"/>
      <protection locked="0"/>
    </xf>
    <xf numFmtId="0" fontId="9" fillId="5" borderId="39" xfId="0" applyFont="1" applyFill="1" applyBorder="1" applyAlignment="1" applyProtection="1">
      <alignment horizontal="left" vertical="top" wrapText="1"/>
      <protection locked="0"/>
    </xf>
    <xf numFmtId="0" fontId="9" fillId="5" borderId="0" xfId="0" applyFont="1" applyFill="1" applyAlignment="1" applyProtection="1">
      <alignment horizontal="left" vertical="top" wrapText="1"/>
      <protection locked="0"/>
    </xf>
    <xf numFmtId="0" fontId="9" fillId="5" borderId="40" xfId="0" applyFont="1" applyFill="1" applyBorder="1" applyAlignment="1" applyProtection="1">
      <alignment horizontal="left" vertical="top" wrapText="1"/>
      <protection locked="0"/>
    </xf>
    <xf numFmtId="0" fontId="9" fillId="5" borderId="41" xfId="0" applyFont="1" applyFill="1" applyBorder="1" applyAlignment="1" applyProtection="1">
      <alignment horizontal="left" vertical="top" wrapText="1"/>
      <protection locked="0"/>
    </xf>
    <xf numFmtId="0" fontId="9" fillId="5" borderId="42" xfId="0" applyFont="1" applyFill="1" applyBorder="1" applyAlignment="1" applyProtection="1">
      <alignment horizontal="left" vertical="top" wrapText="1"/>
      <protection locked="0"/>
    </xf>
    <xf numFmtId="0" fontId="9" fillId="3" borderId="24" xfId="0" applyFont="1" applyFill="1" applyBorder="1" applyAlignment="1">
      <alignment horizontal="center"/>
    </xf>
    <xf numFmtId="0" fontId="9" fillId="3" borderId="22" xfId="0" applyFont="1" applyFill="1" applyBorder="1" applyAlignment="1">
      <alignment horizontal="center"/>
    </xf>
    <xf numFmtId="0" fontId="9" fillId="0" borderId="24" xfId="0" applyFont="1" applyBorder="1" applyAlignment="1">
      <alignment horizontal="center"/>
    </xf>
    <xf numFmtId="0" fontId="9" fillId="0" borderId="22" xfId="0" applyFont="1" applyBorder="1" applyAlignment="1">
      <alignment horizontal="center"/>
    </xf>
    <xf numFmtId="9" fontId="9" fillId="4" borderId="18" xfId="0" applyNumberFormat="1" applyFont="1" applyFill="1" applyBorder="1" applyAlignment="1">
      <alignment horizontal="center"/>
    </xf>
    <xf numFmtId="9" fontId="9" fillId="4" borderId="25" xfId="0" applyNumberFormat="1" applyFont="1" applyFill="1" applyBorder="1" applyAlignment="1">
      <alignment horizontal="center"/>
    </xf>
    <xf numFmtId="0" fontId="8" fillId="3" borderId="15" xfId="0" applyFont="1" applyFill="1" applyBorder="1" applyAlignment="1">
      <alignment horizontal="center"/>
    </xf>
    <xf numFmtId="0" fontId="8" fillId="3" borderId="16" xfId="0" applyFont="1" applyFill="1" applyBorder="1" applyAlignment="1">
      <alignment horizontal="center"/>
    </xf>
    <xf numFmtId="0" fontId="9" fillId="3" borderId="27" xfId="0" applyFont="1" applyFill="1" applyBorder="1" applyAlignment="1">
      <alignment horizontal="center"/>
    </xf>
    <xf numFmtId="0" fontId="9" fillId="3" borderId="28" xfId="0" applyFont="1" applyFill="1" applyBorder="1" applyAlignment="1">
      <alignment horizontal="center"/>
    </xf>
    <xf numFmtId="10" fontId="9" fillId="5" borderId="27" xfId="2" applyNumberFormat="1" applyFont="1" applyFill="1" applyBorder="1" applyAlignment="1" applyProtection="1">
      <alignment horizontal="center"/>
      <protection locked="0"/>
    </xf>
    <xf numFmtId="10" fontId="9" fillId="5" borderId="28" xfId="2" applyNumberFormat="1" applyFont="1" applyFill="1" applyBorder="1" applyAlignment="1" applyProtection="1">
      <alignment horizontal="center"/>
      <protection locked="0"/>
    </xf>
    <xf numFmtId="0" fontId="9" fillId="3" borderId="30" xfId="0" applyFont="1" applyFill="1" applyBorder="1" applyAlignment="1">
      <alignment horizontal="center"/>
    </xf>
    <xf numFmtId="0" fontId="9" fillId="3" borderId="31" xfId="0" applyFont="1" applyFill="1" applyBorder="1" applyAlignment="1">
      <alignment horizontal="center"/>
    </xf>
    <xf numFmtId="0" fontId="9" fillId="0" borderId="19" xfId="0" applyFont="1" applyBorder="1" applyAlignment="1">
      <alignment horizontal="center"/>
    </xf>
    <xf numFmtId="0" fontId="9" fillId="0" borderId="23" xfId="0" applyFont="1" applyBorder="1" applyAlignment="1">
      <alignment horizontal="center"/>
    </xf>
    <xf numFmtId="10" fontId="9" fillId="0" borderId="27" xfId="2" applyNumberFormat="1" applyFont="1" applyFill="1" applyBorder="1" applyAlignment="1">
      <alignment horizontal="center"/>
    </xf>
    <xf numFmtId="10" fontId="9" fillId="0" borderId="28" xfId="2" applyNumberFormat="1" applyFont="1" applyFill="1" applyBorder="1" applyAlignment="1">
      <alignment horizontal="center"/>
    </xf>
    <xf numFmtId="0" fontId="9" fillId="3" borderId="34" xfId="0" applyFont="1" applyFill="1" applyBorder="1" applyAlignment="1">
      <alignment horizontal="center"/>
    </xf>
    <xf numFmtId="0" fontId="9" fillId="3" borderId="35" xfId="0" applyFont="1" applyFill="1" applyBorder="1" applyAlignment="1">
      <alignment horizontal="center"/>
    </xf>
    <xf numFmtId="0" fontId="8" fillId="0" borderId="12" xfId="0" applyFont="1" applyBorder="1" applyAlignment="1">
      <alignment horizontal="center"/>
    </xf>
    <xf numFmtId="0" fontId="8" fillId="3" borderId="1" xfId="0" applyFont="1" applyFill="1" applyBorder="1" applyAlignment="1">
      <alignment horizontal="center"/>
    </xf>
    <xf numFmtId="10" fontId="9" fillId="5" borderId="18" xfId="2" applyNumberFormat="1" applyFont="1" applyFill="1" applyBorder="1" applyAlignment="1" applyProtection="1">
      <alignment horizontal="center"/>
      <protection locked="0"/>
    </xf>
    <xf numFmtId="10" fontId="9" fillId="5" borderId="25" xfId="2" applyNumberFormat="1" applyFont="1" applyFill="1" applyBorder="1" applyAlignment="1" applyProtection="1">
      <alignment horizontal="center"/>
      <protection locked="0"/>
    </xf>
    <xf numFmtId="0" fontId="8" fillId="0" borderId="19" xfId="0" applyFont="1" applyBorder="1" applyAlignment="1">
      <alignment horizontal="center" vertical="top" wrapText="1"/>
    </xf>
    <xf numFmtId="0" fontId="8" fillId="0" borderId="23" xfId="0" applyFont="1" applyBorder="1" applyAlignment="1">
      <alignment horizontal="center" vertical="top" wrapText="1"/>
    </xf>
    <xf numFmtId="0" fontId="9" fillId="0" borderId="21" xfId="0" applyFont="1" applyBorder="1" applyAlignment="1">
      <alignment horizontal="center"/>
    </xf>
    <xf numFmtId="10" fontId="9" fillId="5" borderId="24" xfId="2" applyNumberFormat="1" applyFont="1" applyFill="1" applyBorder="1" applyAlignment="1" applyProtection="1">
      <alignment horizontal="center"/>
      <protection locked="0"/>
    </xf>
    <xf numFmtId="10" fontId="9" fillId="5" borderId="22" xfId="2" applyNumberFormat="1" applyFont="1" applyFill="1" applyBorder="1" applyAlignment="1" applyProtection="1">
      <alignment horizontal="center"/>
      <protection locked="0"/>
    </xf>
    <xf numFmtId="0" fontId="9" fillId="3" borderId="32" xfId="0" applyFont="1" applyFill="1" applyBorder="1" applyAlignment="1">
      <alignment horizontal="center"/>
    </xf>
    <xf numFmtId="0" fontId="9" fillId="0" borderId="20" xfId="0" applyFont="1" applyBorder="1" applyAlignment="1">
      <alignment horizontal="center"/>
    </xf>
    <xf numFmtId="10" fontId="7" fillId="5" borderId="18" xfId="2" applyNumberFormat="1" applyFont="1" applyFill="1" applyBorder="1" applyAlignment="1" applyProtection="1">
      <alignment horizontal="center"/>
      <protection locked="0"/>
    </xf>
    <xf numFmtId="10" fontId="7" fillId="5" borderId="25" xfId="2" applyNumberFormat="1" applyFont="1" applyFill="1" applyBorder="1" applyAlignment="1" applyProtection="1">
      <alignment horizontal="center"/>
      <protection locked="0"/>
    </xf>
    <xf numFmtId="0" fontId="0" fillId="5" borderId="24" xfId="0" applyFill="1" applyBorder="1" applyAlignment="1" applyProtection="1">
      <alignment horizontal="left" vertical="top" wrapText="1"/>
      <protection locked="0"/>
    </xf>
    <xf numFmtId="0" fontId="0" fillId="5" borderId="21" xfId="0" applyFill="1" applyBorder="1" applyAlignment="1" applyProtection="1">
      <alignment horizontal="left" vertical="top" wrapText="1"/>
      <protection locked="0"/>
    </xf>
    <xf numFmtId="0" fontId="0" fillId="5" borderId="22" xfId="0" applyFill="1" applyBorder="1" applyAlignment="1" applyProtection="1">
      <alignment horizontal="left" vertical="top" wrapText="1"/>
      <protection locked="0"/>
    </xf>
    <xf numFmtId="0" fontId="0" fillId="5" borderId="18" xfId="0" applyFill="1" applyBorder="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25" xfId="0" applyFill="1" applyBorder="1" applyAlignment="1" applyProtection="1">
      <alignment horizontal="left" vertical="top" wrapText="1"/>
      <protection locked="0"/>
    </xf>
    <xf numFmtId="0" fontId="0" fillId="5" borderId="15" xfId="0" applyFill="1" applyBorder="1" applyAlignment="1" applyProtection="1">
      <alignment horizontal="left" vertical="top" wrapText="1"/>
      <protection locked="0"/>
    </xf>
    <xf numFmtId="0" fontId="0" fillId="5" borderId="12" xfId="0" applyFill="1" applyBorder="1" applyAlignment="1" applyProtection="1">
      <alignment horizontal="left" vertical="top" wrapText="1"/>
      <protection locked="0"/>
    </xf>
    <xf numFmtId="0" fontId="0" fillId="5" borderId="16" xfId="0" applyFill="1" applyBorder="1" applyAlignment="1" applyProtection="1">
      <alignment horizontal="left" vertical="top" wrapText="1"/>
      <protection locked="0"/>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 fillId="0" borderId="0" xfId="0" applyFont="1" applyAlignment="1">
      <alignment horizontal="center"/>
    </xf>
    <xf numFmtId="0" fontId="12" fillId="0" borderId="1" xfId="0" applyFont="1" applyBorder="1" applyAlignment="1">
      <alignment horizontal="center"/>
    </xf>
    <xf numFmtId="0" fontId="12" fillId="0" borderId="3" xfId="0" applyFont="1" applyBorder="1" applyAlignment="1">
      <alignment horizontal="center"/>
    </xf>
    <xf numFmtId="0" fontId="12" fillId="0" borderId="0" xfId="0" applyFont="1" applyAlignment="1">
      <alignment horizontal="center"/>
    </xf>
    <xf numFmtId="0" fontId="7" fillId="0" borderId="0" xfId="0" applyFont="1" applyAlignment="1">
      <alignment horizontal="center"/>
    </xf>
  </cellXfs>
  <cellStyles count="6">
    <cellStyle name="Currency" xfId="1" builtinId="4"/>
    <cellStyle name="Hyperlink" xfId="4" builtinId="8"/>
    <cellStyle name="Normal" xfId="0" builtinId="0"/>
    <cellStyle name="Normal_MAXCOST" xfId="3" xr:uid="{5613A03D-C72C-4597-8575-FE90F64DBA54}"/>
    <cellStyle name="Normal_MAXCOST 3" xfId="5" xr:uid="{C0FA9745-C91F-4AE0-84CB-CCE0F4F8C231}"/>
    <cellStyle name="Percent" xfId="2" builtinId="5"/>
  </cellStyles>
  <dxfs count="12">
    <dxf>
      <font>
        <color rgb="FF006100"/>
      </font>
      <fill>
        <patternFill>
          <bgColor rgb="FFC6EFCE"/>
        </patternFill>
      </fill>
    </dxf>
    <dxf>
      <font>
        <color rgb="FF9C6500"/>
      </font>
      <fill>
        <patternFill>
          <bgColor rgb="FFFFEB9C"/>
        </patternFill>
      </fill>
    </dxf>
    <dxf>
      <fill>
        <patternFill>
          <bgColor rgb="FFFFCC99"/>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C00000"/>
      </font>
      <fill>
        <patternFill>
          <bgColor rgb="FFFFC7CE"/>
        </patternFill>
      </fill>
    </dxf>
    <dxf>
      <font>
        <b/>
        <i val="0"/>
        <color rgb="FF006100"/>
      </font>
      <fill>
        <patternFill>
          <bgColor rgb="FFC6EFCE"/>
        </patternFill>
      </fill>
    </dxf>
    <dxf>
      <font>
        <b/>
        <i val="0"/>
        <color rgb="FFC00000"/>
      </font>
      <fill>
        <patternFill>
          <bgColor rgb="FFFFC7CE"/>
        </patternFill>
      </fill>
    </dxf>
    <dxf>
      <font>
        <color rgb="FF006100"/>
      </font>
      <fill>
        <patternFill>
          <bgColor rgb="FFC6EFCE"/>
        </patternFill>
      </fill>
    </dxf>
    <dxf>
      <font>
        <color rgb="FF9C0006"/>
      </font>
      <fill>
        <patternFill>
          <bgColor rgb="FFFFC7CE"/>
        </patternFill>
      </fill>
    </dxf>
    <dxf>
      <font>
        <color theme="0"/>
      </font>
      <fill>
        <patternFill>
          <bgColor theme="0"/>
        </patternFill>
      </fill>
      <border>
        <left/>
        <right/>
        <top/>
        <bottom/>
      </border>
    </dxf>
  </dxfs>
  <tableStyles count="0" defaultTableStyle="TableStyleMedium2" defaultPivotStyle="PivotStyleLight16"/>
  <colors>
    <mruColors>
      <color rgb="FFDAF2D0"/>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9</xdr:col>
      <xdr:colOff>219075</xdr:colOff>
      <xdr:row>0</xdr:row>
      <xdr:rowOff>38100</xdr:rowOff>
    </xdr:from>
    <xdr:to>
      <xdr:col>9</xdr:col>
      <xdr:colOff>891633</xdr:colOff>
      <xdr:row>1</xdr:row>
      <xdr:rowOff>211512</xdr:rowOff>
    </xdr:to>
    <xdr:pic>
      <xdr:nvPicPr>
        <xdr:cNvPr id="2" name="Picture 1">
          <a:extLst>
            <a:ext uri="{FF2B5EF4-FFF2-40B4-BE49-F238E27FC236}">
              <a16:creationId xmlns:a16="http://schemas.microsoft.com/office/drawing/2014/main" id="{51CD88B8-87B1-B16D-EB30-5C4F7D6BA512}"/>
            </a:ext>
          </a:extLst>
        </xdr:cNvPr>
        <xdr:cNvPicPr>
          <a:picLocks noChangeAspect="1"/>
        </xdr:cNvPicPr>
      </xdr:nvPicPr>
      <xdr:blipFill>
        <a:blip xmlns:r="http://schemas.openxmlformats.org/officeDocument/2006/relationships" r:embed="rId1"/>
        <a:stretch>
          <a:fillRect/>
        </a:stretch>
      </xdr:blipFill>
      <xdr:spPr>
        <a:xfrm>
          <a:off x="10429875" y="38100"/>
          <a:ext cx="663033" cy="4077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1114425</xdr:colOff>
      <xdr:row>0</xdr:row>
      <xdr:rowOff>28575</xdr:rowOff>
    </xdr:from>
    <xdr:to>
      <xdr:col>3</xdr:col>
      <xdr:colOff>1998</xdr:colOff>
      <xdr:row>1</xdr:row>
      <xdr:rowOff>211512</xdr:rowOff>
    </xdr:to>
    <xdr:pic>
      <xdr:nvPicPr>
        <xdr:cNvPr id="2" name="Picture 1">
          <a:extLst>
            <a:ext uri="{FF2B5EF4-FFF2-40B4-BE49-F238E27FC236}">
              <a16:creationId xmlns:a16="http://schemas.microsoft.com/office/drawing/2014/main" id="{032BBDBF-C3E2-24B4-0C04-4A6CF3B06A76}"/>
            </a:ext>
          </a:extLst>
        </xdr:cNvPr>
        <xdr:cNvPicPr>
          <a:picLocks noChangeAspect="1"/>
        </xdr:cNvPicPr>
      </xdr:nvPicPr>
      <xdr:blipFill>
        <a:blip xmlns:r="http://schemas.openxmlformats.org/officeDocument/2006/relationships" r:embed="rId1"/>
        <a:stretch>
          <a:fillRect/>
        </a:stretch>
      </xdr:blipFill>
      <xdr:spPr>
        <a:xfrm>
          <a:off x="7572375" y="28575"/>
          <a:ext cx="663033" cy="4077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744855</xdr:colOff>
      <xdr:row>0</xdr:row>
      <xdr:rowOff>34290</xdr:rowOff>
    </xdr:from>
    <xdr:to>
      <xdr:col>4</xdr:col>
      <xdr:colOff>93</xdr:colOff>
      <xdr:row>2</xdr:row>
      <xdr:rowOff>2597</xdr:rowOff>
    </xdr:to>
    <xdr:pic>
      <xdr:nvPicPr>
        <xdr:cNvPr id="2" name="Picture 1">
          <a:extLst>
            <a:ext uri="{FF2B5EF4-FFF2-40B4-BE49-F238E27FC236}">
              <a16:creationId xmlns:a16="http://schemas.microsoft.com/office/drawing/2014/main" id="{7B64663D-7349-4581-1EFF-C2572C0CDEEE}"/>
            </a:ext>
          </a:extLst>
        </xdr:cNvPr>
        <xdr:cNvPicPr>
          <a:picLocks noChangeAspect="1"/>
        </xdr:cNvPicPr>
      </xdr:nvPicPr>
      <xdr:blipFill>
        <a:blip xmlns:r="http://schemas.openxmlformats.org/officeDocument/2006/relationships" r:embed="rId1"/>
        <a:stretch>
          <a:fillRect/>
        </a:stretch>
      </xdr:blipFill>
      <xdr:spPr>
        <a:xfrm>
          <a:off x="6517005" y="34290"/>
          <a:ext cx="676368" cy="41915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790575</xdr:colOff>
      <xdr:row>0</xdr:row>
      <xdr:rowOff>19050</xdr:rowOff>
    </xdr:from>
    <xdr:to>
      <xdr:col>4</xdr:col>
      <xdr:colOff>93</xdr:colOff>
      <xdr:row>1</xdr:row>
      <xdr:rowOff>194367</xdr:rowOff>
    </xdr:to>
    <xdr:pic>
      <xdr:nvPicPr>
        <xdr:cNvPr id="2" name="Picture 1">
          <a:extLst>
            <a:ext uri="{FF2B5EF4-FFF2-40B4-BE49-F238E27FC236}">
              <a16:creationId xmlns:a16="http://schemas.microsoft.com/office/drawing/2014/main" id="{BF34DC1D-32C8-43A0-EEDD-8EBCB364661E}"/>
            </a:ext>
          </a:extLst>
        </xdr:cNvPr>
        <xdr:cNvPicPr>
          <a:picLocks noChangeAspect="1"/>
        </xdr:cNvPicPr>
      </xdr:nvPicPr>
      <xdr:blipFill>
        <a:blip xmlns:r="http://schemas.openxmlformats.org/officeDocument/2006/relationships" r:embed="rId1"/>
        <a:stretch>
          <a:fillRect/>
        </a:stretch>
      </xdr:blipFill>
      <xdr:spPr>
        <a:xfrm>
          <a:off x="6562725" y="19050"/>
          <a:ext cx="663033" cy="40772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1724025</xdr:colOff>
      <xdr:row>0</xdr:row>
      <xdr:rowOff>38100</xdr:rowOff>
    </xdr:from>
    <xdr:to>
      <xdr:col>10</xdr:col>
      <xdr:colOff>1998</xdr:colOff>
      <xdr:row>1</xdr:row>
      <xdr:rowOff>207702</xdr:rowOff>
    </xdr:to>
    <xdr:pic>
      <xdr:nvPicPr>
        <xdr:cNvPr id="2" name="Picture 1">
          <a:extLst>
            <a:ext uri="{FF2B5EF4-FFF2-40B4-BE49-F238E27FC236}">
              <a16:creationId xmlns:a16="http://schemas.microsoft.com/office/drawing/2014/main" id="{EEEB1DB4-5979-51FB-C1CD-58BCC0B9D007}"/>
            </a:ext>
          </a:extLst>
        </xdr:cNvPr>
        <xdr:cNvPicPr>
          <a:picLocks noChangeAspect="1"/>
        </xdr:cNvPicPr>
      </xdr:nvPicPr>
      <xdr:blipFill>
        <a:blip xmlns:r="http://schemas.openxmlformats.org/officeDocument/2006/relationships" r:embed="rId1"/>
        <a:stretch>
          <a:fillRect/>
        </a:stretch>
      </xdr:blipFill>
      <xdr:spPr>
        <a:xfrm>
          <a:off x="14325600" y="38100"/>
          <a:ext cx="663033" cy="40772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129540</xdr:colOff>
      <xdr:row>0</xdr:row>
      <xdr:rowOff>64770</xdr:rowOff>
    </xdr:from>
    <xdr:to>
      <xdr:col>7</xdr:col>
      <xdr:colOff>796383</xdr:colOff>
      <xdr:row>1</xdr:row>
      <xdr:rowOff>1962</xdr:rowOff>
    </xdr:to>
    <xdr:pic>
      <xdr:nvPicPr>
        <xdr:cNvPr id="2" name="Picture 1">
          <a:extLst>
            <a:ext uri="{FF2B5EF4-FFF2-40B4-BE49-F238E27FC236}">
              <a16:creationId xmlns:a16="http://schemas.microsoft.com/office/drawing/2014/main" id="{FD2BF6EA-702A-DF14-1369-B06E0CD5CDBC}"/>
            </a:ext>
          </a:extLst>
        </xdr:cNvPr>
        <xdr:cNvPicPr>
          <a:picLocks noChangeAspect="1"/>
        </xdr:cNvPicPr>
      </xdr:nvPicPr>
      <xdr:blipFill>
        <a:blip xmlns:r="http://schemas.openxmlformats.org/officeDocument/2006/relationships" r:embed="rId1"/>
        <a:stretch>
          <a:fillRect/>
        </a:stretch>
      </xdr:blipFill>
      <xdr:spPr>
        <a:xfrm>
          <a:off x="9673590" y="64770"/>
          <a:ext cx="666843" cy="41344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32</xdr:col>
      <xdr:colOff>600074</xdr:colOff>
      <xdr:row>0</xdr:row>
      <xdr:rowOff>53340</xdr:rowOff>
    </xdr:from>
    <xdr:to>
      <xdr:col>33</xdr:col>
      <xdr:colOff>605882</xdr:colOff>
      <xdr:row>1</xdr:row>
      <xdr:rowOff>209153</xdr:rowOff>
    </xdr:to>
    <xdr:pic>
      <xdr:nvPicPr>
        <xdr:cNvPr id="2" name="Picture 1">
          <a:extLst>
            <a:ext uri="{FF2B5EF4-FFF2-40B4-BE49-F238E27FC236}">
              <a16:creationId xmlns:a16="http://schemas.microsoft.com/office/drawing/2014/main" id="{954E9654-37D3-85C0-C378-E1C4DB1D86D5}"/>
            </a:ext>
          </a:extLst>
        </xdr:cNvPr>
        <xdr:cNvPicPr>
          <a:picLocks noChangeAspect="1"/>
        </xdr:cNvPicPr>
      </xdr:nvPicPr>
      <xdr:blipFill>
        <a:blip xmlns:r="http://schemas.openxmlformats.org/officeDocument/2006/relationships" r:embed="rId1"/>
        <a:stretch>
          <a:fillRect/>
        </a:stretch>
      </xdr:blipFill>
      <xdr:spPr>
        <a:xfrm>
          <a:off x="22383749" y="53340"/>
          <a:ext cx="602073" cy="371078"/>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hyperlink" Target="https://www.hud.gov/sites/dfiles/PIH/documents/2024_Units_TDC_Limits.pdf"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huduser.gov/portal/datasets/home-datasets/files/HOME_IncomeLmts_State_NJ_2026.pdf" TargetMode="External"/><Relationship Id="rId1" Type="http://schemas.openxmlformats.org/officeDocument/2006/relationships/hyperlink" Target="https://www.nj.gov/dca/hmfa/about/uhac/docs/2026_UHAC_IncomeLimits.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EF7CD-1E65-4C9E-ACF2-BDE2ED62E21C}">
  <dimension ref="A1:O16"/>
  <sheetViews>
    <sheetView tabSelected="1" zoomScaleNormal="100" workbookViewId="0">
      <selection activeCell="A7" sqref="A7"/>
    </sheetView>
  </sheetViews>
  <sheetFormatPr defaultColWidth="9.140625" defaultRowHeight="15" outlineLevelCol="1" x14ac:dyDescent="0.25"/>
  <cols>
    <col min="1" max="1" width="46.28515625" bestFit="1" customWidth="1"/>
    <col min="2" max="2" width="14.42578125" bestFit="1" customWidth="1"/>
    <col min="7" max="7" width="17.85546875" bestFit="1" customWidth="1"/>
    <col min="8" max="8" width="19" bestFit="1" customWidth="1"/>
    <col min="9" max="10" width="14.42578125" customWidth="1"/>
    <col min="11" max="13" width="13.140625" hidden="1" customWidth="1" outlineLevel="1"/>
    <col min="14" max="14" width="11.42578125" hidden="1" customWidth="1" outlineLevel="1"/>
    <col min="15" max="15" width="9.140625" collapsed="1"/>
  </cols>
  <sheetData>
    <row r="1" spans="1:15" ht="18.75" x14ac:dyDescent="0.25">
      <c r="A1" s="71" t="s">
        <v>0</v>
      </c>
      <c r="J1" s="73"/>
    </row>
    <row r="2" spans="1:15" ht="18.75" x14ac:dyDescent="0.3">
      <c r="A2" s="37" t="s">
        <v>1</v>
      </c>
      <c r="B2" s="372"/>
      <c r="C2" s="372"/>
      <c r="D2" s="372"/>
      <c r="E2" s="372"/>
      <c r="F2" s="372"/>
      <c r="G2" s="306"/>
      <c r="H2" s="37" t="s">
        <v>2</v>
      </c>
      <c r="I2" s="320"/>
      <c r="J2" s="306"/>
    </row>
    <row r="3" spans="1:15" ht="18.75" x14ac:dyDescent="0.3">
      <c r="A3" s="37" t="s">
        <v>3</v>
      </c>
      <c r="B3" s="373"/>
      <c r="C3" s="373"/>
      <c r="D3" s="373"/>
      <c r="E3" s="373"/>
      <c r="F3" s="373"/>
      <c r="G3" s="306"/>
      <c r="H3" s="37"/>
      <c r="I3" s="307"/>
      <c r="J3" s="306"/>
    </row>
    <row r="4" spans="1:15" x14ac:dyDescent="0.25">
      <c r="A4" s="308"/>
      <c r="B4" s="309"/>
      <c r="C4" s="306"/>
      <c r="D4" s="306"/>
      <c r="E4" s="306"/>
      <c r="F4" s="306"/>
      <c r="G4" s="306"/>
      <c r="H4" s="306"/>
      <c r="I4" s="306"/>
      <c r="J4" s="306"/>
    </row>
    <row r="5" spans="1:15" ht="45" x14ac:dyDescent="0.25">
      <c r="A5" s="310" t="s">
        <v>4</v>
      </c>
      <c r="B5" s="311" t="s">
        <v>5</v>
      </c>
      <c r="C5" s="310" t="s">
        <v>6</v>
      </c>
      <c r="D5" s="310" t="s">
        <v>7</v>
      </c>
      <c r="E5" s="310" t="s">
        <v>8</v>
      </c>
      <c r="F5" s="310" t="s">
        <v>9</v>
      </c>
      <c r="G5" s="310" t="s">
        <v>10</v>
      </c>
      <c r="H5" s="310" t="s">
        <v>11</v>
      </c>
      <c r="I5" s="310" t="s">
        <v>12</v>
      </c>
      <c r="J5" s="310" t="s">
        <v>13</v>
      </c>
      <c r="K5" s="310" t="s">
        <v>14</v>
      </c>
      <c r="L5" s="310" t="s">
        <v>15</v>
      </c>
      <c r="M5" s="310" t="s">
        <v>16</v>
      </c>
      <c r="N5" s="310" t="s">
        <v>17</v>
      </c>
      <c r="O5" s="312"/>
    </row>
    <row r="6" spans="1:15" x14ac:dyDescent="0.25">
      <c r="A6" s="315"/>
      <c r="B6" s="316"/>
      <c r="C6" s="317"/>
      <c r="D6" s="316"/>
      <c r="E6" s="318"/>
      <c r="F6" s="319"/>
      <c r="G6" s="319"/>
      <c r="H6" s="319"/>
      <c r="I6" s="319"/>
      <c r="J6" s="319"/>
      <c r="K6" s="299"/>
      <c r="L6" s="299"/>
      <c r="M6" s="299"/>
      <c r="N6" s="299"/>
    </row>
    <row r="7" spans="1:15" x14ac:dyDescent="0.25">
      <c r="A7" s="315"/>
      <c r="B7" s="316"/>
      <c r="C7" s="317"/>
      <c r="D7" s="316"/>
      <c r="E7" s="318"/>
      <c r="F7" s="319"/>
      <c r="G7" s="319"/>
      <c r="H7" s="319"/>
      <c r="I7" s="319"/>
      <c r="J7" s="319"/>
      <c r="K7" s="299"/>
      <c r="L7" s="299"/>
      <c r="M7" s="299"/>
      <c r="N7" s="299"/>
    </row>
    <row r="8" spans="1:15" x14ac:dyDescent="0.25">
      <c r="A8" s="315"/>
      <c r="B8" s="316"/>
      <c r="C8" s="317"/>
      <c r="D8" s="316"/>
      <c r="E8" s="318"/>
      <c r="F8" s="319"/>
      <c r="G8" s="319"/>
      <c r="H8" s="319"/>
      <c r="I8" s="319"/>
      <c r="J8" s="319"/>
      <c r="K8" s="299"/>
      <c r="L8" s="299"/>
      <c r="M8" s="299"/>
      <c r="N8" s="299"/>
    </row>
    <row r="9" spans="1:15" x14ac:dyDescent="0.25">
      <c r="A9" s="315"/>
      <c r="B9" s="316"/>
      <c r="C9" s="317"/>
      <c r="D9" s="316"/>
      <c r="E9" s="318"/>
      <c r="F9" s="319"/>
      <c r="G9" s="319"/>
      <c r="H9" s="319"/>
      <c r="I9" s="319"/>
      <c r="J9" s="319"/>
      <c r="K9" s="299"/>
      <c r="L9" s="299"/>
      <c r="M9" s="299"/>
      <c r="N9" s="299"/>
    </row>
    <row r="10" spans="1:15" x14ac:dyDescent="0.25">
      <c r="A10" s="315"/>
      <c r="B10" s="316"/>
      <c r="C10" s="317"/>
      <c r="D10" s="316"/>
      <c r="E10" s="318"/>
      <c r="F10" s="319"/>
      <c r="G10" s="319"/>
      <c r="H10" s="319"/>
      <c r="I10" s="319"/>
      <c r="J10" s="319"/>
      <c r="K10" s="299"/>
      <c r="L10" s="299"/>
      <c r="M10" s="299"/>
      <c r="N10" s="299"/>
    </row>
    <row r="11" spans="1:15" x14ac:dyDescent="0.25">
      <c r="A11" s="315"/>
      <c r="B11" s="316"/>
      <c r="C11" s="317"/>
      <c r="D11" s="316"/>
      <c r="E11" s="318"/>
      <c r="F11" s="319"/>
      <c r="G11" s="319"/>
      <c r="H11" s="319"/>
      <c r="I11" s="319"/>
      <c r="J11" s="319"/>
      <c r="K11" s="299"/>
      <c r="L11" s="299"/>
      <c r="M11" s="299"/>
      <c r="N11" s="299"/>
    </row>
    <row r="12" spans="1:15" x14ac:dyDescent="0.25">
      <c r="A12" s="315"/>
      <c r="B12" s="316"/>
      <c r="C12" s="317"/>
      <c r="D12" s="316"/>
      <c r="E12" s="318"/>
      <c r="F12" s="319"/>
      <c r="G12" s="319"/>
      <c r="H12" s="319"/>
      <c r="I12" s="319"/>
      <c r="J12" s="319"/>
      <c r="K12" s="299"/>
      <c r="L12" s="299"/>
      <c r="M12" s="299"/>
      <c r="N12" s="299"/>
    </row>
    <row r="13" spans="1:15" x14ac:dyDescent="0.25">
      <c r="A13" s="315"/>
      <c r="B13" s="316"/>
      <c r="C13" s="317"/>
      <c r="D13" s="316"/>
      <c r="E13" s="318"/>
      <c r="F13" s="319"/>
      <c r="G13" s="319"/>
      <c r="H13" s="319"/>
      <c r="I13" s="319"/>
      <c r="J13" s="319"/>
      <c r="K13" s="299"/>
      <c r="L13" s="299"/>
      <c r="M13" s="299"/>
      <c r="N13" s="299"/>
    </row>
    <row r="14" spans="1:15" x14ac:dyDescent="0.25">
      <c r="A14" s="315"/>
      <c r="B14" s="316"/>
      <c r="C14" s="317"/>
      <c r="D14" s="316"/>
      <c r="E14" s="318"/>
      <c r="F14" s="319"/>
      <c r="G14" s="319"/>
      <c r="H14" s="319"/>
      <c r="I14" s="319"/>
      <c r="J14" s="319"/>
      <c r="K14" s="299"/>
      <c r="L14" s="299"/>
      <c r="M14" s="299"/>
      <c r="N14" s="299"/>
    </row>
    <row r="15" spans="1:15" x14ac:dyDescent="0.25">
      <c r="A15" s="315"/>
      <c r="B15" s="316"/>
      <c r="C15" s="317"/>
      <c r="D15" s="316"/>
      <c r="E15" s="318"/>
      <c r="F15" s="319"/>
      <c r="G15" s="319"/>
      <c r="H15" s="319"/>
      <c r="I15" s="319"/>
      <c r="J15" s="319"/>
      <c r="K15" s="299"/>
      <c r="L15" s="299"/>
      <c r="M15" s="299"/>
      <c r="N15" s="299"/>
    </row>
    <row r="16" spans="1:15" x14ac:dyDescent="0.25">
      <c r="E16" s="313" t="s">
        <v>18</v>
      </c>
      <c r="F16" s="314">
        <f>SUM(F6:F15)</f>
        <v>0</v>
      </c>
      <c r="G16" s="314"/>
      <c r="H16" s="314"/>
      <c r="I16" s="314">
        <f>SUM(I6:I15)</f>
        <v>0</v>
      </c>
      <c r="J16" s="314">
        <f>SUM(J6:J15)</f>
        <v>0</v>
      </c>
    </row>
  </sheetData>
  <sheetProtection algorithmName="SHA-512" hashValue="K8z5gl8yo6sJUmThYWjn/ble9vJe+atw2VgwUvD974Ld5qUKRIUBpMlMR/lzXEIjxqylKNRmqnD6ZwVJBr3nZw==" saltValue="YZi/I5j5w0znKwDeJ+eY8w==" spinCount="100000" sheet="1" objects="1" scenarios="1" selectLockedCells="1"/>
  <mergeCells count="2">
    <mergeCell ref="B2:F2"/>
    <mergeCell ref="B3:F3"/>
  </mergeCells>
  <conditionalFormatting sqref="K5:O5 A5:J15">
    <cfRule type="expression" dxfId="11" priority="1" stopIfTrue="1">
      <formula>#REF!="No"</formula>
    </cfRule>
  </conditionalFormatting>
  <printOptions horizontalCentered="1"/>
  <pageMargins left="0.2" right="0.2" top="0.25" bottom="0.25" header="0.3" footer="0.3"/>
  <pageSetup scale="82"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547BFF93-747E-48D7-A3AD-6A3CCF582749}">
          <x14:formula1>
            <xm:f>Inputs!$K$2:$K$22</xm:f>
          </x14:formula1>
          <xm:sqref>I2</xm:sqref>
        </x14:dataValidation>
        <x14:dataValidation type="list" allowBlank="1" showInputMessage="1" showErrorMessage="1" xr:uid="{7BFA9D5D-08F2-4A59-BF73-3AE00B3BD9C7}">
          <x14:formula1>
            <xm:f>Inputs!$I$12:$I$13</xm:f>
          </x14:formula1>
          <xm:sqref>B3:F3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BF4C3-B2D2-4D1C-9FB9-B89668FB3870}">
  <dimension ref="A1:C35"/>
  <sheetViews>
    <sheetView topLeftCell="A14" zoomScaleNormal="100" workbookViewId="0">
      <selection activeCell="B23" sqref="B23"/>
    </sheetView>
  </sheetViews>
  <sheetFormatPr defaultRowHeight="15" x14ac:dyDescent="0.25"/>
  <cols>
    <col min="1" max="1" width="30.7109375" customWidth="1"/>
    <col min="2" max="2" width="64.28515625" customWidth="1"/>
    <col min="3" max="3" width="26.42578125" bestFit="1" customWidth="1"/>
  </cols>
  <sheetData>
    <row r="1" spans="1:3" ht="18.75" x14ac:dyDescent="0.25">
      <c r="A1" s="71" t="s">
        <v>19</v>
      </c>
      <c r="B1" s="72"/>
      <c r="C1" s="73"/>
    </row>
    <row r="2" spans="1:3" ht="18.75" x14ac:dyDescent="0.3">
      <c r="A2" s="276">
        <f>'Site Info'!B2</f>
        <v>0</v>
      </c>
    </row>
    <row r="3" spans="1:3" x14ac:dyDescent="0.25">
      <c r="A3" s="376" t="s">
        <v>20</v>
      </c>
      <c r="B3" s="376"/>
      <c r="C3" s="300"/>
    </row>
    <row r="4" spans="1:3" x14ac:dyDescent="0.25">
      <c r="A4" s="376" t="s">
        <v>21</v>
      </c>
      <c r="B4" s="376"/>
      <c r="C4" s="300"/>
    </row>
    <row r="5" spans="1:3" x14ac:dyDescent="0.25">
      <c r="A5" s="376" t="s">
        <v>22</v>
      </c>
      <c r="B5" s="376"/>
      <c r="C5" s="300"/>
    </row>
    <row r="6" spans="1:3" x14ac:dyDescent="0.25">
      <c r="A6" s="375" t="s">
        <v>23</v>
      </c>
      <c r="B6" s="377"/>
      <c r="C6" s="301"/>
    </row>
    <row r="7" spans="1:3" x14ac:dyDescent="0.25">
      <c r="A7" s="374" t="s">
        <v>24</v>
      </c>
      <c r="B7" s="374"/>
      <c r="C7" s="300"/>
    </row>
    <row r="8" spans="1:3" x14ac:dyDescent="0.25">
      <c r="A8" s="349"/>
      <c r="B8" s="349"/>
      <c r="C8" s="344"/>
    </row>
    <row r="9" spans="1:3" ht="30" customHeight="1" x14ac:dyDescent="0.25">
      <c r="A9" s="375" t="s">
        <v>25</v>
      </c>
      <c r="B9" s="375"/>
      <c r="C9" s="375"/>
    </row>
    <row r="10" spans="1:3" x14ac:dyDescent="0.25">
      <c r="A10" s="378" t="s">
        <v>26</v>
      </c>
      <c r="B10" s="379"/>
      <c r="C10" s="371"/>
    </row>
    <row r="11" spans="1:3" x14ac:dyDescent="0.25">
      <c r="A11" s="378" t="s">
        <v>27</v>
      </c>
      <c r="B11" s="379"/>
      <c r="C11" s="302"/>
    </row>
    <row r="12" spans="1:3" x14ac:dyDescent="0.25">
      <c r="A12" s="378" t="s">
        <v>28</v>
      </c>
      <c r="B12" s="379" t="s">
        <v>28</v>
      </c>
      <c r="C12" s="302"/>
    </row>
    <row r="13" spans="1:3" x14ac:dyDescent="0.25">
      <c r="A13" s="378" t="s">
        <v>29</v>
      </c>
      <c r="B13" s="379" t="s">
        <v>29</v>
      </c>
      <c r="C13" s="302"/>
    </row>
    <row r="14" spans="1:3" x14ac:dyDescent="0.25">
      <c r="A14" s="378" t="s">
        <v>30</v>
      </c>
      <c r="B14" s="379" t="s">
        <v>30</v>
      </c>
      <c r="C14" s="302"/>
    </row>
    <row r="15" spans="1:3" x14ac:dyDescent="0.25">
      <c r="A15" s="350"/>
      <c r="B15" s="350"/>
      <c r="C15" s="298"/>
    </row>
    <row r="16" spans="1:3" x14ac:dyDescent="0.25">
      <c r="A16" s="374" t="s">
        <v>31</v>
      </c>
      <c r="B16" s="374"/>
      <c r="C16" s="302"/>
    </row>
    <row r="17" spans="1:3" ht="28.9" customHeight="1" x14ac:dyDescent="0.25">
      <c r="A17" s="374" t="s">
        <v>32</v>
      </c>
      <c r="B17" s="374"/>
      <c r="C17" s="302"/>
    </row>
    <row r="18" spans="1:3" x14ac:dyDescent="0.25">
      <c r="A18" s="374" t="s">
        <v>33</v>
      </c>
      <c r="B18" s="374"/>
      <c r="C18" s="303"/>
    </row>
    <row r="19" spans="1:3" x14ac:dyDescent="0.25">
      <c r="A19" s="374" t="s">
        <v>480</v>
      </c>
      <c r="B19" s="374"/>
      <c r="C19" s="303"/>
    </row>
    <row r="21" spans="1:3" ht="28.15" customHeight="1" x14ac:dyDescent="0.25">
      <c r="A21" s="389" t="s">
        <v>34</v>
      </c>
      <c r="B21" s="389"/>
      <c r="C21" s="389"/>
    </row>
    <row r="22" spans="1:3" x14ac:dyDescent="0.25">
      <c r="A22" s="359" t="s">
        <v>35</v>
      </c>
      <c r="B22" s="359" t="s">
        <v>449</v>
      </c>
      <c r="C22" s="360" t="s">
        <v>36</v>
      </c>
    </row>
    <row r="23" spans="1:3" x14ac:dyDescent="0.25">
      <c r="A23" s="16" t="s">
        <v>37</v>
      </c>
      <c r="B23" s="304"/>
      <c r="C23" s="302"/>
    </row>
    <row r="24" spans="1:3" x14ac:dyDescent="0.25">
      <c r="A24" s="16" t="s">
        <v>39</v>
      </c>
      <c r="B24" s="304"/>
      <c r="C24" s="302"/>
    </row>
    <row r="25" spans="1:3" x14ac:dyDescent="0.25">
      <c r="A25" s="16" t="s">
        <v>40</v>
      </c>
      <c r="B25" s="304"/>
      <c r="C25" s="302"/>
    </row>
    <row r="26" spans="1:3" x14ac:dyDescent="0.25">
      <c r="A26" s="16" t="s">
        <v>41</v>
      </c>
      <c r="B26" s="305" t="s">
        <v>42</v>
      </c>
      <c r="C26" s="302"/>
    </row>
    <row r="27" spans="1:3" x14ac:dyDescent="0.25">
      <c r="A27" s="16" t="s">
        <v>43</v>
      </c>
      <c r="B27" s="304"/>
      <c r="C27" s="302"/>
    </row>
    <row r="28" spans="1:3" x14ac:dyDescent="0.25">
      <c r="A28" s="16" t="s">
        <v>44</v>
      </c>
      <c r="B28" s="305" t="s">
        <v>44</v>
      </c>
      <c r="C28" s="302"/>
    </row>
    <row r="30" spans="1:3" x14ac:dyDescent="0.25">
      <c r="A30" s="1" t="s">
        <v>448</v>
      </c>
    </row>
    <row r="31" spans="1:3" x14ac:dyDescent="0.25">
      <c r="A31" s="380"/>
      <c r="B31" s="381"/>
      <c r="C31" s="382"/>
    </row>
    <row r="32" spans="1:3" x14ac:dyDescent="0.25">
      <c r="A32" s="383"/>
      <c r="B32" s="384"/>
      <c r="C32" s="385"/>
    </row>
    <row r="33" spans="1:3" x14ac:dyDescent="0.25">
      <c r="A33" s="383"/>
      <c r="B33" s="384"/>
      <c r="C33" s="385"/>
    </row>
    <row r="34" spans="1:3" x14ac:dyDescent="0.25">
      <c r="A34" s="383"/>
      <c r="B34" s="384"/>
      <c r="C34" s="385"/>
    </row>
    <row r="35" spans="1:3" x14ac:dyDescent="0.25">
      <c r="A35" s="386"/>
      <c r="B35" s="387"/>
      <c r="C35" s="388"/>
    </row>
  </sheetData>
  <sheetProtection algorithmName="SHA-512" hashValue="vIW1keiHdrVrNi6ObnfLWJMzeaUyq0DQlWyL0FJwvAyXWn/xZ6DzLvYpMSwIho2vUW20Z0Xyix+GvXkBeN9tuQ==" saltValue="zdgdcGEcmOcmT5gkbswCiw==" spinCount="100000" sheet="1" selectLockedCells="1"/>
  <mergeCells count="17">
    <mergeCell ref="A31:C35"/>
    <mergeCell ref="A17:B17"/>
    <mergeCell ref="A18:B18"/>
    <mergeCell ref="A19:B19"/>
    <mergeCell ref="A21:C21"/>
    <mergeCell ref="A16:B16"/>
    <mergeCell ref="A9:C9"/>
    <mergeCell ref="A3:B3"/>
    <mergeCell ref="A4:B4"/>
    <mergeCell ref="A5:B5"/>
    <mergeCell ref="A6:B6"/>
    <mergeCell ref="A7:B7"/>
    <mergeCell ref="A10:B10"/>
    <mergeCell ref="A11:B11"/>
    <mergeCell ref="A12:B12"/>
    <mergeCell ref="A13:B13"/>
    <mergeCell ref="A14:B14"/>
  </mergeCells>
  <printOptions horizontalCentered="1"/>
  <pageMargins left="0.2" right="0.2" top="0.25" bottom="0.25" header="0.3" footer="0.3"/>
  <pageSetup scale="81" orientation="portrait"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A059F41C-8233-4B36-AC17-693F9C91EA36}">
          <x14:formula1>
            <xm:f>Inputs!$C$2:$C$3</xm:f>
          </x14:formula1>
          <xm:sqref>C3 C4 C7 C23:C28</xm:sqref>
        </x14:dataValidation>
        <x14:dataValidation type="list" allowBlank="1" showInputMessage="1" showErrorMessage="1" xr:uid="{8FE5C354-FF02-4E62-8FC8-3D160870E7B1}">
          <x14:formula1>
            <xm:f>Inputs!$C$4:$C$5</xm:f>
          </x14:formula1>
          <xm:sqref>C5</xm:sqref>
        </x14:dataValidation>
        <x14:dataValidation type="list" allowBlank="1" showInputMessage="1" showErrorMessage="1" xr:uid="{D1B79855-8A11-4B40-9AEF-9D7099839048}">
          <x14:formula1>
            <xm:f>Inputs!$D$2:$D$5</xm:f>
          </x14:formula1>
          <xm:sqref>C6</xm:sqref>
        </x14:dataValidation>
        <x14:dataValidation type="list" allowBlank="1" showInputMessage="1" showErrorMessage="1" xr:uid="{D1CD4E8F-B216-436B-BD48-26117E1D8FEC}">
          <x14:formula1>
            <xm:f>'Utility Allowance Inputs'!$H$9:$H$10</xm:f>
          </x14:formula1>
          <xm:sqref>B23:B25</xm:sqref>
        </x14:dataValidation>
        <x14:dataValidation type="list" allowBlank="1" showInputMessage="1" showErrorMessage="1" xr:uid="{E4709CCA-E413-416B-A097-C88D2348E9F8}">
          <x14:formula1>
            <xm:f>'Utility Allowance Inputs'!$H$10:$H$11</xm:f>
          </x14:formula1>
          <xm:sqref>B27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FCD3B-DFCF-46C4-8EFB-FDFC010CC20C}">
  <dimension ref="A1:D78"/>
  <sheetViews>
    <sheetView topLeftCell="A30" zoomScaleNormal="100" workbookViewId="0">
      <selection activeCell="B41" sqref="B41"/>
    </sheetView>
  </sheetViews>
  <sheetFormatPr defaultRowHeight="15" x14ac:dyDescent="0.25"/>
  <cols>
    <col min="1" max="1" width="41.42578125" bestFit="1" customWidth="1"/>
    <col min="2" max="4" width="21.42578125" customWidth="1"/>
  </cols>
  <sheetData>
    <row r="1" spans="1:4" ht="18.75" x14ac:dyDescent="0.25">
      <c r="A1" s="71" t="s">
        <v>45</v>
      </c>
      <c r="D1" s="73"/>
    </row>
    <row r="2" spans="1:4" ht="18.75" x14ac:dyDescent="0.3">
      <c r="A2" s="276">
        <f>'Site Info'!B2</f>
        <v>0</v>
      </c>
    </row>
    <row r="3" spans="1:4" x14ac:dyDescent="0.25">
      <c r="A3" s="277" t="s">
        <v>46</v>
      </c>
      <c r="B3" s="287" t="s">
        <v>47</v>
      </c>
      <c r="C3" s="287" t="s">
        <v>48</v>
      </c>
      <c r="D3" s="287" t="s">
        <v>18</v>
      </c>
    </row>
    <row r="4" spans="1:4" x14ac:dyDescent="0.25">
      <c r="A4" s="288" t="s">
        <v>49</v>
      </c>
      <c r="B4" s="297">
        <v>0</v>
      </c>
      <c r="C4" s="297">
        <v>0</v>
      </c>
      <c r="D4" s="294">
        <f>SUM(B4:C4)</f>
        <v>0</v>
      </c>
    </row>
    <row r="5" spans="1:4" x14ac:dyDescent="0.25">
      <c r="A5" s="288" t="s">
        <v>50</v>
      </c>
      <c r="B5" s="297">
        <v>0</v>
      </c>
      <c r="C5" s="297">
        <v>0</v>
      </c>
      <c r="D5" s="294">
        <f>SUM(B5:C5)</f>
        <v>0</v>
      </c>
    </row>
    <row r="6" spans="1:4" x14ac:dyDescent="0.25">
      <c r="A6" s="289" t="s">
        <v>51</v>
      </c>
      <c r="B6" s="295">
        <f>SUM(B4:B5)</f>
        <v>0</v>
      </c>
      <c r="C6" s="295">
        <f>SUM(C4:C5)</f>
        <v>0</v>
      </c>
      <c r="D6" s="295">
        <f>SUM(D4:D5)</f>
        <v>0</v>
      </c>
    </row>
    <row r="7" spans="1:4" x14ac:dyDescent="0.25">
      <c r="A7" s="290"/>
      <c r="B7" s="291"/>
      <c r="C7" s="291"/>
      <c r="D7" s="291"/>
    </row>
    <row r="8" spans="1:4" x14ac:dyDescent="0.25">
      <c r="A8" s="292" t="s">
        <v>52</v>
      </c>
      <c r="B8" s="287" t="s">
        <v>47</v>
      </c>
      <c r="C8" s="287" t="s">
        <v>48</v>
      </c>
      <c r="D8" s="287" t="s">
        <v>18</v>
      </c>
    </row>
    <row r="9" spans="1:4" x14ac:dyDescent="0.25">
      <c r="A9" s="16" t="s">
        <v>53</v>
      </c>
      <c r="B9" s="297">
        <v>0</v>
      </c>
      <c r="C9" s="297">
        <v>0</v>
      </c>
      <c r="D9" s="294">
        <f>SUM(B9:C9)</f>
        <v>0</v>
      </c>
    </row>
    <row r="10" spans="1:4" x14ac:dyDescent="0.25">
      <c r="A10" s="16" t="s">
        <v>54</v>
      </c>
      <c r="B10" s="297">
        <v>0</v>
      </c>
      <c r="C10" s="297">
        <v>0</v>
      </c>
      <c r="D10" s="294">
        <f t="shared" ref="D10:D16" si="0">SUM(B10:C10)</f>
        <v>0</v>
      </c>
    </row>
    <row r="11" spans="1:4" x14ac:dyDescent="0.25">
      <c r="A11" s="16" t="s">
        <v>55</v>
      </c>
      <c r="B11" s="297">
        <v>0</v>
      </c>
      <c r="C11" s="297">
        <v>0</v>
      </c>
      <c r="D11" s="294">
        <f t="shared" si="0"/>
        <v>0</v>
      </c>
    </row>
    <row r="12" spans="1:4" x14ac:dyDescent="0.25">
      <c r="A12" s="16" t="s">
        <v>56</v>
      </c>
      <c r="B12" s="297">
        <v>0</v>
      </c>
      <c r="C12" s="297">
        <v>0</v>
      </c>
      <c r="D12" s="294">
        <f t="shared" si="0"/>
        <v>0</v>
      </c>
    </row>
    <row r="13" spans="1:4" x14ac:dyDescent="0.25">
      <c r="A13" s="16" t="s">
        <v>57</v>
      </c>
      <c r="B13" s="297">
        <v>0</v>
      </c>
      <c r="C13" s="297">
        <v>0</v>
      </c>
      <c r="D13" s="294">
        <f t="shared" si="0"/>
        <v>0</v>
      </c>
    </row>
    <row r="14" spans="1:4" x14ac:dyDescent="0.25">
      <c r="A14" s="16" t="s">
        <v>58</v>
      </c>
      <c r="B14" s="297">
        <v>0</v>
      </c>
      <c r="C14" s="297">
        <v>0</v>
      </c>
      <c r="D14" s="294">
        <f t="shared" si="0"/>
        <v>0</v>
      </c>
    </row>
    <row r="15" spans="1:4" x14ac:dyDescent="0.25">
      <c r="A15" s="16" t="s">
        <v>59</v>
      </c>
      <c r="B15" s="297">
        <v>0</v>
      </c>
      <c r="C15" s="297">
        <v>0</v>
      </c>
      <c r="D15" s="294">
        <f t="shared" si="0"/>
        <v>0</v>
      </c>
    </row>
    <row r="16" spans="1:4" x14ac:dyDescent="0.25">
      <c r="A16" s="16" t="s">
        <v>60</v>
      </c>
      <c r="B16" s="297">
        <v>0</v>
      </c>
      <c r="C16" s="297">
        <v>0</v>
      </c>
      <c r="D16" s="294">
        <f t="shared" si="0"/>
        <v>0</v>
      </c>
    </row>
    <row r="17" spans="1:4" x14ac:dyDescent="0.25">
      <c r="A17" s="16" t="s">
        <v>61</v>
      </c>
      <c r="B17" s="297">
        <v>0</v>
      </c>
      <c r="C17" s="297">
        <v>0</v>
      </c>
      <c r="D17" s="294">
        <f>SUM(B17:C17)</f>
        <v>0</v>
      </c>
    </row>
    <row r="18" spans="1:4" x14ac:dyDescent="0.25">
      <c r="A18" s="16" t="s">
        <v>62</v>
      </c>
      <c r="B18" s="297">
        <v>0</v>
      </c>
      <c r="C18" s="297">
        <v>0</v>
      </c>
      <c r="D18" s="294">
        <f>SUM(B18:C18)</f>
        <v>0</v>
      </c>
    </row>
    <row r="19" spans="1:4" x14ac:dyDescent="0.25">
      <c r="A19" s="16" t="s">
        <v>63</v>
      </c>
      <c r="B19" s="294">
        <f>'Additional Costs'!B9</f>
        <v>0</v>
      </c>
      <c r="C19" s="294">
        <f>'Additional Costs'!C9</f>
        <v>0</v>
      </c>
      <c r="D19" s="294">
        <f>SUM(B19:C19)</f>
        <v>0</v>
      </c>
    </row>
    <row r="20" spans="1:4" x14ac:dyDescent="0.25">
      <c r="A20" s="292" t="s">
        <v>64</v>
      </c>
      <c r="B20" s="295">
        <f>SUM(B9:B19)</f>
        <v>0</v>
      </c>
      <c r="C20" s="295">
        <f>SUM(C9:C19)</f>
        <v>0</v>
      </c>
      <c r="D20" s="295">
        <f>SUM(D9:D19)</f>
        <v>0</v>
      </c>
    </row>
    <row r="21" spans="1:4" x14ac:dyDescent="0.25">
      <c r="A21" s="16" t="s">
        <v>65</v>
      </c>
      <c r="B21" s="297">
        <v>0</v>
      </c>
      <c r="C21" s="297">
        <v>0</v>
      </c>
      <c r="D21" s="294">
        <f>SUM(B21:C21)</f>
        <v>0</v>
      </c>
    </row>
    <row r="22" spans="1:4" x14ac:dyDescent="0.25">
      <c r="A22" s="16" t="s">
        <v>66</v>
      </c>
      <c r="B22" s="297">
        <v>0</v>
      </c>
      <c r="C22" s="297">
        <v>0</v>
      </c>
      <c r="D22" s="294">
        <f>SUM(B22:C22)</f>
        <v>0</v>
      </c>
    </row>
    <row r="23" spans="1:4" x14ac:dyDescent="0.25">
      <c r="A23" s="16" t="s">
        <v>67</v>
      </c>
      <c r="B23" s="297">
        <v>0</v>
      </c>
      <c r="C23" s="297">
        <v>0</v>
      </c>
      <c r="D23" s="294">
        <f>SUM(B23:C23)</f>
        <v>0</v>
      </c>
    </row>
    <row r="24" spans="1:4" x14ac:dyDescent="0.25">
      <c r="A24" s="16" t="s">
        <v>68</v>
      </c>
      <c r="B24" s="297">
        <v>0</v>
      </c>
      <c r="C24" s="297">
        <v>0</v>
      </c>
      <c r="D24" s="294">
        <f>SUM(B24:C24)</f>
        <v>0</v>
      </c>
    </row>
    <row r="25" spans="1:4" x14ac:dyDescent="0.25">
      <c r="A25" s="292" t="s">
        <v>69</v>
      </c>
      <c r="B25" s="296">
        <f>SUM(B20:B24)</f>
        <v>0</v>
      </c>
      <c r="C25" s="296">
        <f>SUM(C20:C24)</f>
        <v>0</v>
      </c>
      <c r="D25" s="296">
        <f>SUM(D20:D24)</f>
        <v>0</v>
      </c>
    </row>
    <row r="27" spans="1:4" x14ac:dyDescent="0.25">
      <c r="A27" s="289" t="s">
        <v>70</v>
      </c>
      <c r="B27" s="287" t="s">
        <v>47</v>
      </c>
      <c r="C27" s="287" t="s">
        <v>48</v>
      </c>
      <c r="D27" s="287" t="s">
        <v>18</v>
      </c>
    </row>
    <row r="28" spans="1:4" x14ac:dyDescent="0.25">
      <c r="A28" s="16" t="s">
        <v>71</v>
      </c>
      <c r="B28" s="297">
        <v>0</v>
      </c>
      <c r="C28" s="297">
        <v>0</v>
      </c>
      <c r="D28" s="294">
        <f>SUM(B28:C28)</f>
        <v>0</v>
      </c>
    </row>
    <row r="29" spans="1:4" x14ac:dyDescent="0.25">
      <c r="A29" s="16" t="s">
        <v>72</v>
      </c>
      <c r="B29" s="297">
        <v>0</v>
      </c>
      <c r="C29" s="297">
        <v>0</v>
      </c>
      <c r="D29" s="294">
        <f>SUM(B29:C29)</f>
        <v>0</v>
      </c>
    </row>
    <row r="30" spans="1:4" x14ac:dyDescent="0.25">
      <c r="A30" s="16" t="s">
        <v>73</v>
      </c>
      <c r="B30" s="297">
        <v>0</v>
      </c>
      <c r="C30" s="297">
        <v>0</v>
      </c>
      <c r="D30" s="294">
        <f t="shared" ref="D30:D44" si="1">SUM(B30:C30)</f>
        <v>0</v>
      </c>
    </row>
    <row r="31" spans="1:4" x14ac:dyDescent="0.25">
      <c r="A31" s="16" t="s">
        <v>74</v>
      </c>
      <c r="B31" s="297">
        <v>0</v>
      </c>
      <c r="C31" s="297">
        <v>0</v>
      </c>
      <c r="D31" s="294">
        <f t="shared" si="1"/>
        <v>0</v>
      </c>
    </row>
    <row r="32" spans="1:4" x14ac:dyDescent="0.25">
      <c r="A32" s="16" t="s">
        <v>75</v>
      </c>
      <c r="B32" s="297">
        <v>0</v>
      </c>
      <c r="C32" s="297">
        <v>0</v>
      </c>
      <c r="D32" s="294">
        <f t="shared" si="1"/>
        <v>0</v>
      </c>
    </row>
    <row r="33" spans="1:4" x14ac:dyDescent="0.25">
      <c r="A33" s="16" t="s">
        <v>76</v>
      </c>
      <c r="B33" s="297">
        <v>0</v>
      </c>
      <c r="C33" s="297">
        <v>0</v>
      </c>
      <c r="D33" s="294">
        <f t="shared" si="1"/>
        <v>0</v>
      </c>
    </row>
    <row r="34" spans="1:4" x14ac:dyDescent="0.25">
      <c r="A34" s="16" t="s">
        <v>77</v>
      </c>
      <c r="B34" s="297">
        <v>0</v>
      </c>
      <c r="C34" s="297">
        <v>0</v>
      </c>
      <c r="D34" s="294">
        <f t="shared" si="1"/>
        <v>0</v>
      </c>
    </row>
    <row r="35" spans="1:4" x14ac:dyDescent="0.25">
      <c r="A35" s="16" t="s">
        <v>78</v>
      </c>
      <c r="B35" s="297">
        <v>0</v>
      </c>
      <c r="C35" s="297">
        <v>0</v>
      </c>
      <c r="D35" s="294">
        <f t="shared" si="1"/>
        <v>0</v>
      </c>
    </row>
    <row r="36" spans="1:4" x14ac:dyDescent="0.25">
      <c r="A36" s="16" t="s">
        <v>79</v>
      </c>
      <c r="B36" s="297">
        <v>0</v>
      </c>
      <c r="C36" s="297">
        <v>0</v>
      </c>
      <c r="D36" s="294">
        <f t="shared" si="1"/>
        <v>0</v>
      </c>
    </row>
    <row r="37" spans="1:4" x14ac:dyDescent="0.25">
      <c r="A37" s="16" t="s">
        <v>80</v>
      </c>
      <c r="B37" s="297">
        <v>0</v>
      </c>
      <c r="C37" s="297">
        <v>0</v>
      </c>
      <c r="D37" s="294">
        <f t="shared" si="1"/>
        <v>0</v>
      </c>
    </row>
    <row r="38" spans="1:4" x14ac:dyDescent="0.25">
      <c r="A38" s="16" t="s">
        <v>81</v>
      </c>
      <c r="B38" s="297">
        <v>0</v>
      </c>
      <c r="C38" s="297">
        <v>0</v>
      </c>
      <c r="D38" s="294">
        <f t="shared" si="1"/>
        <v>0</v>
      </c>
    </row>
    <row r="39" spans="1:4" x14ac:dyDescent="0.25">
      <c r="A39" s="16" t="s">
        <v>82</v>
      </c>
      <c r="B39" s="297">
        <v>0</v>
      </c>
      <c r="C39" s="297">
        <v>0</v>
      </c>
      <c r="D39" s="294">
        <f t="shared" si="1"/>
        <v>0</v>
      </c>
    </row>
    <row r="40" spans="1:4" x14ac:dyDescent="0.25">
      <c r="A40" s="16" t="s">
        <v>83</v>
      </c>
      <c r="B40" s="297">
        <v>0</v>
      </c>
      <c r="C40" s="297">
        <v>0</v>
      </c>
      <c r="D40" s="294">
        <f t="shared" si="1"/>
        <v>0</v>
      </c>
    </row>
    <row r="41" spans="1:4" x14ac:dyDescent="0.25">
      <c r="A41" s="16" t="s">
        <v>84</v>
      </c>
      <c r="B41" s="297">
        <v>0</v>
      </c>
      <c r="C41" s="297">
        <v>0</v>
      </c>
      <c r="D41" s="294">
        <f t="shared" si="1"/>
        <v>0</v>
      </c>
    </row>
    <row r="42" spans="1:4" x14ac:dyDescent="0.25">
      <c r="A42" s="16" t="s">
        <v>85</v>
      </c>
      <c r="B42" s="297">
        <v>0</v>
      </c>
      <c r="C42" s="297">
        <v>0</v>
      </c>
      <c r="D42" s="294">
        <f t="shared" si="1"/>
        <v>0</v>
      </c>
    </row>
    <row r="43" spans="1:4" x14ac:dyDescent="0.25">
      <c r="A43" s="16" t="s">
        <v>86</v>
      </c>
      <c r="B43" s="297">
        <v>0</v>
      </c>
      <c r="C43" s="297">
        <v>0</v>
      </c>
      <c r="D43" s="294">
        <f t="shared" si="1"/>
        <v>0</v>
      </c>
    </row>
    <row r="44" spans="1:4" x14ac:dyDescent="0.25">
      <c r="A44" s="16" t="s">
        <v>63</v>
      </c>
      <c r="B44" s="294">
        <f>'Additional Costs'!B17</f>
        <v>0</v>
      </c>
      <c r="C44" s="294">
        <f>'Additional Costs'!C17</f>
        <v>0</v>
      </c>
      <c r="D44" s="294">
        <f t="shared" si="1"/>
        <v>0</v>
      </c>
    </row>
    <row r="45" spans="1:4" x14ac:dyDescent="0.25">
      <c r="A45" s="292" t="s">
        <v>64</v>
      </c>
      <c r="B45" s="295">
        <f>SUM(B28:B44)</f>
        <v>0</v>
      </c>
      <c r="C45" s="295">
        <f>SUM(C28:C44)</f>
        <v>0</v>
      </c>
      <c r="D45" s="295">
        <f>SUM(D28:D44)</f>
        <v>0</v>
      </c>
    </row>
    <row r="46" spans="1:4" x14ac:dyDescent="0.25">
      <c r="A46" s="16" t="s">
        <v>87</v>
      </c>
      <c r="B46" s="297">
        <v>0</v>
      </c>
      <c r="C46" s="297">
        <v>0</v>
      </c>
      <c r="D46" s="294">
        <f>SUM(B46:C46)</f>
        <v>0</v>
      </c>
    </row>
    <row r="47" spans="1:4" x14ac:dyDescent="0.25">
      <c r="A47" s="292" t="s">
        <v>88</v>
      </c>
      <c r="B47" s="295">
        <f>SUM(B45:B46)</f>
        <v>0</v>
      </c>
      <c r="C47" s="295">
        <f>SUM(C45:C46)</f>
        <v>0</v>
      </c>
      <c r="D47" s="295">
        <f>SUM(D45:D46)</f>
        <v>0</v>
      </c>
    </row>
    <row r="49" spans="1:4" x14ac:dyDescent="0.25">
      <c r="A49" s="289" t="s">
        <v>89</v>
      </c>
      <c r="B49" s="287" t="s">
        <v>47</v>
      </c>
      <c r="C49" s="287" t="s">
        <v>48</v>
      </c>
      <c r="D49" s="287" t="s">
        <v>18</v>
      </c>
    </row>
    <row r="50" spans="1:4" x14ac:dyDescent="0.25">
      <c r="A50" s="16" t="s">
        <v>90</v>
      </c>
      <c r="B50" s="297">
        <v>0</v>
      </c>
      <c r="C50" s="297">
        <v>0</v>
      </c>
      <c r="D50" s="294">
        <f>SUM(B50:C50)</f>
        <v>0</v>
      </c>
    </row>
    <row r="51" spans="1:4" x14ac:dyDescent="0.25">
      <c r="A51" s="16" t="s">
        <v>91</v>
      </c>
      <c r="B51" s="297">
        <v>0</v>
      </c>
      <c r="C51" s="297">
        <v>0</v>
      </c>
      <c r="D51" s="294">
        <f t="shared" ref="D51:D59" si="2">SUM(B51:C51)</f>
        <v>0</v>
      </c>
    </row>
    <row r="52" spans="1:4" x14ac:dyDescent="0.25">
      <c r="A52" s="16" t="s">
        <v>92</v>
      </c>
      <c r="B52" s="297">
        <v>0</v>
      </c>
      <c r="C52" s="297">
        <v>0</v>
      </c>
      <c r="D52" s="294">
        <f t="shared" si="2"/>
        <v>0</v>
      </c>
    </row>
    <row r="53" spans="1:4" x14ac:dyDescent="0.25">
      <c r="A53" s="16" t="s">
        <v>93</v>
      </c>
      <c r="B53" s="297">
        <v>0</v>
      </c>
      <c r="C53" s="297">
        <v>0</v>
      </c>
      <c r="D53" s="294">
        <f t="shared" si="2"/>
        <v>0</v>
      </c>
    </row>
    <row r="54" spans="1:4" x14ac:dyDescent="0.25">
      <c r="A54" s="16" t="s">
        <v>94</v>
      </c>
      <c r="B54" s="297">
        <v>0</v>
      </c>
      <c r="C54" s="297">
        <v>0</v>
      </c>
      <c r="D54" s="294">
        <f t="shared" si="2"/>
        <v>0</v>
      </c>
    </row>
    <row r="55" spans="1:4" x14ac:dyDescent="0.25">
      <c r="A55" s="16" t="s">
        <v>95</v>
      </c>
      <c r="B55" s="297">
        <v>0</v>
      </c>
      <c r="C55" s="297">
        <v>0</v>
      </c>
      <c r="D55" s="294">
        <f t="shared" si="2"/>
        <v>0</v>
      </c>
    </row>
    <row r="56" spans="1:4" x14ac:dyDescent="0.25">
      <c r="A56" s="16" t="s">
        <v>96</v>
      </c>
      <c r="B56" s="297">
        <v>0</v>
      </c>
      <c r="C56" s="297">
        <v>0</v>
      </c>
      <c r="D56" s="294">
        <f t="shared" si="2"/>
        <v>0</v>
      </c>
    </row>
    <row r="57" spans="1:4" x14ac:dyDescent="0.25">
      <c r="A57" s="16" t="s">
        <v>97</v>
      </c>
      <c r="B57" s="297">
        <v>0</v>
      </c>
      <c r="C57" s="297">
        <v>0</v>
      </c>
      <c r="D57" s="294">
        <f t="shared" si="2"/>
        <v>0</v>
      </c>
    </row>
    <row r="58" spans="1:4" x14ac:dyDescent="0.25">
      <c r="A58" s="16" t="s">
        <v>98</v>
      </c>
      <c r="B58" s="297">
        <v>0</v>
      </c>
      <c r="C58" s="297">
        <v>0</v>
      </c>
      <c r="D58" s="294">
        <f t="shared" si="2"/>
        <v>0</v>
      </c>
    </row>
    <row r="59" spans="1:4" x14ac:dyDescent="0.25">
      <c r="A59" s="16" t="s">
        <v>63</v>
      </c>
      <c r="B59" s="294">
        <f>'Additional Costs'!B25</f>
        <v>0</v>
      </c>
      <c r="C59" s="294">
        <f>'Additional Costs'!C25</f>
        <v>0</v>
      </c>
      <c r="D59" s="294">
        <f t="shared" si="2"/>
        <v>0</v>
      </c>
    </row>
    <row r="60" spans="1:4" x14ac:dyDescent="0.25">
      <c r="A60" s="292" t="s">
        <v>64</v>
      </c>
      <c r="B60" s="295">
        <f>SUM(B50:B59)</f>
        <v>0</v>
      </c>
      <c r="C60" s="295">
        <f>SUM(C50:C59)</f>
        <v>0</v>
      </c>
      <c r="D60" s="295">
        <f>SUM(D50:D59)</f>
        <v>0</v>
      </c>
    </row>
    <row r="61" spans="1:4" x14ac:dyDescent="0.25">
      <c r="A61" s="16" t="s">
        <v>99</v>
      </c>
      <c r="B61" s="297">
        <v>0</v>
      </c>
      <c r="C61" s="297">
        <v>0</v>
      </c>
      <c r="D61" s="294">
        <f>SUM(B61:C61)</f>
        <v>0</v>
      </c>
    </row>
    <row r="62" spans="1:4" x14ac:dyDescent="0.25">
      <c r="A62" s="292" t="s">
        <v>100</v>
      </c>
      <c r="B62" s="295">
        <f>SUM(B60:B61)</f>
        <v>0</v>
      </c>
      <c r="C62" s="295">
        <f>SUM(C60:C61)</f>
        <v>0</v>
      </c>
      <c r="D62" s="295">
        <f>SUM(D60:D61)</f>
        <v>0</v>
      </c>
    </row>
    <row r="64" spans="1:4" x14ac:dyDescent="0.25">
      <c r="A64" s="289" t="s">
        <v>101</v>
      </c>
      <c r="B64" s="297">
        <v>0</v>
      </c>
      <c r="C64" s="297">
        <v>0</v>
      </c>
      <c r="D64" s="294">
        <f>SUM(B64:C64)</f>
        <v>0</v>
      </c>
    </row>
    <row r="65" spans="1:4" x14ac:dyDescent="0.25">
      <c r="A65" s="289" t="s">
        <v>102</v>
      </c>
      <c r="B65" s="295">
        <f t="shared" ref="B65:C65" si="3">SUM(B6,B25,B47,B62,B64)</f>
        <v>0</v>
      </c>
      <c r="C65" s="295">
        <f t="shared" si="3"/>
        <v>0</v>
      </c>
      <c r="D65" s="295">
        <f>SUM(D6,D25,D47,D62,D64)</f>
        <v>0</v>
      </c>
    </row>
    <row r="67" spans="1:4" x14ac:dyDescent="0.25">
      <c r="A67" s="289" t="s">
        <v>103</v>
      </c>
      <c r="B67" s="287" t="s">
        <v>47</v>
      </c>
      <c r="C67" s="287" t="s">
        <v>48</v>
      </c>
      <c r="D67" s="287" t="s">
        <v>18</v>
      </c>
    </row>
    <row r="68" spans="1:4" x14ac:dyDescent="0.25">
      <c r="A68" s="288" t="s">
        <v>104</v>
      </c>
      <c r="B68" s="297">
        <v>0</v>
      </c>
      <c r="C68" s="297">
        <v>0</v>
      </c>
      <c r="D68" s="294">
        <f>SUM(B68:C68)</f>
        <v>0</v>
      </c>
    </row>
    <row r="69" spans="1:4" x14ac:dyDescent="0.25">
      <c r="A69" s="288" t="s">
        <v>450</v>
      </c>
      <c r="B69" s="361">
        <v>0</v>
      </c>
      <c r="C69" s="297">
        <v>0</v>
      </c>
      <c r="D69" s="294">
        <f>SUM(B69:C69)</f>
        <v>0</v>
      </c>
    </row>
    <row r="70" spans="1:4" x14ac:dyDescent="0.25">
      <c r="A70" s="293" t="s">
        <v>105</v>
      </c>
      <c r="B70" s="294">
        <f>'Additional Costs'!B33</f>
        <v>0</v>
      </c>
      <c r="C70" s="294">
        <f>'Additional Costs'!C33</f>
        <v>0</v>
      </c>
      <c r="D70" s="294">
        <f>SUM(B70:C70)</f>
        <v>0</v>
      </c>
    </row>
    <row r="71" spans="1:4" x14ac:dyDescent="0.25">
      <c r="A71" s="289" t="s">
        <v>106</v>
      </c>
      <c r="B71" s="295">
        <f>SUM(B68:B70)</f>
        <v>0</v>
      </c>
      <c r="C71" s="295">
        <f>SUM(C68:C70)</f>
        <v>0</v>
      </c>
      <c r="D71" s="295">
        <f>SUM(D68:D70)</f>
        <v>0</v>
      </c>
    </row>
    <row r="73" spans="1:4" x14ac:dyDescent="0.25">
      <c r="A73" s="289" t="s">
        <v>107</v>
      </c>
      <c r="B73" s="287" t="s">
        <v>47</v>
      </c>
      <c r="C73" s="287" t="s">
        <v>48</v>
      </c>
      <c r="D73" s="287" t="s">
        <v>18</v>
      </c>
    </row>
    <row r="74" spans="1:4" x14ac:dyDescent="0.25">
      <c r="A74" s="288" t="s">
        <v>108</v>
      </c>
      <c r="B74" s="297">
        <v>0</v>
      </c>
      <c r="C74" s="297">
        <v>0</v>
      </c>
      <c r="D74" s="294">
        <f>SUM(B74:C74)</f>
        <v>0</v>
      </c>
    </row>
    <row r="75" spans="1:4" x14ac:dyDescent="0.25">
      <c r="A75" s="288" t="s">
        <v>109</v>
      </c>
      <c r="B75" s="297">
        <v>0</v>
      </c>
      <c r="C75" s="297">
        <v>0</v>
      </c>
      <c r="D75" s="294">
        <f>SUM(B75:C75)</f>
        <v>0</v>
      </c>
    </row>
    <row r="76" spans="1:4" x14ac:dyDescent="0.25">
      <c r="A76" s="289" t="s">
        <v>110</v>
      </c>
      <c r="B76" s="295">
        <f>SUM(B74:B75)</f>
        <v>0</v>
      </c>
      <c r="C76" s="295">
        <f>SUM(C74:C75)</f>
        <v>0</v>
      </c>
      <c r="D76" s="295">
        <f>SUM(D74:D75)</f>
        <v>0</v>
      </c>
    </row>
    <row r="78" spans="1:4" x14ac:dyDescent="0.25">
      <c r="A78" s="289" t="s">
        <v>111</v>
      </c>
      <c r="B78" s="295">
        <f>B65+B71+B76</f>
        <v>0</v>
      </c>
      <c r="C78" s="295">
        <f>C65+C71+C76</f>
        <v>0</v>
      </c>
      <c r="D78" s="295">
        <f>D65+D71+D76</f>
        <v>0</v>
      </c>
    </row>
  </sheetData>
  <sheetProtection algorithmName="SHA-512" hashValue="yN43WyjgSfhkOL3N0H+SnStqUTDUYsr22IunQa1BeHOhYWQynv1ADn3LNwJe3EOdm+bQCvqeas1E0C1RLKITZg==" saltValue="vh5PZ1KvVDBNdQhu9r9Q2Q==" spinCount="100000" sheet="1" selectLockedCells="1"/>
  <printOptions horizontalCentered="1"/>
  <pageMargins left="0.2" right="0.2" top="0.25" bottom="0.25" header="0.3" footer="0.3"/>
  <pageSetup scale="96" orientation="portrait" r:id="rId1"/>
  <rowBreaks count="1" manualBreakCount="1">
    <brk id="48" max="3" man="1"/>
  </row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90FA-A85E-4647-941B-97FEFB87BD8D}">
  <dimension ref="A1:D33"/>
  <sheetViews>
    <sheetView zoomScaleNormal="100" workbookViewId="0">
      <selection activeCell="B4" sqref="B4"/>
    </sheetView>
  </sheetViews>
  <sheetFormatPr defaultColWidth="8.85546875" defaultRowHeight="15" x14ac:dyDescent="0.25"/>
  <cols>
    <col min="1" max="1" width="41.42578125" style="4" customWidth="1"/>
    <col min="2" max="4" width="21.42578125" style="4" customWidth="1"/>
    <col min="5" max="16384" width="8.85546875" style="4"/>
  </cols>
  <sheetData>
    <row r="1" spans="1:4" ht="18.75" x14ac:dyDescent="0.25">
      <c r="A1" s="282" t="s">
        <v>112</v>
      </c>
      <c r="B1" s="66"/>
      <c r="C1" s="66"/>
      <c r="D1" s="115"/>
    </row>
    <row r="2" spans="1:4" ht="18.75" x14ac:dyDescent="0.3">
      <c r="A2" s="278">
        <f>'Site Info'!B2</f>
        <v>0</v>
      </c>
      <c r="B2" s="161"/>
      <c r="C2" s="161"/>
      <c r="D2" s="352"/>
    </row>
    <row r="3" spans="1:4" x14ac:dyDescent="0.25">
      <c r="A3" s="279" t="s">
        <v>52</v>
      </c>
      <c r="B3" s="354" t="s">
        <v>47</v>
      </c>
      <c r="C3" s="354" t="s">
        <v>48</v>
      </c>
      <c r="D3" s="354" t="s">
        <v>18</v>
      </c>
    </row>
    <row r="4" spans="1:4" x14ac:dyDescent="0.25">
      <c r="A4" s="283"/>
      <c r="B4" s="284">
        <v>0</v>
      </c>
      <c r="C4" s="284">
        <v>0</v>
      </c>
      <c r="D4" s="285">
        <f>SUM(B4:C4)</f>
        <v>0</v>
      </c>
    </row>
    <row r="5" spans="1:4" x14ac:dyDescent="0.25">
      <c r="A5" s="283"/>
      <c r="B5" s="284">
        <v>0</v>
      </c>
      <c r="C5" s="284">
        <v>0</v>
      </c>
      <c r="D5" s="285">
        <f t="shared" ref="D5:D8" si="0">SUM(B5:C5)</f>
        <v>0</v>
      </c>
    </row>
    <row r="6" spans="1:4" x14ac:dyDescent="0.25">
      <c r="A6" s="283"/>
      <c r="B6" s="284">
        <v>0</v>
      </c>
      <c r="C6" s="284">
        <v>0</v>
      </c>
      <c r="D6" s="285">
        <f t="shared" si="0"/>
        <v>0</v>
      </c>
    </row>
    <row r="7" spans="1:4" x14ac:dyDescent="0.25">
      <c r="A7" s="283"/>
      <c r="B7" s="284">
        <v>0</v>
      </c>
      <c r="C7" s="284">
        <v>0</v>
      </c>
      <c r="D7" s="285">
        <f t="shared" si="0"/>
        <v>0</v>
      </c>
    </row>
    <row r="8" spans="1:4" x14ac:dyDescent="0.25">
      <c r="A8" s="283"/>
      <c r="B8" s="284">
        <v>0</v>
      </c>
      <c r="C8" s="284">
        <v>0</v>
      </c>
      <c r="D8" s="285">
        <f t="shared" si="0"/>
        <v>0</v>
      </c>
    </row>
    <row r="9" spans="1:4" x14ac:dyDescent="0.25">
      <c r="A9" s="280" t="s">
        <v>18</v>
      </c>
      <c r="B9" s="286">
        <f>SUM(B4:B8)</f>
        <v>0</v>
      </c>
      <c r="C9" s="286">
        <f>SUM(C4:C8)</f>
        <v>0</v>
      </c>
      <c r="D9" s="286">
        <f>SUM(D4:D8)</f>
        <v>0</v>
      </c>
    </row>
    <row r="10" spans="1:4" x14ac:dyDescent="0.25">
      <c r="A10" s="113"/>
      <c r="B10" s="352"/>
      <c r="C10" s="352"/>
      <c r="D10" s="352"/>
    </row>
    <row r="11" spans="1:4" x14ac:dyDescent="0.25">
      <c r="A11" s="148" t="s">
        <v>70</v>
      </c>
      <c r="B11" s="354" t="s">
        <v>47</v>
      </c>
      <c r="C11" s="354" t="s">
        <v>48</v>
      </c>
      <c r="D11" s="354" t="s">
        <v>18</v>
      </c>
    </row>
    <row r="12" spans="1:4" x14ac:dyDescent="0.25">
      <c r="A12" s="283"/>
      <c r="B12" s="284">
        <v>0</v>
      </c>
      <c r="C12" s="284">
        <v>0</v>
      </c>
      <c r="D12" s="285">
        <f>SUM(B12:C12)</f>
        <v>0</v>
      </c>
    </row>
    <row r="13" spans="1:4" x14ac:dyDescent="0.25">
      <c r="A13" s="283"/>
      <c r="B13" s="284">
        <v>0</v>
      </c>
      <c r="C13" s="284">
        <v>0</v>
      </c>
      <c r="D13" s="285">
        <f t="shared" ref="D13:D16" si="1">SUM(B13:C13)</f>
        <v>0</v>
      </c>
    </row>
    <row r="14" spans="1:4" x14ac:dyDescent="0.25">
      <c r="A14" s="283"/>
      <c r="B14" s="284">
        <v>0</v>
      </c>
      <c r="C14" s="284">
        <v>0</v>
      </c>
      <c r="D14" s="285">
        <f t="shared" si="1"/>
        <v>0</v>
      </c>
    </row>
    <row r="15" spans="1:4" x14ac:dyDescent="0.25">
      <c r="A15" s="283"/>
      <c r="B15" s="284">
        <v>0</v>
      </c>
      <c r="C15" s="284">
        <v>0</v>
      </c>
      <c r="D15" s="285">
        <f t="shared" si="1"/>
        <v>0</v>
      </c>
    </row>
    <row r="16" spans="1:4" x14ac:dyDescent="0.25">
      <c r="A16" s="283"/>
      <c r="B16" s="284">
        <v>0</v>
      </c>
      <c r="C16" s="284">
        <v>0</v>
      </c>
      <c r="D16" s="285">
        <f t="shared" si="1"/>
        <v>0</v>
      </c>
    </row>
    <row r="17" spans="1:4" x14ac:dyDescent="0.25">
      <c r="A17" s="280" t="s">
        <v>18</v>
      </c>
      <c r="B17" s="286">
        <f>SUM(B12:B16)</f>
        <v>0</v>
      </c>
      <c r="C17" s="286">
        <f>SUM(C12:C16)</f>
        <v>0</v>
      </c>
      <c r="D17" s="286">
        <f>SUM(D12:D16)</f>
        <v>0</v>
      </c>
    </row>
    <row r="18" spans="1:4" x14ac:dyDescent="0.25">
      <c r="A18" s="351"/>
      <c r="B18" s="281"/>
      <c r="C18" s="281"/>
      <c r="D18" s="281"/>
    </row>
    <row r="19" spans="1:4" x14ac:dyDescent="0.25">
      <c r="A19" s="148" t="s">
        <v>89</v>
      </c>
      <c r="B19" s="354" t="s">
        <v>47</v>
      </c>
      <c r="C19" s="354" t="s">
        <v>48</v>
      </c>
      <c r="D19" s="354" t="s">
        <v>18</v>
      </c>
    </row>
    <row r="20" spans="1:4" x14ac:dyDescent="0.25">
      <c r="A20" s="283"/>
      <c r="B20" s="284">
        <v>0</v>
      </c>
      <c r="C20" s="284">
        <v>0</v>
      </c>
      <c r="D20" s="285">
        <f>SUM(B20:C20)</f>
        <v>0</v>
      </c>
    </row>
    <row r="21" spans="1:4" x14ac:dyDescent="0.25">
      <c r="A21" s="283"/>
      <c r="B21" s="284">
        <v>0</v>
      </c>
      <c r="C21" s="284">
        <v>0</v>
      </c>
      <c r="D21" s="285">
        <f t="shared" ref="D21:D24" si="2">SUM(B21:C21)</f>
        <v>0</v>
      </c>
    </row>
    <row r="22" spans="1:4" x14ac:dyDescent="0.25">
      <c r="A22" s="283"/>
      <c r="B22" s="284">
        <v>0</v>
      </c>
      <c r="C22" s="284">
        <v>0</v>
      </c>
      <c r="D22" s="285">
        <f t="shared" si="2"/>
        <v>0</v>
      </c>
    </row>
    <row r="23" spans="1:4" x14ac:dyDescent="0.25">
      <c r="A23" s="283"/>
      <c r="B23" s="284">
        <v>0</v>
      </c>
      <c r="C23" s="284">
        <v>0</v>
      </c>
      <c r="D23" s="285">
        <f t="shared" si="2"/>
        <v>0</v>
      </c>
    </row>
    <row r="24" spans="1:4" x14ac:dyDescent="0.25">
      <c r="A24" s="283"/>
      <c r="B24" s="284">
        <v>0</v>
      </c>
      <c r="C24" s="284">
        <v>0</v>
      </c>
      <c r="D24" s="285">
        <f t="shared" si="2"/>
        <v>0</v>
      </c>
    </row>
    <row r="25" spans="1:4" x14ac:dyDescent="0.25">
      <c r="A25" s="280" t="s">
        <v>18</v>
      </c>
      <c r="B25" s="286">
        <f>SUM(B20:B24)</f>
        <v>0</v>
      </c>
      <c r="C25" s="286">
        <f>SUM(C20:C24)</f>
        <v>0</v>
      </c>
      <c r="D25" s="286">
        <f>SUM(D20:D24)</f>
        <v>0</v>
      </c>
    </row>
    <row r="26" spans="1:4" x14ac:dyDescent="0.25">
      <c r="B26" s="66"/>
      <c r="C26" s="66"/>
      <c r="D26" s="66"/>
    </row>
    <row r="27" spans="1:4" x14ac:dyDescent="0.25">
      <c r="A27" s="148" t="s">
        <v>103</v>
      </c>
      <c r="B27" s="354" t="s">
        <v>47</v>
      </c>
      <c r="C27" s="354" t="s">
        <v>48</v>
      </c>
      <c r="D27" s="354" t="s">
        <v>18</v>
      </c>
    </row>
    <row r="28" spans="1:4" x14ac:dyDescent="0.25">
      <c r="A28" s="283"/>
      <c r="B28" s="284">
        <v>0</v>
      </c>
      <c r="C28" s="284">
        <v>0</v>
      </c>
      <c r="D28" s="285">
        <f>SUM(B28:C28)</f>
        <v>0</v>
      </c>
    </row>
    <row r="29" spans="1:4" x14ac:dyDescent="0.25">
      <c r="A29" s="283"/>
      <c r="B29" s="284">
        <v>0</v>
      </c>
      <c r="C29" s="284">
        <v>0</v>
      </c>
      <c r="D29" s="285">
        <f t="shared" ref="D29:D32" si="3">SUM(B29:C29)</f>
        <v>0</v>
      </c>
    </row>
    <row r="30" spans="1:4" x14ac:dyDescent="0.25">
      <c r="A30" s="283"/>
      <c r="B30" s="284">
        <v>0</v>
      </c>
      <c r="C30" s="284">
        <v>0</v>
      </c>
      <c r="D30" s="285">
        <f t="shared" si="3"/>
        <v>0</v>
      </c>
    </row>
    <row r="31" spans="1:4" x14ac:dyDescent="0.25">
      <c r="A31" s="283"/>
      <c r="B31" s="284">
        <v>0</v>
      </c>
      <c r="C31" s="284">
        <v>0</v>
      </c>
      <c r="D31" s="285">
        <f t="shared" si="3"/>
        <v>0</v>
      </c>
    </row>
    <row r="32" spans="1:4" x14ac:dyDescent="0.25">
      <c r="A32" s="283"/>
      <c r="B32" s="284">
        <v>0</v>
      </c>
      <c r="C32" s="284">
        <v>0</v>
      </c>
      <c r="D32" s="285">
        <f t="shared" si="3"/>
        <v>0</v>
      </c>
    </row>
    <row r="33" spans="1:4" x14ac:dyDescent="0.25">
      <c r="A33" s="280" t="s">
        <v>18</v>
      </c>
      <c r="B33" s="286">
        <f>SUM(B28:B32)</f>
        <v>0</v>
      </c>
      <c r="C33" s="286">
        <f>SUM(C28:C32)</f>
        <v>0</v>
      </c>
      <c r="D33" s="286">
        <f>SUM(D28:D32)</f>
        <v>0</v>
      </c>
    </row>
  </sheetData>
  <sheetProtection algorithmName="SHA-512" hashValue="DC4cxi0zWI5RATSzAV85SDu9/ComM+2VdPcTAP2MMcwTjq45D+lm8iWWiZtwIn84iDOxCDk9I5mXkauDe23lAw==" saltValue="6bWC/ai7Bc7jznPewpQ1NQ==" spinCount="100000" sheet="1" objects="1" scenarios="1" selectLockedCells="1"/>
  <printOptions horizontalCentered="1"/>
  <pageMargins left="0.2" right="0.2" top="0.25" bottom="0.25" header="0.3" footer="0.3"/>
  <pageSetup scale="96"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C2BFC-7121-4EB2-96DD-C7A38CE93B82}">
  <dimension ref="A1:J25"/>
  <sheetViews>
    <sheetView zoomScaleNormal="100" workbookViewId="0">
      <selection activeCell="A5" sqref="A5"/>
    </sheetView>
  </sheetViews>
  <sheetFormatPr defaultColWidth="9.140625" defaultRowHeight="15" x14ac:dyDescent="0.25"/>
  <cols>
    <col min="1" max="1" width="37.140625" style="4" customWidth="1"/>
    <col min="2" max="3" width="17.85546875" style="4" customWidth="1"/>
    <col min="4" max="9" width="22.85546875" style="4" customWidth="1"/>
    <col min="10" max="16384" width="9.140625" style="4"/>
  </cols>
  <sheetData>
    <row r="1" spans="1:9" ht="37.5" customHeight="1" x14ac:dyDescent="0.25">
      <c r="A1" s="237" t="s">
        <v>113</v>
      </c>
      <c r="I1" s="115" t="e" vm="1">
        <v>#VALUE!</v>
      </c>
    </row>
    <row r="2" spans="1:9" ht="18.75" x14ac:dyDescent="0.3">
      <c r="A2" s="238">
        <f>'Site Info'!B2</f>
        <v>0</v>
      </c>
      <c r="B2" s="239"/>
      <c r="C2" s="239"/>
      <c r="D2" s="239"/>
      <c r="E2" s="239"/>
      <c r="F2" s="239"/>
      <c r="G2" s="240"/>
      <c r="H2" s="239"/>
      <c r="I2" s="239"/>
    </row>
    <row r="3" spans="1:9" ht="30" customHeight="1" x14ac:dyDescent="0.25">
      <c r="A3" s="241" t="s">
        <v>114</v>
      </c>
      <c r="B3" s="398" t="s">
        <v>115</v>
      </c>
      <c r="C3" s="399"/>
      <c r="D3" s="200" t="s">
        <v>116</v>
      </c>
      <c r="E3" s="200" t="s">
        <v>117</v>
      </c>
      <c r="F3" s="242" t="s">
        <v>118</v>
      </c>
      <c r="G3" s="243" t="s">
        <v>119</v>
      </c>
      <c r="H3" s="200" t="s">
        <v>120</v>
      </c>
      <c r="I3" s="200" t="s">
        <v>121</v>
      </c>
    </row>
    <row r="4" spans="1:9" x14ac:dyDescent="0.25">
      <c r="A4" s="327" t="s">
        <v>47</v>
      </c>
      <c r="B4" s="400" t="s">
        <v>47</v>
      </c>
      <c r="C4" s="401"/>
      <c r="D4" s="322"/>
      <c r="E4" s="322"/>
      <c r="F4" s="332"/>
      <c r="G4" s="324"/>
      <c r="H4" s="322"/>
      <c r="I4" s="325"/>
    </row>
    <row r="5" spans="1:9" x14ac:dyDescent="0.25">
      <c r="A5" s="321"/>
      <c r="B5" s="396"/>
      <c r="C5" s="397"/>
      <c r="D5" s="322"/>
      <c r="E5" s="322"/>
      <c r="F5" s="332"/>
      <c r="G5" s="324"/>
      <c r="H5" s="322"/>
      <c r="I5" s="325"/>
    </row>
    <row r="6" spans="1:9" x14ac:dyDescent="0.25">
      <c r="A6" s="321"/>
      <c r="B6" s="396"/>
      <c r="C6" s="397"/>
      <c r="D6" s="322"/>
      <c r="E6" s="322"/>
      <c r="F6" s="332"/>
      <c r="G6" s="324"/>
      <c r="H6" s="322"/>
      <c r="I6" s="325"/>
    </row>
    <row r="7" spans="1:9" x14ac:dyDescent="0.25">
      <c r="A7" s="321"/>
      <c r="B7" s="396"/>
      <c r="C7" s="397"/>
      <c r="D7" s="322"/>
      <c r="E7" s="322"/>
      <c r="F7" s="332"/>
      <c r="G7" s="324"/>
      <c r="H7" s="322"/>
      <c r="I7" s="325"/>
    </row>
    <row r="8" spans="1:9" x14ac:dyDescent="0.25">
      <c r="A8" s="321"/>
      <c r="B8" s="396"/>
      <c r="C8" s="397"/>
      <c r="D8" s="322"/>
      <c r="E8" s="322"/>
      <c r="F8" s="332"/>
      <c r="G8" s="324"/>
      <c r="H8" s="322"/>
      <c r="I8" s="325"/>
    </row>
    <row r="9" spans="1:9" x14ac:dyDescent="0.25">
      <c r="A9" s="321"/>
      <c r="B9" s="396"/>
      <c r="C9" s="397"/>
      <c r="D9" s="322"/>
      <c r="E9" s="322"/>
      <c r="F9" s="323"/>
      <c r="G9" s="324"/>
      <c r="H9" s="322"/>
      <c r="I9" s="325"/>
    </row>
    <row r="10" spans="1:9" x14ac:dyDescent="0.25">
      <c r="A10" s="321"/>
      <c r="B10" s="396"/>
      <c r="C10" s="397"/>
      <c r="D10" s="322"/>
      <c r="E10" s="322"/>
      <c r="F10" s="323"/>
      <c r="G10" s="324"/>
      <c r="H10" s="322"/>
      <c r="I10" s="325"/>
    </row>
    <row r="11" spans="1:9" x14ac:dyDescent="0.25">
      <c r="A11" s="321"/>
      <c r="B11" s="396"/>
      <c r="C11" s="397"/>
      <c r="D11" s="322"/>
      <c r="E11" s="322"/>
      <c r="F11" s="323"/>
      <c r="G11" s="324"/>
      <c r="H11" s="322"/>
      <c r="I11" s="325"/>
    </row>
    <row r="12" spans="1:9" x14ac:dyDescent="0.25">
      <c r="A12" s="321"/>
      <c r="B12" s="396"/>
      <c r="C12" s="397"/>
      <c r="D12" s="322"/>
      <c r="E12" s="322"/>
      <c r="F12" s="323"/>
      <c r="G12" s="324"/>
      <c r="H12" s="322"/>
      <c r="I12" s="325"/>
    </row>
    <row r="13" spans="1:9" x14ac:dyDescent="0.25">
      <c r="A13" s="321"/>
      <c r="B13" s="396"/>
      <c r="C13" s="397"/>
      <c r="D13" s="322"/>
      <c r="E13" s="322"/>
      <c r="F13" s="323"/>
      <c r="G13" s="324"/>
      <c r="H13" s="322"/>
      <c r="I13" s="325"/>
    </row>
    <row r="14" spans="1:9" x14ac:dyDescent="0.25">
      <c r="A14" s="321"/>
      <c r="B14" s="396"/>
      <c r="C14" s="397"/>
      <c r="D14" s="322"/>
      <c r="E14" s="322"/>
      <c r="F14" s="323"/>
      <c r="G14" s="324"/>
      <c r="H14" s="322"/>
      <c r="I14" s="325"/>
    </row>
    <row r="15" spans="1:9" x14ac:dyDescent="0.25">
      <c r="A15" s="321"/>
      <c r="B15" s="391"/>
      <c r="C15" s="391"/>
      <c r="D15" s="322"/>
      <c r="E15" s="322"/>
      <c r="F15" s="323"/>
      <c r="G15" s="324"/>
      <c r="H15" s="322"/>
      <c r="I15" s="325"/>
    </row>
    <row r="16" spans="1:9" x14ac:dyDescent="0.25">
      <c r="A16" s="129"/>
      <c r="B16" s="392" t="s">
        <v>18</v>
      </c>
      <c r="C16" s="392"/>
      <c r="D16" s="328">
        <f>SUM(D4:D15)</f>
        <v>0</v>
      </c>
      <c r="E16" s="328">
        <f>SUM(E4:E15)</f>
        <v>0</v>
      </c>
      <c r="F16" s="334"/>
      <c r="G16" s="333">
        <f>SUM(G4:G15)</f>
        <v>0</v>
      </c>
      <c r="H16" s="328">
        <f>SUM(H4:H15)</f>
        <v>0</v>
      </c>
      <c r="I16" s="244"/>
    </row>
    <row r="17" spans="1:10" x14ac:dyDescent="0.25">
      <c r="A17" s="113"/>
      <c r="B17" s="393"/>
      <c r="C17" s="393"/>
      <c r="D17" s="245" t="s">
        <v>122</v>
      </c>
      <c r="E17" s="329">
        <f>IFERROR(E16/D16,0)</f>
        <v>0</v>
      </c>
      <c r="F17" s="352"/>
      <c r="G17" s="245" t="s">
        <v>122</v>
      </c>
      <c r="H17" s="330">
        <f>IFERROR(H16/G16,0)</f>
        <v>0</v>
      </c>
      <c r="I17" s="246" t="s">
        <v>123</v>
      </c>
    </row>
    <row r="18" spans="1:10" x14ac:dyDescent="0.25">
      <c r="A18" s="394" t="s">
        <v>124</v>
      </c>
      <c r="B18" s="395"/>
      <c r="C18" s="352"/>
      <c r="D18" s="352"/>
      <c r="I18" s="113"/>
      <c r="J18" s="246"/>
    </row>
    <row r="19" spans="1:10" x14ac:dyDescent="0.25">
      <c r="A19" s="247" t="s">
        <v>125</v>
      </c>
      <c r="B19" s="322"/>
      <c r="C19" s="352"/>
      <c r="D19" s="352"/>
      <c r="I19" s="113"/>
      <c r="J19" s="246"/>
    </row>
    <row r="20" spans="1:10" x14ac:dyDescent="0.25">
      <c r="A20" s="248" t="s">
        <v>126</v>
      </c>
      <c r="B20" s="326"/>
      <c r="C20" s="352"/>
      <c r="D20" s="352"/>
      <c r="I20" s="113"/>
      <c r="J20" s="246"/>
    </row>
    <row r="22" spans="1:10" x14ac:dyDescent="0.25">
      <c r="A22" s="390" t="s">
        <v>127</v>
      </c>
      <c r="B22" s="390"/>
      <c r="C22" s="390"/>
    </row>
    <row r="23" spans="1:10" x14ac:dyDescent="0.25">
      <c r="A23" s="219" t="s">
        <v>128</v>
      </c>
      <c r="B23" s="219" t="s">
        <v>129</v>
      </c>
      <c r="C23" s="219" t="s">
        <v>130</v>
      </c>
    </row>
    <row r="24" spans="1:10" x14ac:dyDescent="0.25">
      <c r="A24" s="249" t="s">
        <v>131</v>
      </c>
      <c r="B24" s="250">
        <v>25</v>
      </c>
      <c r="C24" s="251">
        <v>3000000</v>
      </c>
    </row>
    <row r="25" spans="1:10" x14ac:dyDescent="0.25">
      <c r="A25" s="66"/>
      <c r="B25" s="252"/>
      <c r="C25" s="253"/>
    </row>
  </sheetData>
  <sheetProtection algorithmName="SHA-512" hashValue="4cIhktap4y+1H5hOAPbAqJmz7xNRgclmaqhzVMmAh1SC7XPSdEE4045LXYm8GQTOJ7UKalLnXsyzUnddJzobjA==" saltValue="4LycVw7c1AvNs6jV4DzTjw==" spinCount="100000" sheet="1" selectLockedCells="1"/>
  <mergeCells count="17">
    <mergeCell ref="B14:C14"/>
    <mergeCell ref="B8:C8"/>
    <mergeCell ref="B3:C3"/>
    <mergeCell ref="B4:C4"/>
    <mergeCell ref="B5:C5"/>
    <mergeCell ref="B6:C6"/>
    <mergeCell ref="B7:C7"/>
    <mergeCell ref="B9:C9"/>
    <mergeCell ref="B10:C10"/>
    <mergeCell ref="B11:C11"/>
    <mergeCell ref="B12:C12"/>
    <mergeCell ref="B13:C13"/>
    <mergeCell ref="A22:C22"/>
    <mergeCell ref="B15:C15"/>
    <mergeCell ref="B16:C16"/>
    <mergeCell ref="B17:C17"/>
    <mergeCell ref="A18:B18"/>
  </mergeCells>
  <dataValidations count="2">
    <dataValidation type="whole" allowBlank="1" showInputMessage="1" showErrorMessage="1" sqref="B19" xr:uid="{9779FFF0-D925-465B-AF0D-4F5160823954}">
      <formula1>0</formula1>
      <formula2>100000000</formula2>
    </dataValidation>
    <dataValidation type="custom" allowBlank="1" showInputMessage="1" showErrorMessage="1" errorTitle="Committed Amount" error="The Committed Amount cannot be greater than the Permanent Amount selected for this Source of Funds." sqref="H4:H15" xr:uid="{AFA1FE10-0D48-42BD-80CD-3AA4AAD496B1}">
      <formula1>H4&lt;=G4</formula1>
    </dataValidation>
  </dataValidations>
  <printOptions horizontalCentered="1"/>
  <pageMargins left="0.2" right="0.2" top="0.25" bottom="0.25" header="0.3" footer="0.3"/>
  <pageSetup scale="63" orientation="landscape"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A44F2F1-6C38-4466-A01F-321E82717B96}">
          <x14:formula1>
            <xm:f>Inputs!$E$2:$E$16</xm:f>
          </x14:formula1>
          <xm:sqref>A5:A15</xm:sqref>
        </x14:dataValidation>
        <x14:dataValidation type="list" allowBlank="1" showInputMessage="1" showErrorMessage="1" xr:uid="{BF6AD465-9501-4C3C-B0DB-11438D47454A}">
          <x14:formula1>
            <xm:f>Inputs!$F$2:$F$9</xm:f>
          </x14:formula1>
          <xm:sqref>F4:F15 I4:I15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95CD5-0CF5-41B8-8A0C-7F3827631A88}">
  <dimension ref="A1:OM18"/>
  <sheetViews>
    <sheetView zoomScaleNormal="100" workbookViewId="0">
      <selection activeCell="E4" sqref="E4"/>
    </sheetView>
  </sheetViews>
  <sheetFormatPr defaultColWidth="8.85546875" defaultRowHeight="15" outlineLevelCol="2" x14ac:dyDescent="0.25"/>
  <cols>
    <col min="1" max="1" width="35.7109375" style="36" customWidth="1"/>
    <col min="2" max="2" width="24.5703125" style="36" bestFit="1" customWidth="1"/>
    <col min="3" max="3" width="18.7109375" style="4" bestFit="1" customWidth="1"/>
    <col min="4" max="4" width="17.7109375" style="4" bestFit="1" customWidth="1"/>
    <col min="5" max="5" width="12.140625" style="4" customWidth="1"/>
    <col min="6" max="6" width="15" style="4" customWidth="1"/>
    <col min="7" max="7" width="19.140625" style="4" customWidth="1"/>
    <col min="8" max="8" width="17.85546875" style="4" customWidth="1"/>
    <col min="9" max="9" width="23" style="4" bestFit="1" customWidth="1"/>
    <col min="10" max="10" width="35.7109375" style="4" customWidth="1"/>
    <col min="11" max="11" width="8.85546875" style="4"/>
    <col min="12" max="12" width="8.85546875" style="4" hidden="1" customWidth="1" outlineLevel="1"/>
    <col min="13" max="24" width="9.7109375" style="66" hidden="1" customWidth="1" outlineLevel="2"/>
    <col min="25" max="25" width="11" style="66" hidden="1" customWidth="1" outlineLevel="1"/>
    <col min="26" max="37" width="9.7109375" style="66" hidden="1" customWidth="1" outlineLevel="2"/>
    <col min="38" max="38" width="11" style="66" hidden="1" customWidth="1" outlineLevel="1" collapsed="1"/>
    <col min="39" max="50" width="9.7109375" style="66" hidden="1" customWidth="1" outlineLevel="2"/>
    <col min="51" max="51" width="11" style="66" hidden="1" customWidth="1" outlineLevel="1" collapsed="1"/>
    <col min="52" max="63" width="9.7109375" style="66" hidden="1" customWidth="1" outlineLevel="2"/>
    <col min="64" max="64" width="11" style="66" hidden="1" customWidth="1" outlineLevel="1" collapsed="1"/>
    <col min="65" max="76" width="10.7109375" style="66" hidden="1" customWidth="1" outlineLevel="2"/>
    <col min="77" max="77" width="11" style="66" hidden="1" customWidth="1" outlineLevel="1" collapsed="1"/>
    <col min="78" max="89" width="10.7109375" style="66" hidden="1" customWidth="1" outlineLevel="2"/>
    <col min="90" max="90" width="11" style="66" hidden="1" customWidth="1" outlineLevel="1" collapsed="1"/>
    <col min="91" max="102" width="10.7109375" style="66" hidden="1" customWidth="1" outlineLevel="2"/>
    <col min="103" max="103" width="11" style="66" hidden="1" customWidth="1" outlineLevel="1" collapsed="1"/>
    <col min="104" max="115" width="10.7109375" style="66" hidden="1" customWidth="1" outlineLevel="2"/>
    <col min="116" max="116" width="11" style="66" hidden="1" customWidth="1" outlineLevel="1" collapsed="1"/>
    <col min="117" max="128" width="10.7109375" style="66" hidden="1" customWidth="1" outlineLevel="2"/>
    <col min="129" max="129" width="11" style="66" hidden="1" customWidth="1" outlineLevel="1" collapsed="1"/>
    <col min="130" max="141" width="10.7109375" style="66" hidden="1" customWidth="1" outlineLevel="2"/>
    <col min="142" max="142" width="11" style="66" hidden="1" customWidth="1" outlineLevel="1" collapsed="1"/>
    <col min="143" max="154" width="10.7109375" style="66" hidden="1" customWidth="1" outlineLevel="2"/>
    <col min="155" max="155" width="10" style="66" hidden="1" customWidth="1" outlineLevel="1" collapsed="1"/>
    <col min="156" max="167" width="10.7109375" style="66" hidden="1" customWidth="1" outlineLevel="2"/>
    <col min="168" max="168" width="11" style="66" hidden="1" customWidth="1" outlineLevel="1" collapsed="1"/>
    <col min="169" max="180" width="10.7109375" style="66" hidden="1" customWidth="1" outlineLevel="2"/>
    <col min="181" max="181" width="11" style="66" hidden="1" customWidth="1" outlineLevel="1" collapsed="1"/>
    <col min="182" max="193" width="10.7109375" style="66" hidden="1" customWidth="1" outlineLevel="2"/>
    <col min="194" max="194" width="11" style="66" hidden="1" customWidth="1" outlineLevel="1" collapsed="1"/>
    <col min="195" max="206" width="10.7109375" style="66" hidden="1" customWidth="1" outlineLevel="2"/>
    <col min="207" max="207" width="11" style="66" hidden="1" customWidth="1" outlineLevel="1" collapsed="1"/>
    <col min="208" max="219" width="10.7109375" style="66" hidden="1" customWidth="1" outlineLevel="2"/>
    <col min="220" max="220" width="11" style="66" hidden="1" customWidth="1" outlineLevel="1" collapsed="1"/>
    <col min="221" max="232" width="10.7109375" style="66" hidden="1" customWidth="1" outlineLevel="2"/>
    <col min="233" max="233" width="11" style="66" hidden="1" customWidth="1" outlineLevel="1" collapsed="1"/>
    <col min="234" max="245" width="10.7109375" style="66" hidden="1" customWidth="1" outlineLevel="2"/>
    <col min="246" max="246" width="11" style="66" hidden="1" customWidth="1" outlineLevel="1" collapsed="1"/>
    <col min="247" max="258" width="10.7109375" style="66" hidden="1" customWidth="1" outlineLevel="2"/>
    <col min="259" max="259" width="10.85546875" style="66" hidden="1" customWidth="1" outlineLevel="1" collapsed="1"/>
    <col min="260" max="271" width="10.7109375" style="66" hidden="1" customWidth="1" outlineLevel="2"/>
    <col min="272" max="272" width="11" style="66" hidden="1" customWidth="1" outlineLevel="1" collapsed="1"/>
    <col min="273" max="284" width="10.7109375" style="4" hidden="1" customWidth="1" outlineLevel="2"/>
    <col min="285" max="285" width="10" style="4" hidden="1" customWidth="1" outlineLevel="1" collapsed="1"/>
    <col min="286" max="297" width="10.7109375" style="4" hidden="1" customWidth="1" outlineLevel="2"/>
    <col min="298" max="298" width="10" style="4" hidden="1" customWidth="1" outlineLevel="1" collapsed="1"/>
    <col min="299" max="310" width="8.85546875" style="4" hidden="1" customWidth="1" outlineLevel="2"/>
    <col min="311" max="311" width="10" style="4" hidden="1" customWidth="1" outlineLevel="1" collapsed="1"/>
    <col min="312" max="323" width="8.85546875" style="4" hidden="1" customWidth="1" outlineLevel="2"/>
    <col min="324" max="324" width="10" style="4" hidden="1" customWidth="1" outlineLevel="1" collapsed="1"/>
    <col min="325" max="336" width="8.85546875" style="4" hidden="1" customWidth="1" outlineLevel="2"/>
    <col min="337" max="337" width="10" style="4" hidden="1" customWidth="1" outlineLevel="1" collapsed="1"/>
    <col min="338" max="349" width="8.85546875" style="4" hidden="1" customWidth="1" outlineLevel="2"/>
    <col min="350" max="350" width="10" style="4" hidden="1" customWidth="1" outlineLevel="1" collapsed="1"/>
    <col min="351" max="362" width="8.85546875" style="4" hidden="1" customWidth="1" outlineLevel="2"/>
    <col min="363" max="363" width="10" style="4" hidden="1" customWidth="1" outlineLevel="1" collapsed="1"/>
    <col min="364" max="375" width="8.85546875" style="4" hidden="1" customWidth="1" outlineLevel="2"/>
    <col min="376" max="376" width="10" style="4" hidden="1" customWidth="1" outlineLevel="1" collapsed="1"/>
    <col min="377" max="388" width="8.85546875" style="4" hidden="1" customWidth="1" outlineLevel="2"/>
    <col min="389" max="389" width="10" style="4" hidden="1" customWidth="1" outlineLevel="1" collapsed="1"/>
    <col min="390" max="401" width="8.85546875" style="4" hidden="1" customWidth="1" outlineLevel="2"/>
    <col min="402" max="402" width="10" style="4" hidden="1" customWidth="1" outlineLevel="1" collapsed="1"/>
    <col min="403" max="403" width="8.85546875" style="4" collapsed="1"/>
    <col min="404" max="16384" width="8.85546875" style="4"/>
  </cols>
  <sheetData>
    <row r="1" spans="1:402" ht="18.75" x14ac:dyDescent="0.25">
      <c r="A1" s="184" t="s">
        <v>132</v>
      </c>
      <c r="J1" s="115"/>
    </row>
    <row r="2" spans="1:402" ht="18.75" x14ac:dyDescent="0.3">
      <c r="A2" s="254">
        <f>'Site Info'!B2</f>
        <v>0</v>
      </c>
    </row>
    <row r="3" spans="1:402" s="18" customFormat="1" ht="30" x14ac:dyDescent="0.25">
      <c r="A3" s="255" t="s">
        <v>114</v>
      </c>
      <c r="B3" s="255" t="s">
        <v>115</v>
      </c>
      <c r="C3" s="256" t="s">
        <v>133</v>
      </c>
      <c r="D3" s="257" t="s">
        <v>134</v>
      </c>
      <c r="E3" s="257" t="s">
        <v>135</v>
      </c>
      <c r="F3" s="257" t="s">
        <v>136</v>
      </c>
      <c r="G3" s="257" t="s">
        <v>137</v>
      </c>
      <c r="H3" s="257" t="s">
        <v>138</v>
      </c>
      <c r="I3" s="257" t="s">
        <v>139</v>
      </c>
      <c r="J3" s="257" t="s">
        <v>140</v>
      </c>
      <c r="M3" s="258">
        <v>1</v>
      </c>
      <c r="N3" s="356">
        <v>2</v>
      </c>
      <c r="O3" s="356">
        <v>3</v>
      </c>
      <c r="P3" s="356">
        <v>4</v>
      </c>
      <c r="Q3" s="356">
        <v>5</v>
      </c>
      <c r="R3" s="356">
        <v>6</v>
      </c>
      <c r="S3" s="356">
        <v>7</v>
      </c>
      <c r="T3" s="356">
        <v>8</v>
      </c>
      <c r="U3" s="356">
        <v>9</v>
      </c>
      <c r="V3" s="356">
        <v>10</v>
      </c>
      <c r="W3" s="356">
        <v>11</v>
      </c>
      <c r="X3" s="356">
        <v>12</v>
      </c>
      <c r="Y3" s="259" t="s">
        <v>141</v>
      </c>
      <c r="Z3" s="356">
        <v>13</v>
      </c>
      <c r="AA3" s="356">
        <v>14</v>
      </c>
      <c r="AB3" s="356">
        <v>15</v>
      </c>
      <c r="AC3" s="356">
        <v>16</v>
      </c>
      <c r="AD3" s="356">
        <v>17</v>
      </c>
      <c r="AE3" s="356">
        <v>18</v>
      </c>
      <c r="AF3" s="356">
        <v>19</v>
      </c>
      <c r="AG3" s="356">
        <v>20</v>
      </c>
      <c r="AH3" s="356">
        <v>21</v>
      </c>
      <c r="AI3" s="356">
        <v>22</v>
      </c>
      <c r="AJ3" s="356">
        <v>23</v>
      </c>
      <c r="AK3" s="356">
        <v>24</v>
      </c>
      <c r="AL3" s="259" t="s">
        <v>142</v>
      </c>
      <c r="AM3" s="356">
        <v>25</v>
      </c>
      <c r="AN3" s="356">
        <v>26</v>
      </c>
      <c r="AO3" s="356">
        <v>27</v>
      </c>
      <c r="AP3" s="356">
        <v>28</v>
      </c>
      <c r="AQ3" s="356">
        <v>29</v>
      </c>
      <c r="AR3" s="356">
        <v>30</v>
      </c>
      <c r="AS3" s="356">
        <v>31</v>
      </c>
      <c r="AT3" s="356">
        <v>32</v>
      </c>
      <c r="AU3" s="356">
        <v>33</v>
      </c>
      <c r="AV3" s="356">
        <v>34</v>
      </c>
      <c r="AW3" s="356">
        <v>35</v>
      </c>
      <c r="AX3" s="356">
        <v>36</v>
      </c>
      <c r="AY3" s="259" t="s">
        <v>143</v>
      </c>
      <c r="AZ3" s="356">
        <v>37</v>
      </c>
      <c r="BA3" s="356">
        <v>38</v>
      </c>
      <c r="BB3" s="356">
        <v>39</v>
      </c>
      <c r="BC3" s="356">
        <v>40</v>
      </c>
      <c r="BD3" s="356">
        <v>41</v>
      </c>
      <c r="BE3" s="356">
        <v>42</v>
      </c>
      <c r="BF3" s="356">
        <v>43</v>
      </c>
      <c r="BG3" s="356">
        <v>44</v>
      </c>
      <c r="BH3" s="356">
        <v>45</v>
      </c>
      <c r="BI3" s="356">
        <v>46</v>
      </c>
      <c r="BJ3" s="356">
        <v>47</v>
      </c>
      <c r="BK3" s="356">
        <v>48</v>
      </c>
      <c r="BL3" s="259" t="s">
        <v>144</v>
      </c>
      <c r="BM3" s="356">
        <v>49</v>
      </c>
      <c r="BN3" s="356">
        <v>50</v>
      </c>
      <c r="BO3" s="356">
        <v>51</v>
      </c>
      <c r="BP3" s="356">
        <v>52</v>
      </c>
      <c r="BQ3" s="356">
        <v>53</v>
      </c>
      <c r="BR3" s="356">
        <v>54</v>
      </c>
      <c r="BS3" s="356">
        <v>55</v>
      </c>
      <c r="BT3" s="356">
        <v>56</v>
      </c>
      <c r="BU3" s="356">
        <v>57</v>
      </c>
      <c r="BV3" s="356">
        <v>58</v>
      </c>
      <c r="BW3" s="356">
        <v>59</v>
      </c>
      <c r="BX3" s="356">
        <v>60</v>
      </c>
      <c r="BY3" s="259" t="s">
        <v>145</v>
      </c>
      <c r="BZ3" s="356">
        <v>61</v>
      </c>
      <c r="CA3" s="356">
        <v>62</v>
      </c>
      <c r="CB3" s="356">
        <v>63</v>
      </c>
      <c r="CC3" s="356">
        <v>64</v>
      </c>
      <c r="CD3" s="356">
        <v>65</v>
      </c>
      <c r="CE3" s="356">
        <v>66</v>
      </c>
      <c r="CF3" s="356">
        <v>67</v>
      </c>
      <c r="CG3" s="356">
        <v>68</v>
      </c>
      <c r="CH3" s="356">
        <v>69</v>
      </c>
      <c r="CI3" s="356">
        <v>70</v>
      </c>
      <c r="CJ3" s="356">
        <v>71</v>
      </c>
      <c r="CK3" s="356">
        <v>72</v>
      </c>
      <c r="CL3" s="259" t="s">
        <v>146</v>
      </c>
      <c r="CM3" s="356">
        <v>73</v>
      </c>
      <c r="CN3" s="356">
        <v>74</v>
      </c>
      <c r="CO3" s="356">
        <v>75</v>
      </c>
      <c r="CP3" s="356">
        <v>76</v>
      </c>
      <c r="CQ3" s="356">
        <v>77</v>
      </c>
      <c r="CR3" s="356">
        <v>78</v>
      </c>
      <c r="CS3" s="356">
        <v>79</v>
      </c>
      <c r="CT3" s="356">
        <v>80</v>
      </c>
      <c r="CU3" s="356">
        <v>81</v>
      </c>
      <c r="CV3" s="356">
        <v>82</v>
      </c>
      <c r="CW3" s="356">
        <v>83</v>
      </c>
      <c r="CX3" s="356">
        <v>84</v>
      </c>
      <c r="CY3" s="259" t="s">
        <v>147</v>
      </c>
      <c r="CZ3" s="356">
        <v>85</v>
      </c>
      <c r="DA3" s="356">
        <v>86</v>
      </c>
      <c r="DB3" s="356">
        <v>87</v>
      </c>
      <c r="DC3" s="356">
        <v>88</v>
      </c>
      <c r="DD3" s="356">
        <v>89</v>
      </c>
      <c r="DE3" s="356">
        <v>90</v>
      </c>
      <c r="DF3" s="356">
        <v>91</v>
      </c>
      <c r="DG3" s="356">
        <v>92</v>
      </c>
      <c r="DH3" s="356">
        <v>93</v>
      </c>
      <c r="DI3" s="356">
        <v>94</v>
      </c>
      <c r="DJ3" s="356">
        <v>95</v>
      </c>
      <c r="DK3" s="356">
        <v>96</v>
      </c>
      <c r="DL3" s="259" t="s">
        <v>148</v>
      </c>
      <c r="DM3" s="356">
        <v>97</v>
      </c>
      <c r="DN3" s="356">
        <v>98</v>
      </c>
      <c r="DO3" s="356">
        <v>99</v>
      </c>
      <c r="DP3" s="356">
        <v>100</v>
      </c>
      <c r="DQ3" s="356">
        <v>101</v>
      </c>
      <c r="DR3" s="356">
        <v>102</v>
      </c>
      <c r="DS3" s="356">
        <v>103</v>
      </c>
      <c r="DT3" s="356">
        <v>104</v>
      </c>
      <c r="DU3" s="356">
        <v>105</v>
      </c>
      <c r="DV3" s="356">
        <v>106</v>
      </c>
      <c r="DW3" s="356">
        <v>107</v>
      </c>
      <c r="DX3" s="356">
        <v>108</v>
      </c>
      <c r="DY3" s="259" t="s">
        <v>149</v>
      </c>
      <c r="DZ3" s="356">
        <v>109</v>
      </c>
      <c r="EA3" s="356">
        <v>110</v>
      </c>
      <c r="EB3" s="356">
        <v>111</v>
      </c>
      <c r="EC3" s="356">
        <v>112</v>
      </c>
      <c r="ED3" s="356">
        <v>113</v>
      </c>
      <c r="EE3" s="356">
        <v>114</v>
      </c>
      <c r="EF3" s="356">
        <v>115</v>
      </c>
      <c r="EG3" s="356">
        <v>116</v>
      </c>
      <c r="EH3" s="356">
        <v>117</v>
      </c>
      <c r="EI3" s="356">
        <v>118</v>
      </c>
      <c r="EJ3" s="356">
        <v>119</v>
      </c>
      <c r="EK3" s="356">
        <v>120</v>
      </c>
      <c r="EL3" s="259" t="s">
        <v>150</v>
      </c>
      <c r="EM3" s="356">
        <v>121</v>
      </c>
      <c r="EN3" s="356">
        <v>122</v>
      </c>
      <c r="EO3" s="356">
        <v>123</v>
      </c>
      <c r="EP3" s="356">
        <v>124</v>
      </c>
      <c r="EQ3" s="356">
        <v>125</v>
      </c>
      <c r="ER3" s="356">
        <v>126</v>
      </c>
      <c r="ES3" s="356">
        <v>127</v>
      </c>
      <c r="ET3" s="356">
        <v>128</v>
      </c>
      <c r="EU3" s="356">
        <v>129</v>
      </c>
      <c r="EV3" s="356">
        <v>130</v>
      </c>
      <c r="EW3" s="356">
        <v>131</v>
      </c>
      <c r="EX3" s="356">
        <v>132</v>
      </c>
      <c r="EY3" s="259" t="s">
        <v>151</v>
      </c>
      <c r="EZ3" s="356">
        <v>133</v>
      </c>
      <c r="FA3" s="356">
        <v>134</v>
      </c>
      <c r="FB3" s="356">
        <v>135</v>
      </c>
      <c r="FC3" s="356">
        <v>136</v>
      </c>
      <c r="FD3" s="356">
        <v>137</v>
      </c>
      <c r="FE3" s="356">
        <v>138</v>
      </c>
      <c r="FF3" s="356">
        <v>139</v>
      </c>
      <c r="FG3" s="356">
        <v>140</v>
      </c>
      <c r="FH3" s="356">
        <v>141</v>
      </c>
      <c r="FI3" s="356">
        <v>142</v>
      </c>
      <c r="FJ3" s="356">
        <v>143</v>
      </c>
      <c r="FK3" s="356">
        <v>144</v>
      </c>
      <c r="FL3" s="259" t="s">
        <v>152</v>
      </c>
      <c r="FM3" s="356">
        <v>145</v>
      </c>
      <c r="FN3" s="356">
        <v>146</v>
      </c>
      <c r="FO3" s="356">
        <v>147</v>
      </c>
      <c r="FP3" s="356">
        <v>148</v>
      </c>
      <c r="FQ3" s="356">
        <v>149</v>
      </c>
      <c r="FR3" s="356">
        <v>150</v>
      </c>
      <c r="FS3" s="356">
        <v>151</v>
      </c>
      <c r="FT3" s="356">
        <v>152</v>
      </c>
      <c r="FU3" s="356">
        <v>153</v>
      </c>
      <c r="FV3" s="356">
        <v>154</v>
      </c>
      <c r="FW3" s="356">
        <v>155</v>
      </c>
      <c r="FX3" s="356">
        <v>156</v>
      </c>
      <c r="FY3" s="259" t="s">
        <v>153</v>
      </c>
      <c r="FZ3" s="356">
        <v>157</v>
      </c>
      <c r="GA3" s="356">
        <v>158</v>
      </c>
      <c r="GB3" s="356">
        <v>159</v>
      </c>
      <c r="GC3" s="356">
        <v>160</v>
      </c>
      <c r="GD3" s="356">
        <v>161</v>
      </c>
      <c r="GE3" s="356">
        <v>162</v>
      </c>
      <c r="GF3" s="356">
        <v>163</v>
      </c>
      <c r="GG3" s="356">
        <v>164</v>
      </c>
      <c r="GH3" s="356">
        <v>165</v>
      </c>
      <c r="GI3" s="356">
        <v>166</v>
      </c>
      <c r="GJ3" s="356">
        <v>167</v>
      </c>
      <c r="GK3" s="356">
        <v>168</v>
      </c>
      <c r="GL3" s="259" t="s">
        <v>154</v>
      </c>
      <c r="GM3" s="356">
        <v>169</v>
      </c>
      <c r="GN3" s="356">
        <v>170</v>
      </c>
      <c r="GO3" s="356">
        <v>171</v>
      </c>
      <c r="GP3" s="356">
        <v>172</v>
      </c>
      <c r="GQ3" s="356">
        <v>173</v>
      </c>
      <c r="GR3" s="356">
        <v>174</v>
      </c>
      <c r="GS3" s="356">
        <v>175</v>
      </c>
      <c r="GT3" s="356">
        <v>176</v>
      </c>
      <c r="GU3" s="356">
        <v>177</v>
      </c>
      <c r="GV3" s="356">
        <v>178</v>
      </c>
      <c r="GW3" s="356">
        <v>179</v>
      </c>
      <c r="GX3" s="356">
        <v>180</v>
      </c>
      <c r="GY3" s="259" t="s">
        <v>155</v>
      </c>
      <c r="GZ3" s="356">
        <v>181</v>
      </c>
      <c r="HA3" s="356">
        <v>182</v>
      </c>
      <c r="HB3" s="356">
        <v>183</v>
      </c>
      <c r="HC3" s="356">
        <v>184</v>
      </c>
      <c r="HD3" s="356">
        <v>185</v>
      </c>
      <c r="HE3" s="356">
        <v>186</v>
      </c>
      <c r="HF3" s="356">
        <v>187</v>
      </c>
      <c r="HG3" s="356">
        <v>188</v>
      </c>
      <c r="HH3" s="356">
        <v>189</v>
      </c>
      <c r="HI3" s="356">
        <v>190</v>
      </c>
      <c r="HJ3" s="356">
        <v>191</v>
      </c>
      <c r="HK3" s="356">
        <v>192</v>
      </c>
      <c r="HL3" s="259" t="s">
        <v>156</v>
      </c>
      <c r="HM3" s="356">
        <v>193</v>
      </c>
      <c r="HN3" s="356">
        <v>194</v>
      </c>
      <c r="HO3" s="356">
        <v>195</v>
      </c>
      <c r="HP3" s="356">
        <v>196</v>
      </c>
      <c r="HQ3" s="356">
        <v>197</v>
      </c>
      <c r="HR3" s="356">
        <v>198</v>
      </c>
      <c r="HS3" s="356">
        <v>199</v>
      </c>
      <c r="HT3" s="356">
        <v>200</v>
      </c>
      <c r="HU3" s="356">
        <v>201</v>
      </c>
      <c r="HV3" s="356">
        <v>202</v>
      </c>
      <c r="HW3" s="356">
        <v>203</v>
      </c>
      <c r="HX3" s="356">
        <v>204</v>
      </c>
      <c r="HY3" s="259" t="s">
        <v>157</v>
      </c>
      <c r="HZ3" s="356">
        <v>205</v>
      </c>
      <c r="IA3" s="356">
        <v>206</v>
      </c>
      <c r="IB3" s="356">
        <v>207</v>
      </c>
      <c r="IC3" s="356">
        <v>208</v>
      </c>
      <c r="ID3" s="356">
        <v>209</v>
      </c>
      <c r="IE3" s="356">
        <v>210</v>
      </c>
      <c r="IF3" s="356">
        <v>211</v>
      </c>
      <c r="IG3" s="356">
        <v>212</v>
      </c>
      <c r="IH3" s="356">
        <v>213</v>
      </c>
      <c r="II3" s="356">
        <v>214</v>
      </c>
      <c r="IJ3" s="356">
        <v>215</v>
      </c>
      <c r="IK3" s="356">
        <v>216</v>
      </c>
      <c r="IL3" s="259" t="s">
        <v>158</v>
      </c>
      <c r="IM3" s="356">
        <v>217</v>
      </c>
      <c r="IN3" s="356">
        <v>218</v>
      </c>
      <c r="IO3" s="356">
        <v>219</v>
      </c>
      <c r="IP3" s="356">
        <v>220</v>
      </c>
      <c r="IQ3" s="356">
        <v>221</v>
      </c>
      <c r="IR3" s="356">
        <v>222</v>
      </c>
      <c r="IS3" s="356">
        <v>223</v>
      </c>
      <c r="IT3" s="356">
        <v>224</v>
      </c>
      <c r="IU3" s="356">
        <v>225</v>
      </c>
      <c r="IV3" s="356">
        <v>226</v>
      </c>
      <c r="IW3" s="356">
        <v>227</v>
      </c>
      <c r="IX3" s="356">
        <v>228</v>
      </c>
      <c r="IY3" s="259" t="s">
        <v>159</v>
      </c>
      <c r="IZ3" s="356">
        <v>229</v>
      </c>
      <c r="JA3" s="356">
        <v>230</v>
      </c>
      <c r="JB3" s="356">
        <v>231</v>
      </c>
      <c r="JC3" s="356">
        <v>232</v>
      </c>
      <c r="JD3" s="356">
        <v>233</v>
      </c>
      <c r="JE3" s="356">
        <v>234</v>
      </c>
      <c r="JF3" s="356">
        <v>235</v>
      </c>
      <c r="JG3" s="356">
        <v>236</v>
      </c>
      <c r="JH3" s="356">
        <v>237</v>
      </c>
      <c r="JI3" s="356">
        <v>238</v>
      </c>
      <c r="JJ3" s="356">
        <v>239</v>
      </c>
      <c r="JK3" s="356">
        <v>240</v>
      </c>
      <c r="JL3" s="259" t="s">
        <v>160</v>
      </c>
      <c r="JM3" s="356">
        <v>241</v>
      </c>
      <c r="JN3" s="356">
        <v>242</v>
      </c>
      <c r="JO3" s="356">
        <v>243</v>
      </c>
      <c r="JP3" s="356">
        <v>244</v>
      </c>
      <c r="JQ3" s="356">
        <v>245</v>
      </c>
      <c r="JR3" s="356">
        <v>246</v>
      </c>
      <c r="JS3" s="356">
        <v>247</v>
      </c>
      <c r="JT3" s="356">
        <v>248</v>
      </c>
      <c r="JU3" s="356">
        <v>249</v>
      </c>
      <c r="JV3" s="356">
        <v>250</v>
      </c>
      <c r="JW3" s="356">
        <v>251</v>
      </c>
      <c r="JX3" s="356">
        <v>252</v>
      </c>
      <c r="JY3" s="259" t="s">
        <v>161</v>
      </c>
      <c r="JZ3" s="356">
        <v>253</v>
      </c>
      <c r="KA3" s="356">
        <v>254</v>
      </c>
      <c r="KB3" s="356">
        <v>255</v>
      </c>
      <c r="KC3" s="356">
        <v>256</v>
      </c>
      <c r="KD3" s="356">
        <v>257</v>
      </c>
      <c r="KE3" s="356">
        <v>258</v>
      </c>
      <c r="KF3" s="356">
        <v>259</v>
      </c>
      <c r="KG3" s="356">
        <v>260</v>
      </c>
      <c r="KH3" s="356">
        <v>261</v>
      </c>
      <c r="KI3" s="356">
        <v>262</v>
      </c>
      <c r="KJ3" s="356">
        <v>263</v>
      </c>
      <c r="KK3" s="356">
        <v>264</v>
      </c>
      <c r="KL3" s="259" t="s">
        <v>162</v>
      </c>
      <c r="KM3" s="356">
        <v>265</v>
      </c>
      <c r="KN3" s="356">
        <v>266</v>
      </c>
      <c r="KO3" s="356">
        <v>267</v>
      </c>
      <c r="KP3" s="356">
        <v>268</v>
      </c>
      <c r="KQ3" s="356">
        <v>269</v>
      </c>
      <c r="KR3" s="356">
        <v>270</v>
      </c>
      <c r="KS3" s="356">
        <v>271</v>
      </c>
      <c r="KT3" s="356">
        <v>272</v>
      </c>
      <c r="KU3" s="356">
        <v>273</v>
      </c>
      <c r="KV3" s="356">
        <v>274</v>
      </c>
      <c r="KW3" s="356">
        <v>275</v>
      </c>
      <c r="KX3" s="356">
        <v>276</v>
      </c>
      <c r="KY3" s="259" t="s">
        <v>163</v>
      </c>
      <c r="KZ3" s="356">
        <v>277</v>
      </c>
      <c r="LA3" s="356">
        <v>278</v>
      </c>
      <c r="LB3" s="356">
        <v>279</v>
      </c>
      <c r="LC3" s="356">
        <v>280</v>
      </c>
      <c r="LD3" s="356">
        <v>281</v>
      </c>
      <c r="LE3" s="356">
        <v>282</v>
      </c>
      <c r="LF3" s="356">
        <v>283</v>
      </c>
      <c r="LG3" s="356">
        <v>284</v>
      </c>
      <c r="LH3" s="356">
        <v>285</v>
      </c>
      <c r="LI3" s="356">
        <v>286</v>
      </c>
      <c r="LJ3" s="356">
        <v>287</v>
      </c>
      <c r="LK3" s="356">
        <v>288</v>
      </c>
      <c r="LL3" s="259" t="s">
        <v>164</v>
      </c>
      <c r="LM3" s="356">
        <v>289</v>
      </c>
      <c r="LN3" s="356">
        <v>290</v>
      </c>
      <c r="LO3" s="356">
        <v>291</v>
      </c>
      <c r="LP3" s="356">
        <v>292</v>
      </c>
      <c r="LQ3" s="356">
        <v>293</v>
      </c>
      <c r="LR3" s="356">
        <v>294</v>
      </c>
      <c r="LS3" s="356">
        <v>295</v>
      </c>
      <c r="LT3" s="356">
        <v>296</v>
      </c>
      <c r="LU3" s="356">
        <v>297</v>
      </c>
      <c r="LV3" s="356">
        <v>298</v>
      </c>
      <c r="LW3" s="356">
        <v>299</v>
      </c>
      <c r="LX3" s="356">
        <v>300</v>
      </c>
      <c r="LY3" s="259" t="s">
        <v>165</v>
      </c>
      <c r="LZ3" s="356">
        <v>301</v>
      </c>
      <c r="MA3" s="356">
        <v>302</v>
      </c>
      <c r="MB3" s="356">
        <v>303</v>
      </c>
      <c r="MC3" s="356">
        <v>304</v>
      </c>
      <c r="MD3" s="356">
        <v>305</v>
      </c>
      <c r="ME3" s="356">
        <v>306</v>
      </c>
      <c r="MF3" s="356">
        <v>307</v>
      </c>
      <c r="MG3" s="356">
        <v>308</v>
      </c>
      <c r="MH3" s="356">
        <v>309</v>
      </c>
      <c r="MI3" s="356">
        <v>310</v>
      </c>
      <c r="MJ3" s="356">
        <v>311</v>
      </c>
      <c r="MK3" s="356">
        <v>312</v>
      </c>
      <c r="ML3" s="259" t="s">
        <v>166</v>
      </c>
      <c r="MM3" s="356">
        <v>313</v>
      </c>
      <c r="MN3" s="356">
        <v>314</v>
      </c>
      <c r="MO3" s="356">
        <v>315</v>
      </c>
      <c r="MP3" s="356">
        <v>316</v>
      </c>
      <c r="MQ3" s="356">
        <v>317</v>
      </c>
      <c r="MR3" s="356">
        <v>318</v>
      </c>
      <c r="MS3" s="356">
        <v>319</v>
      </c>
      <c r="MT3" s="356">
        <v>320</v>
      </c>
      <c r="MU3" s="356">
        <v>321</v>
      </c>
      <c r="MV3" s="356">
        <v>322</v>
      </c>
      <c r="MW3" s="356">
        <v>323</v>
      </c>
      <c r="MX3" s="356">
        <v>324</v>
      </c>
      <c r="MY3" s="259" t="s">
        <v>167</v>
      </c>
      <c r="MZ3" s="356">
        <v>325</v>
      </c>
      <c r="NA3" s="356">
        <v>326</v>
      </c>
      <c r="NB3" s="356">
        <v>327</v>
      </c>
      <c r="NC3" s="356">
        <v>328</v>
      </c>
      <c r="ND3" s="356">
        <v>329</v>
      </c>
      <c r="NE3" s="356">
        <v>330</v>
      </c>
      <c r="NF3" s="356">
        <v>331</v>
      </c>
      <c r="NG3" s="356">
        <v>332</v>
      </c>
      <c r="NH3" s="356">
        <v>333</v>
      </c>
      <c r="NI3" s="356">
        <v>334</v>
      </c>
      <c r="NJ3" s="356">
        <v>335</v>
      </c>
      <c r="NK3" s="356">
        <v>336</v>
      </c>
      <c r="NL3" s="259" t="s">
        <v>168</v>
      </c>
      <c r="NM3" s="356">
        <v>337</v>
      </c>
      <c r="NN3" s="356">
        <v>338</v>
      </c>
      <c r="NO3" s="356">
        <v>339</v>
      </c>
      <c r="NP3" s="356">
        <v>340</v>
      </c>
      <c r="NQ3" s="356">
        <v>341</v>
      </c>
      <c r="NR3" s="356">
        <v>342</v>
      </c>
      <c r="NS3" s="356">
        <v>343</v>
      </c>
      <c r="NT3" s="356">
        <v>344</v>
      </c>
      <c r="NU3" s="356">
        <v>345</v>
      </c>
      <c r="NV3" s="356">
        <v>346</v>
      </c>
      <c r="NW3" s="356">
        <v>347</v>
      </c>
      <c r="NX3" s="356">
        <v>348</v>
      </c>
      <c r="NY3" s="259" t="s">
        <v>169</v>
      </c>
      <c r="NZ3" s="356">
        <v>349</v>
      </c>
      <c r="OA3" s="356">
        <v>350</v>
      </c>
      <c r="OB3" s="356">
        <v>351</v>
      </c>
      <c r="OC3" s="356">
        <v>352</v>
      </c>
      <c r="OD3" s="356">
        <v>353</v>
      </c>
      <c r="OE3" s="356">
        <v>354</v>
      </c>
      <c r="OF3" s="356">
        <v>355</v>
      </c>
      <c r="OG3" s="356">
        <v>356</v>
      </c>
      <c r="OH3" s="356">
        <v>357</v>
      </c>
      <c r="OI3" s="356">
        <v>358</v>
      </c>
      <c r="OJ3" s="356">
        <v>359</v>
      </c>
      <c r="OK3" s="356">
        <v>360</v>
      </c>
      <c r="OL3" s="259" t="s">
        <v>170</v>
      </c>
    </row>
    <row r="4" spans="1:402" x14ac:dyDescent="0.25">
      <c r="A4" s="260" t="str">
        <f>'Funding Sources'!A4</f>
        <v>AHTF</v>
      </c>
      <c r="B4" s="363" t="str">
        <f>'Funding Sources'!B4:C4</f>
        <v>AHTF</v>
      </c>
      <c r="C4" s="261">
        <f>'Funding Sources'!G4</f>
        <v>0</v>
      </c>
      <c r="D4" s="261">
        <v>0</v>
      </c>
      <c r="E4" s="263"/>
      <c r="F4" s="362">
        <v>0.5</v>
      </c>
      <c r="G4" s="261">
        <f>IF(E4&gt;0,IF(I4&lt;&gt;"Percentage of Cash Flow",PMT(F4/12,E4,-C4,0,0),0),0)</f>
        <v>0</v>
      </c>
      <c r="H4" s="261">
        <v>0</v>
      </c>
      <c r="I4" s="235"/>
      <c r="J4" s="265"/>
      <c r="M4" s="266">
        <f>IF($I4="Percentage of Cash Flow",IF($E4&gt;M$3-1,(('Operating Pro Forma'!$E$59-'Operating Pro Forma'!$E$62)/12)*'Debt Service'!$F4),IF($E4&gt;M$3-1,$H4,0))</f>
        <v>0</v>
      </c>
      <c r="N4" s="266">
        <f>IF($I4="Percentage of Cash Flow",IF($E4&gt;N$3-1,(('Operating Pro Forma'!$E$59-'Operating Pro Forma'!$E$62)/12)*'Debt Service'!$F4),IF($E4&gt;N$3-1,$H4,0))</f>
        <v>0</v>
      </c>
      <c r="O4" s="266">
        <f>IF($I4="Percentage of Cash Flow",IF($E4&gt;O$3-1,(('Operating Pro Forma'!$E$59-'Operating Pro Forma'!$E$62)/12)*'Debt Service'!$F4),IF($E4&gt;O$3-1,$H4,0))</f>
        <v>0</v>
      </c>
      <c r="P4" s="266">
        <f>IF($I4="Percentage of Cash Flow",IF($E4&gt;P$3-1,(('Operating Pro Forma'!$E$59-'Operating Pro Forma'!$E$62)/12)*'Debt Service'!$F4),IF($E4&gt;P$3-1,$H4,0))</f>
        <v>0</v>
      </c>
      <c r="Q4" s="266">
        <f>IF($I4="Percentage of Cash Flow",IF($E4&gt;Q$3-1,(('Operating Pro Forma'!$E$59-'Operating Pro Forma'!$E$62)/12)*'Debt Service'!$F4),IF($E4&gt;Q$3-1,$H4,0))</f>
        <v>0</v>
      </c>
      <c r="R4" s="266">
        <f>IF($I4="Percentage of Cash Flow",IF($E4&gt;R$3-1,(('Operating Pro Forma'!$E$59-'Operating Pro Forma'!$E$62)/12)*'Debt Service'!$F4),IF($E4&gt;R$3-1,$H4,0))</f>
        <v>0</v>
      </c>
      <c r="S4" s="266">
        <f>IF($I4="Percentage of Cash Flow",IF($E4&gt;S$3-1,(('Operating Pro Forma'!$E$59-'Operating Pro Forma'!$E$62)/12)*'Debt Service'!$F4),IF($E4&gt;S$3-1,$H4,0))</f>
        <v>0</v>
      </c>
      <c r="T4" s="266">
        <f>IF($I4="Percentage of Cash Flow",IF($E4&gt;T$3-1,(('Operating Pro Forma'!$E$59-'Operating Pro Forma'!$E$62)/12)*'Debt Service'!$F4),IF($E4&gt;T$3-1,$H4,0))</f>
        <v>0</v>
      </c>
      <c r="U4" s="266">
        <f>IF($I4="Percentage of Cash Flow",IF($E4&gt;U$3-1,(('Operating Pro Forma'!$E$59-'Operating Pro Forma'!$E$62)/12)*'Debt Service'!$F4),IF($E4&gt;U$3-1,$H4,0))</f>
        <v>0</v>
      </c>
      <c r="V4" s="266">
        <f>IF($I4="Percentage of Cash Flow",IF($E4&gt;V$3-1,(('Operating Pro Forma'!$E$59-'Operating Pro Forma'!$E$62)/12)*'Debt Service'!$F4),IF($E4&gt;V$3-1,$H4,0))</f>
        <v>0</v>
      </c>
      <c r="W4" s="266">
        <f>IF($I4="Percentage of Cash Flow",IF($E4&gt;W$3-1,(('Operating Pro Forma'!$E$59-'Operating Pro Forma'!$E$62)/12)*'Debt Service'!$F4),IF($E4&gt;W$3-1,$H4,0))</f>
        <v>0</v>
      </c>
      <c r="X4" s="266">
        <f>IF($I4="Percentage of Cash Flow",IF($E4&gt;X$3-1,(('Operating Pro Forma'!$E$59-'Operating Pro Forma'!$E$62)/12)*'Debt Service'!$F4),IF($E4&gt;X$3-1,$H4,0))</f>
        <v>0</v>
      </c>
      <c r="Y4" s="267">
        <f>SUMIF(M4:X4,"&gt;0")</f>
        <v>0</v>
      </c>
      <c r="Z4" s="268">
        <f>IF($I4="Percentage of Cash Flow",IF($E4&gt;Z$3-1,(('Operating Pro Forma'!$F$59-'Operating Pro Forma'!$F$62)/12)*'Debt Service'!$F4),IF($E4&gt;Z$3-1,$H4,0))</f>
        <v>0</v>
      </c>
      <c r="AA4" s="268">
        <f>IF($I4="Percentage of Cash Flow",IF($E4&gt;AA$3-1,(('Operating Pro Forma'!$F$59-'Operating Pro Forma'!$F$62)/12)*'Debt Service'!$F4),IF($E4&gt;AA$3-1,$H4,0))</f>
        <v>0</v>
      </c>
      <c r="AB4" s="268">
        <f>IF($I4="Percentage of Cash Flow",IF($E4&gt;AB$3-1,(('Operating Pro Forma'!$F$59-'Operating Pro Forma'!$F$62)/12)*'Debt Service'!$F4),IF($E4&gt;AB$3-1,$H4,0))</f>
        <v>0</v>
      </c>
      <c r="AC4" s="268">
        <f>IF($I4="Percentage of Cash Flow",IF($E4&gt;AC$3-1,(('Operating Pro Forma'!$F$59-'Operating Pro Forma'!$F$62)/12)*'Debt Service'!$F4),IF($E4&gt;AC$3-1,$H4,0))</f>
        <v>0</v>
      </c>
      <c r="AD4" s="268">
        <f>IF($I4="Percentage of Cash Flow",IF($E4&gt;AD$3-1,(('Operating Pro Forma'!$F$59-'Operating Pro Forma'!$F$62)/12)*'Debt Service'!$F4),IF($E4&gt;AD$3-1,$H4,0))</f>
        <v>0</v>
      </c>
      <c r="AE4" s="268">
        <f>IF($I4="Percentage of Cash Flow",IF($E4&gt;AE$3-1,(('Operating Pro Forma'!$F$59-'Operating Pro Forma'!$F$62)/12)*'Debt Service'!$F4),IF($E4&gt;AE$3-1,$H4,0))</f>
        <v>0</v>
      </c>
      <c r="AF4" s="268">
        <f>IF($I4="Percentage of Cash Flow",IF($E4&gt;AF$3-1,(('Operating Pro Forma'!$F$59-'Operating Pro Forma'!$F$62)/12)*'Debt Service'!$F4),IF($E4&gt;AF$3-1,$H4,0))</f>
        <v>0</v>
      </c>
      <c r="AG4" s="268">
        <f>IF($I4="Percentage of Cash Flow",IF($E4&gt;AG$3-1,(('Operating Pro Forma'!$F$59-'Operating Pro Forma'!$F$62)/12)*'Debt Service'!$F4),IF($E4&gt;AG$3-1,$H4,0))</f>
        <v>0</v>
      </c>
      <c r="AH4" s="268">
        <f>IF($I4="Percentage of Cash Flow",IF($E4&gt;AH$3-1,(('Operating Pro Forma'!$F$59-'Operating Pro Forma'!$F$62)/12)*'Debt Service'!$F4),IF($E4&gt;AH$3-1,$H4,0))</f>
        <v>0</v>
      </c>
      <c r="AI4" s="268">
        <f>IF($I4="Percentage of Cash Flow",IF($E4&gt;AI$3-1,(('Operating Pro Forma'!$F$59-'Operating Pro Forma'!$F$62)/12)*'Debt Service'!$F4),IF($E4&gt;AI$3-1,$H4,0))</f>
        <v>0</v>
      </c>
      <c r="AJ4" s="268">
        <f>IF($I4="Percentage of Cash Flow",IF($E4&gt;AJ$3-1,(('Operating Pro Forma'!$F$59-'Operating Pro Forma'!$F$62)/12)*'Debt Service'!$F4),IF($E4&gt;AJ$3-1,$H4,0))</f>
        <v>0</v>
      </c>
      <c r="AK4" s="268">
        <f>IF($I4="Percentage of Cash Flow",IF($E4&gt;AK$3-1,(('Operating Pro Forma'!$F$59-'Operating Pro Forma'!$F$62)/12)*'Debt Service'!$F4),IF($E4&gt;AK$3-1,$H4,0))</f>
        <v>0</v>
      </c>
      <c r="AL4" s="267">
        <f>SUMIF(Z4:AK4,"&gt;0")</f>
        <v>0</v>
      </c>
      <c r="AM4" s="268">
        <f>IF($I4="Percentage of Cash Flow",IF($E4&gt;AM$3-1,(('Operating Pro Forma'!$G$59-'Operating Pro Forma'!$G$62)/12)*'Debt Service'!$F4),IF($E4&gt;AM$3-1,$H4,0))</f>
        <v>0</v>
      </c>
      <c r="AN4" s="268">
        <f>IF($I4="Percentage of Cash Flow",IF($E4&gt;AN$3-1,(('Operating Pro Forma'!$G$59-'Operating Pro Forma'!$G$62)/12)*'Debt Service'!$F4),IF($E4&gt;AN$3-1,$H4,0))</f>
        <v>0</v>
      </c>
      <c r="AO4" s="268">
        <f>IF($I4="Percentage of Cash Flow",IF($E4&gt;AO$3-1,(('Operating Pro Forma'!$G$59-'Operating Pro Forma'!$G$62)/12)*'Debt Service'!$F4),IF($E4&gt;AO$3-1,$H4,0))</f>
        <v>0</v>
      </c>
      <c r="AP4" s="268">
        <f>IF($I4="Percentage of Cash Flow",IF($E4&gt;AP$3-1,(('Operating Pro Forma'!$G$59-'Operating Pro Forma'!$G$62)/12)*'Debt Service'!$F4),IF($E4&gt;AP$3-1,$H4,0))</f>
        <v>0</v>
      </c>
      <c r="AQ4" s="268">
        <f>IF($I4="Percentage of Cash Flow",IF($E4&gt;AQ$3-1,(('Operating Pro Forma'!$G$59-'Operating Pro Forma'!$G$62)/12)*'Debt Service'!$F4),IF($E4&gt;AQ$3-1,$H4,0))</f>
        <v>0</v>
      </c>
      <c r="AR4" s="268">
        <f>IF($I4="Percentage of Cash Flow",IF($E4&gt;AR$3-1,(('Operating Pro Forma'!$G$59-'Operating Pro Forma'!$G$62)/12)*'Debt Service'!$F4),IF($E4&gt;AR$3-1,$H4,0))</f>
        <v>0</v>
      </c>
      <c r="AS4" s="268">
        <f>IF($I4="Percentage of Cash Flow",IF($E4&gt;AS$3-1,(('Operating Pro Forma'!$G$59-'Operating Pro Forma'!$G$62)/12)*'Debt Service'!$F4),IF($E4&gt;AS$3-1,$H4,0))</f>
        <v>0</v>
      </c>
      <c r="AT4" s="268">
        <f>IF($I4="Percentage of Cash Flow",IF($E4&gt;AT$3-1,(('Operating Pro Forma'!$G$59-'Operating Pro Forma'!$G$62)/12)*'Debt Service'!$F4),IF($E4&gt;AT$3-1,$H4,0))</f>
        <v>0</v>
      </c>
      <c r="AU4" s="268">
        <f>IF($I4="Percentage of Cash Flow",IF($E4&gt;AU$3-1,(('Operating Pro Forma'!$G$59-'Operating Pro Forma'!$G$62)/12)*'Debt Service'!$F4),IF($E4&gt;AU$3-1,$H4,0))</f>
        <v>0</v>
      </c>
      <c r="AV4" s="268">
        <f>IF($I4="Percentage of Cash Flow",IF($E4&gt;AV$3-1,(('Operating Pro Forma'!$G$59-'Operating Pro Forma'!$G$62)/12)*'Debt Service'!$F4),IF($E4&gt;AV$3-1,$H4,0))</f>
        <v>0</v>
      </c>
      <c r="AW4" s="268">
        <f>IF($I4="Percentage of Cash Flow",IF($E4&gt;AW$3-1,(('Operating Pro Forma'!$G$59-'Operating Pro Forma'!$G$62)/12)*'Debt Service'!$F4),IF($E4&gt;AW$3-1,$H4,0))</f>
        <v>0</v>
      </c>
      <c r="AX4" s="268">
        <f>IF($I4="Percentage of Cash Flow",IF($E4&gt;AX$3-1,(('Operating Pro Forma'!$G$59-'Operating Pro Forma'!$G$62)/12)*'Debt Service'!$F4),IF($E4&gt;AX$3-1,$H4,0))</f>
        <v>0</v>
      </c>
      <c r="AY4" s="267">
        <f>SUMIF(AM4:AX4,"&gt;0")</f>
        <v>0</v>
      </c>
      <c r="AZ4" s="268">
        <f>IF($I4="Percentage of Cash Flow",IF($E4&gt;AZ$3-1,(('Operating Pro Forma'!$H$59-'Operating Pro Forma'!$H$62)/12)*'Debt Service'!$F4),IF($E4&gt;AZ$3-1,$H4,0))</f>
        <v>0</v>
      </c>
      <c r="BA4" s="268">
        <f>IF($I4="Percentage of Cash Flow",IF($E4&gt;BA$3-1,(('Operating Pro Forma'!$H$59-'Operating Pro Forma'!$H$62)/12)*'Debt Service'!$F4),IF($E4&gt;BA$3-1,$H4,0))</f>
        <v>0</v>
      </c>
      <c r="BB4" s="268">
        <f>IF($I4="Percentage of Cash Flow",IF($E4&gt;BB$3-1,(('Operating Pro Forma'!$H$59-'Operating Pro Forma'!$H$62)/12)*'Debt Service'!$F4),IF($E4&gt;BB$3-1,$H4,0))</f>
        <v>0</v>
      </c>
      <c r="BC4" s="268">
        <f>IF($I4="Percentage of Cash Flow",IF($E4&gt;BC$3-1,(('Operating Pro Forma'!$H$59-'Operating Pro Forma'!$H$62)/12)*'Debt Service'!$F4),IF($E4&gt;BC$3-1,$H4,0))</f>
        <v>0</v>
      </c>
      <c r="BD4" s="268">
        <f>IF($I4="Percentage of Cash Flow",IF($E4&gt;BD$3-1,(('Operating Pro Forma'!$H$59-'Operating Pro Forma'!$H$62)/12)*'Debt Service'!$F4),IF($E4&gt;BD$3-1,$H4,0))</f>
        <v>0</v>
      </c>
      <c r="BE4" s="268">
        <f>IF($I4="Percentage of Cash Flow",IF($E4&gt;BE$3-1,(('Operating Pro Forma'!$H$59-'Operating Pro Forma'!$H$62)/12)*'Debt Service'!$F4),IF($E4&gt;BE$3-1,$H4,0))</f>
        <v>0</v>
      </c>
      <c r="BF4" s="268">
        <f>IF($I4="Percentage of Cash Flow",IF($E4&gt;BF$3-1,(('Operating Pro Forma'!$H$59-'Operating Pro Forma'!$H$62)/12)*'Debt Service'!$F4),IF($E4&gt;BF$3-1,$H4,0))</f>
        <v>0</v>
      </c>
      <c r="BG4" s="268">
        <f>IF($I4="Percentage of Cash Flow",IF($E4&gt;BG$3-1,(('Operating Pro Forma'!$H$59-'Operating Pro Forma'!$H$62)/12)*'Debt Service'!$F4),IF($E4&gt;BG$3-1,$H4,0))</f>
        <v>0</v>
      </c>
      <c r="BH4" s="268">
        <f>IF($I4="Percentage of Cash Flow",IF($E4&gt;BH$3-1,(('Operating Pro Forma'!$H$59-'Operating Pro Forma'!$H$62)/12)*'Debt Service'!$F4),IF($E4&gt;BH$3-1,$H4,0))</f>
        <v>0</v>
      </c>
      <c r="BI4" s="268">
        <f>IF($I4="Percentage of Cash Flow",IF($E4&gt;BI$3-1,(('Operating Pro Forma'!$H$59-'Operating Pro Forma'!$H$62)/12)*'Debt Service'!$F4),IF($E4&gt;BI$3-1,$H4,0))</f>
        <v>0</v>
      </c>
      <c r="BJ4" s="268">
        <f>IF($I4="Percentage of Cash Flow",IF($E4&gt;BJ$3-1,(('Operating Pro Forma'!$H$59-'Operating Pro Forma'!$H$62)/12)*'Debt Service'!$F4),IF($E4&gt;BJ$3-1,$H4,0))</f>
        <v>0</v>
      </c>
      <c r="BK4" s="268">
        <f>IF($I4="Percentage of Cash Flow",IF($E4&gt;BK$3-1,(('Operating Pro Forma'!$H$59-'Operating Pro Forma'!$H$62)/12)*'Debt Service'!$F4),IF($E4&gt;BK$3-1,$H4,0))</f>
        <v>0</v>
      </c>
      <c r="BL4" s="267">
        <f>SUMIF(AZ4:BK4,"&gt;0")</f>
        <v>0</v>
      </c>
      <c r="BM4" s="268">
        <f>IF($I4="Percentage of Cash Flow",IF($E4&gt;BM$3-1,(('Operating Pro Forma'!$I$59-'Operating Pro Forma'!$I$62)/12)*'Debt Service'!$F4),IF($E4&gt;BM$3-1,$H4,0))</f>
        <v>0</v>
      </c>
      <c r="BN4" s="268">
        <f>IF($I4="Percentage of Cash Flow",IF($E4&gt;BN$3-1,(('Operating Pro Forma'!$I$59-'Operating Pro Forma'!$I$62)/12)*'Debt Service'!$F4),IF($E4&gt;BN$3-1,$H4,0))</f>
        <v>0</v>
      </c>
      <c r="BO4" s="268">
        <f>IF($I4="Percentage of Cash Flow",IF($E4&gt;BO$3-1,(('Operating Pro Forma'!$I$59-'Operating Pro Forma'!$I$62)/12)*'Debt Service'!$F4),IF($E4&gt;BO$3-1,$H4,0))</f>
        <v>0</v>
      </c>
      <c r="BP4" s="268">
        <f>IF($I4="Percentage of Cash Flow",IF($E4&gt;BP$3-1,(('Operating Pro Forma'!$I$59-'Operating Pro Forma'!$I$62)/12)*'Debt Service'!$F4),IF($E4&gt;BP$3-1,$H4,0))</f>
        <v>0</v>
      </c>
      <c r="BQ4" s="268">
        <f>IF($I4="Percentage of Cash Flow",IF($E4&gt;BQ$3-1,(('Operating Pro Forma'!$I$59-'Operating Pro Forma'!$I$62)/12)*'Debt Service'!$F4),IF($E4&gt;BQ$3-1,$H4,0))</f>
        <v>0</v>
      </c>
      <c r="BR4" s="268">
        <f>IF($I4="Percentage of Cash Flow",IF($E4&gt;BR$3-1,(('Operating Pro Forma'!$I$59-'Operating Pro Forma'!$I$62)/12)*'Debt Service'!$F4),IF($E4&gt;BR$3-1,$H4,0))</f>
        <v>0</v>
      </c>
      <c r="BS4" s="268">
        <f>IF($I4="Percentage of Cash Flow",IF($E4&gt;BS$3-1,(('Operating Pro Forma'!$I$59-'Operating Pro Forma'!$I$62)/12)*'Debt Service'!$F4),IF($E4&gt;BS$3-1,$H4,0))</f>
        <v>0</v>
      </c>
      <c r="BT4" s="268">
        <f>IF($I4="Percentage of Cash Flow",IF($E4&gt;BT$3-1,(('Operating Pro Forma'!$I$59-'Operating Pro Forma'!$I$62)/12)*'Debt Service'!$F4),IF($E4&gt;BT$3-1,$H4,0))</f>
        <v>0</v>
      </c>
      <c r="BU4" s="268">
        <f>IF($I4="Percentage of Cash Flow",IF($E4&gt;BU$3-1,(('Operating Pro Forma'!$I$59-'Operating Pro Forma'!$I$62)/12)*'Debt Service'!$F4),IF($E4&gt;BU$3-1,$H4,0))</f>
        <v>0</v>
      </c>
      <c r="BV4" s="268">
        <f>IF($I4="Percentage of Cash Flow",IF($E4&gt;BV$3-1,(('Operating Pro Forma'!$I$59-'Operating Pro Forma'!$I$62)/12)*'Debt Service'!$F4),IF($E4&gt;BV$3-1,$H4,0))</f>
        <v>0</v>
      </c>
      <c r="BW4" s="268">
        <f>IF($I4="Percentage of Cash Flow",IF($E4&gt;BW$3-1,(('Operating Pro Forma'!$I$59-'Operating Pro Forma'!$I$62)/12)*'Debt Service'!$F4),IF($E4&gt;BW$3-1,$H4,0))</f>
        <v>0</v>
      </c>
      <c r="BX4" s="268">
        <f>IF($I4="Percentage of Cash Flow",IF($E4&gt;BX$3-1,(('Operating Pro Forma'!$I$59-'Operating Pro Forma'!$I$62)/12)*'Debt Service'!$F4),IF($E4&gt;BX$3-1,$H4,0))</f>
        <v>0</v>
      </c>
      <c r="BY4" s="267">
        <f>SUMIF(BM4:BX4,"&gt;0")</f>
        <v>0</v>
      </c>
      <c r="BZ4" s="268">
        <f>IF($I4="Percentage of Cash Flow",IF($E4&gt;BZ$3-1,(('Operating Pro Forma'!$J$59-'Operating Pro Forma'!$J$62)/12)*'Debt Service'!$F4),IF($E4&gt;BZ$3-1,$H4,0))</f>
        <v>0</v>
      </c>
      <c r="CA4" s="268">
        <f>IF($I4="Percentage of Cash Flow",IF($E4&gt;CA$3-1,(('Operating Pro Forma'!$J$59-'Operating Pro Forma'!$J$62)/12)*'Debt Service'!$F4),IF($E4&gt;CA$3-1,$H4,0))</f>
        <v>0</v>
      </c>
      <c r="CB4" s="268">
        <f>IF($I4="Percentage of Cash Flow",IF($E4&gt;CB$3-1,(('Operating Pro Forma'!$J$59-'Operating Pro Forma'!$J$62)/12)*'Debt Service'!$F4),IF($E4&gt;CB$3-1,$H4,0))</f>
        <v>0</v>
      </c>
      <c r="CC4" s="268">
        <f>IF($I4="Percentage of Cash Flow",IF($E4&gt;CC$3-1,(('Operating Pro Forma'!$J$59-'Operating Pro Forma'!$J$62)/12)*'Debt Service'!$F4),IF($E4&gt;CC$3-1,$H4,0))</f>
        <v>0</v>
      </c>
      <c r="CD4" s="268">
        <f>IF($I4="Percentage of Cash Flow",IF($E4&gt;CD$3-1,(('Operating Pro Forma'!$J$59-'Operating Pro Forma'!$J$62)/12)*'Debt Service'!$F4),IF($E4&gt;CD$3-1,$H4,0))</f>
        <v>0</v>
      </c>
      <c r="CE4" s="268">
        <f>IF($I4="Percentage of Cash Flow",IF($E4&gt;CE$3-1,(('Operating Pro Forma'!$J$59-'Operating Pro Forma'!$J$62)/12)*'Debt Service'!$F4),IF($E4&gt;CE$3-1,$H4,0))</f>
        <v>0</v>
      </c>
      <c r="CF4" s="268">
        <f>IF($I4="Percentage of Cash Flow",IF($E4&gt;CF$3-1,(('Operating Pro Forma'!$J$59-'Operating Pro Forma'!$J$62)/12)*'Debt Service'!$F4),IF($E4&gt;CF$3-1,$H4,0))</f>
        <v>0</v>
      </c>
      <c r="CG4" s="268">
        <f>IF($I4="Percentage of Cash Flow",IF($E4&gt;CG$3-1,(('Operating Pro Forma'!$J$59-'Operating Pro Forma'!$J$62)/12)*'Debt Service'!$F4),IF($E4&gt;CG$3-1,$H4,0))</f>
        <v>0</v>
      </c>
      <c r="CH4" s="268">
        <f>IF($I4="Percentage of Cash Flow",IF($E4&gt;CH$3-1,(('Operating Pro Forma'!$J$59-'Operating Pro Forma'!$J$62)/12)*'Debt Service'!$F4),IF($E4&gt;CH$3-1,$H4,0))</f>
        <v>0</v>
      </c>
      <c r="CI4" s="268">
        <f>IF($I4="Percentage of Cash Flow",IF($E4&gt;CI$3-1,(('Operating Pro Forma'!$J$59-'Operating Pro Forma'!$J$62)/12)*'Debt Service'!$F4),IF($E4&gt;CI$3-1,$H4,0))</f>
        <v>0</v>
      </c>
      <c r="CJ4" s="268">
        <f>IF($I4="Percentage of Cash Flow",IF($E4&gt;CJ$3-1,(('Operating Pro Forma'!$J$59-'Operating Pro Forma'!$J$62)/12)*'Debt Service'!$F4),IF($E4&gt;CJ$3-1,$H4,0))</f>
        <v>0</v>
      </c>
      <c r="CK4" s="268">
        <f>IF($I4="Percentage of Cash Flow",IF($E4&gt;CK$3-1,(('Operating Pro Forma'!$J$59-'Operating Pro Forma'!$J$62)/12)*'Debt Service'!$F4),IF($E4&gt;CK$3-1,$H4,0))</f>
        <v>0</v>
      </c>
      <c r="CL4" s="267">
        <f>SUMIF(BZ4:CK4,"&gt;0")</f>
        <v>0</v>
      </c>
      <c r="CM4" s="268">
        <f>IF($I4="Percentage of Cash Flow",IF($E4&gt;CM$3-1,(('Operating Pro Forma'!$K$59-'Operating Pro Forma'!$K$62)/12)*'Debt Service'!$F4),IF($E4&gt;CM$3-1,$H4,0))</f>
        <v>0</v>
      </c>
      <c r="CN4" s="268">
        <f>IF($I4="Percentage of Cash Flow",IF($E4&gt;CN$3-1,(('Operating Pro Forma'!$K$59-'Operating Pro Forma'!$K$62)/12)*'Debt Service'!$F4),IF($E4&gt;CN$3-1,$H4,0))</f>
        <v>0</v>
      </c>
      <c r="CO4" s="268">
        <f>IF($I4="Percentage of Cash Flow",IF($E4&gt;CO$3-1,(('Operating Pro Forma'!$K$59-'Operating Pro Forma'!$K$62)/12)*'Debt Service'!$F4),IF($E4&gt;CO$3-1,$H4,0))</f>
        <v>0</v>
      </c>
      <c r="CP4" s="268">
        <f>IF($I4="Percentage of Cash Flow",IF($E4&gt;CP$3-1,(('Operating Pro Forma'!$K$59-'Operating Pro Forma'!$K$62)/12)*'Debt Service'!$F4),IF($E4&gt;CP$3-1,$H4,0))</f>
        <v>0</v>
      </c>
      <c r="CQ4" s="268">
        <f>IF($I4="Percentage of Cash Flow",IF($E4&gt;CQ$3-1,(('Operating Pro Forma'!$K$59-'Operating Pro Forma'!$K$62)/12)*'Debt Service'!$F4),IF($E4&gt;CQ$3-1,$H4,0))</f>
        <v>0</v>
      </c>
      <c r="CR4" s="268">
        <f>IF($I4="Percentage of Cash Flow",IF($E4&gt;CR$3-1,(('Operating Pro Forma'!$K$59-'Operating Pro Forma'!$K$62)/12)*'Debt Service'!$F4),IF($E4&gt;CR$3-1,$H4,0))</f>
        <v>0</v>
      </c>
      <c r="CS4" s="268">
        <f>IF($I4="Percentage of Cash Flow",IF($E4&gt;CS$3-1,(('Operating Pro Forma'!$K$59-'Operating Pro Forma'!$K$62)/12)*'Debt Service'!$F4),IF($E4&gt;CS$3-1,$H4,0))</f>
        <v>0</v>
      </c>
      <c r="CT4" s="268">
        <f>IF($I4="Percentage of Cash Flow",IF($E4&gt;CT$3-1,(('Operating Pro Forma'!$K$59-'Operating Pro Forma'!$K$62)/12)*'Debt Service'!$F4),IF($E4&gt;CT$3-1,$H4,0))</f>
        <v>0</v>
      </c>
      <c r="CU4" s="268">
        <f>IF($I4="Percentage of Cash Flow",IF($E4&gt;CU$3-1,(('Operating Pro Forma'!$K$59-'Operating Pro Forma'!$K$62)/12)*'Debt Service'!$F4),IF($E4&gt;CU$3-1,$H4,0))</f>
        <v>0</v>
      </c>
      <c r="CV4" s="268">
        <f>IF($I4="Percentage of Cash Flow",IF($E4&gt;CV$3-1,(('Operating Pro Forma'!$K$59-'Operating Pro Forma'!$K$62)/12)*'Debt Service'!$F4),IF($E4&gt;CV$3-1,$H4,0))</f>
        <v>0</v>
      </c>
      <c r="CW4" s="268">
        <f>IF($I4="Percentage of Cash Flow",IF($E4&gt;CW$3-1,(('Operating Pro Forma'!$K$59-'Operating Pro Forma'!$K$62)/12)*'Debt Service'!$F4),IF($E4&gt;CW$3-1,$H4,0))</f>
        <v>0</v>
      </c>
      <c r="CX4" s="268">
        <f>IF($I4="Percentage of Cash Flow",IF($E4&gt;CX$3-1,(('Operating Pro Forma'!$K$59-'Operating Pro Forma'!$K$62)/12)*'Debt Service'!$F4),IF($E4&gt;CX$3-1,$H4,0))</f>
        <v>0</v>
      </c>
      <c r="CY4" s="267">
        <f>SUMIF(CM4:CX4,"&gt;0")</f>
        <v>0</v>
      </c>
      <c r="CZ4" s="268">
        <f>IF($I4="Percentage of Cash Flow",IF($E4&gt;CZ$3-1,(('Operating Pro Forma'!$L$59-'Operating Pro Forma'!$L$62)/12)*'Debt Service'!$F4),IF($E4&gt;CZ$3-1,$H4,0))</f>
        <v>0</v>
      </c>
      <c r="DA4" s="268">
        <f>IF($I4="Percentage of Cash Flow",IF($E4&gt;DA$3-1,(('Operating Pro Forma'!$L$59-'Operating Pro Forma'!$L$62)/12)*'Debt Service'!$F4),IF($E4&gt;DA$3-1,$H4,0))</f>
        <v>0</v>
      </c>
      <c r="DB4" s="268">
        <f>IF($I4="Percentage of Cash Flow",IF($E4&gt;DB$3-1,(('Operating Pro Forma'!$L$59-'Operating Pro Forma'!$L$62)/12)*'Debt Service'!$F4),IF($E4&gt;DB$3-1,$H4,0))</f>
        <v>0</v>
      </c>
      <c r="DC4" s="268">
        <f>IF($I4="Percentage of Cash Flow",IF($E4&gt;DC$3-1,(('Operating Pro Forma'!$L$59-'Operating Pro Forma'!$L$62)/12)*'Debt Service'!$F4),IF($E4&gt;DC$3-1,$H4,0))</f>
        <v>0</v>
      </c>
      <c r="DD4" s="268">
        <f>IF($I4="Percentage of Cash Flow",IF($E4&gt;DD$3-1,(('Operating Pro Forma'!$L$59-'Operating Pro Forma'!$L$62)/12)*'Debt Service'!$F4),IF($E4&gt;DD$3-1,$H4,0))</f>
        <v>0</v>
      </c>
      <c r="DE4" s="268">
        <f>IF($I4="Percentage of Cash Flow",IF($E4&gt;DE$3-1,(('Operating Pro Forma'!$L$59-'Operating Pro Forma'!$L$62)/12)*'Debt Service'!$F4),IF($E4&gt;DE$3-1,$H4,0))</f>
        <v>0</v>
      </c>
      <c r="DF4" s="268">
        <f>IF($I4="Percentage of Cash Flow",IF($E4&gt;DF$3-1,(('Operating Pro Forma'!$L$59-'Operating Pro Forma'!$L$62)/12)*'Debt Service'!$F4),IF($E4&gt;DF$3-1,$H4,0))</f>
        <v>0</v>
      </c>
      <c r="DG4" s="268">
        <f>IF($I4="Percentage of Cash Flow",IF($E4&gt;DG$3-1,(('Operating Pro Forma'!$L$59-'Operating Pro Forma'!$L$62)/12)*'Debt Service'!$F4),IF($E4&gt;DG$3-1,$H4,0))</f>
        <v>0</v>
      </c>
      <c r="DH4" s="268">
        <f>IF($I4="Percentage of Cash Flow",IF($E4&gt;DH$3-1,(('Operating Pro Forma'!$L$59-'Operating Pro Forma'!$L$62)/12)*'Debt Service'!$F4),IF($E4&gt;DH$3-1,$H4,0))</f>
        <v>0</v>
      </c>
      <c r="DI4" s="268">
        <f>IF($I4="Percentage of Cash Flow",IF($E4&gt;DI$3-1,(('Operating Pro Forma'!$L$59-'Operating Pro Forma'!$L$62)/12)*'Debt Service'!$F4),IF($E4&gt;DI$3-1,$H4,0))</f>
        <v>0</v>
      </c>
      <c r="DJ4" s="268">
        <f>IF($I4="Percentage of Cash Flow",IF($E4&gt;DJ$3-1,(('Operating Pro Forma'!$L$59-'Operating Pro Forma'!$L$62)/12)*'Debt Service'!$F4),IF($E4&gt;DJ$3-1,$H4,0))</f>
        <v>0</v>
      </c>
      <c r="DK4" s="268">
        <f>IF($I4="Percentage of Cash Flow",IF($E4&gt;DK$3-1,(('Operating Pro Forma'!$L$59-'Operating Pro Forma'!$L$62)/12)*'Debt Service'!$F4),IF($E4&gt;DK$3-1,$H4,0))</f>
        <v>0</v>
      </c>
      <c r="DL4" s="267">
        <f>SUMIF(CZ4:DK4,"&gt;0")</f>
        <v>0</v>
      </c>
      <c r="DM4" s="268">
        <f>IF($I4="Percentage of Cash Flow",IF($E4&gt;DM$3-1,(('Operating Pro Forma'!$M$59-'Operating Pro Forma'!$M$62)/12)*'Debt Service'!$F4),IF($E4&gt;DM$3-1,$H4,0))</f>
        <v>0</v>
      </c>
      <c r="DN4" s="268">
        <f>IF($I4="Percentage of Cash Flow",IF($E4&gt;DN$3-1,(('Operating Pro Forma'!$M$59-'Operating Pro Forma'!$M$62)/12)*'Debt Service'!$F4),IF($E4&gt;DN$3-1,$H4,0))</f>
        <v>0</v>
      </c>
      <c r="DO4" s="268">
        <f>IF($I4="Percentage of Cash Flow",IF($E4&gt;DO$3-1,(('Operating Pro Forma'!$M$59-'Operating Pro Forma'!$M$62)/12)*'Debt Service'!$F4),IF($E4&gt;DO$3-1,$H4,0))</f>
        <v>0</v>
      </c>
      <c r="DP4" s="268">
        <f>IF($I4="Percentage of Cash Flow",IF($E4&gt;DP$3-1,(('Operating Pro Forma'!$M$59-'Operating Pro Forma'!$M$62)/12)*'Debt Service'!$F4),IF($E4&gt;DP$3-1,$H4,0))</f>
        <v>0</v>
      </c>
      <c r="DQ4" s="268">
        <f>IF($I4="Percentage of Cash Flow",IF($E4&gt;DQ$3-1,(('Operating Pro Forma'!$M$59-'Operating Pro Forma'!$M$62)/12)*'Debt Service'!$F4),IF($E4&gt;DQ$3-1,$H4,0))</f>
        <v>0</v>
      </c>
      <c r="DR4" s="268">
        <f>IF($I4="Percentage of Cash Flow",IF($E4&gt;DR$3-1,(('Operating Pro Forma'!$M$59-'Operating Pro Forma'!$M$62)/12)*'Debt Service'!$F4),IF($E4&gt;DR$3-1,$H4,0))</f>
        <v>0</v>
      </c>
      <c r="DS4" s="268">
        <f>IF($I4="Percentage of Cash Flow",IF($E4&gt;DS$3-1,(('Operating Pro Forma'!$M$59-'Operating Pro Forma'!$M$62)/12)*'Debt Service'!$F4),IF($E4&gt;DS$3-1,$H4,0))</f>
        <v>0</v>
      </c>
      <c r="DT4" s="268">
        <f>IF($I4="Percentage of Cash Flow",IF($E4&gt;DT$3-1,(('Operating Pro Forma'!$M$59-'Operating Pro Forma'!$M$62)/12)*'Debt Service'!$F4),IF($E4&gt;DT$3-1,$H4,0))</f>
        <v>0</v>
      </c>
      <c r="DU4" s="268">
        <f>IF($I4="Percentage of Cash Flow",IF($E4&gt;DU$3-1,(('Operating Pro Forma'!$M$59-'Operating Pro Forma'!$M$62)/12)*'Debt Service'!$F4),IF($E4&gt;DU$3-1,$H4,0))</f>
        <v>0</v>
      </c>
      <c r="DV4" s="268">
        <f>IF($I4="Percentage of Cash Flow",IF($E4&gt;DV$3-1,(('Operating Pro Forma'!$M$59-'Operating Pro Forma'!$M$62)/12)*'Debt Service'!$F4),IF($E4&gt;DV$3-1,$H4,0))</f>
        <v>0</v>
      </c>
      <c r="DW4" s="268">
        <f>IF($I4="Percentage of Cash Flow",IF($E4&gt;DW$3-1,(('Operating Pro Forma'!$M$59-'Operating Pro Forma'!$M$62)/12)*'Debt Service'!$F4),IF($E4&gt;DW$3-1,$H4,0))</f>
        <v>0</v>
      </c>
      <c r="DX4" s="268">
        <f>IF($I4="Percentage of Cash Flow",IF($E4&gt;DX$3-1,(('Operating Pro Forma'!$M$59-'Operating Pro Forma'!$M$62)/12)*'Debt Service'!$F4),IF($E4&gt;DX$3-1,$H4,0))</f>
        <v>0</v>
      </c>
      <c r="DY4" s="267">
        <f>SUMIF(DM4:DX4,"&gt;0")</f>
        <v>0</v>
      </c>
      <c r="DZ4" s="268">
        <f>IF($I4="Percentage of Cash Flow",IF($E4&gt;DZ$3-1,(('Operating Pro Forma'!$N$59-'Operating Pro Forma'!$N$62)/12)*'Debt Service'!$F4),IF($E4&gt;DZ$3-1,$H4,0))</f>
        <v>0</v>
      </c>
      <c r="EA4" s="268">
        <f>IF($I4="Percentage of Cash Flow",IF($E4&gt;EA$3-1,(('Operating Pro Forma'!$N$59-'Operating Pro Forma'!$N$62)/12)*'Debt Service'!$F4),IF($E4&gt;EA$3-1,$H4,0))</f>
        <v>0</v>
      </c>
      <c r="EB4" s="268">
        <f>IF($I4="Percentage of Cash Flow",IF($E4&gt;EB$3-1,(('Operating Pro Forma'!$N$59-'Operating Pro Forma'!$N$62)/12)*'Debt Service'!$F4),IF($E4&gt;EB$3-1,$H4,0))</f>
        <v>0</v>
      </c>
      <c r="EC4" s="268">
        <f>IF($I4="Percentage of Cash Flow",IF($E4&gt;EC$3-1,(('Operating Pro Forma'!$N$59-'Operating Pro Forma'!$N$62)/12)*'Debt Service'!$F4),IF($E4&gt;EC$3-1,$H4,0))</f>
        <v>0</v>
      </c>
      <c r="ED4" s="268">
        <f>IF($I4="Percentage of Cash Flow",IF($E4&gt;ED$3-1,(('Operating Pro Forma'!$N$59-'Operating Pro Forma'!$N$62)/12)*'Debt Service'!$F4),IF($E4&gt;ED$3-1,$H4,0))</f>
        <v>0</v>
      </c>
      <c r="EE4" s="268">
        <f>IF($I4="Percentage of Cash Flow",IF($E4&gt;EE$3-1,(('Operating Pro Forma'!$N$59-'Operating Pro Forma'!$N$62)/12)*'Debt Service'!$F4),IF($E4&gt;EE$3-1,$H4,0))</f>
        <v>0</v>
      </c>
      <c r="EF4" s="268">
        <f>IF($I4="Percentage of Cash Flow",IF($E4&gt;EF$3-1,(('Operating Pro Forma'!$N$59-'Operating Pro Forma'!$N$62)/12)*'Debt Service'!$F4),IF($E4&gt;EF$3-1,$H4,0))</f>
        <v>0</v>
      </c>
      <c r="EG4" s="268">
        <f>IF($I4="Percentage of Cash Flow",IF($E4&gt;EG$3-1,(('Operating Pro Forma'!$N$59-'Operating Pro Forma'!$N$62)/12)*'Debt Service'!$F4),IF($E4&gt;EG$3-1,$H4,0))</f>
        <v>0</v>
      </c>
      <c r="EH4" s="268">
        <f>IF($I4="Percentage of Cash Flow",IF($E4&gt;EH$3-1,(('Operating Pro Forma'!$N$59-'Operating Pro Forma'!$N$62)/12)*'Debt Service'!$F4),IF($E4&gt;EH$3-1,$H4,0))</f>
        <v>0</v>
      </c>
      <c r="EI4" s="268">
        <f>IF($I4="Percentage of Cash Flow",IF($E4&gt;EI$3-1,(('Operating Pro Forma'!$N$59-'Operating Pro Forma'!$N$62)/12)*'Debt Service'!$F4),IF($E4&gt;EI$3-1,$H4,0))</f>
        <v>0</v>
      </c>
      <c r="EJ4" s="268">
        <f>IF($I4="Percentage of Cash Flow",IF($E4&gt;EJ$3-1,(('Operating Pro Forma'!$N$59-'Operating Pro Forma'!$N$62)/12)*'Debt Service'!$F4),IF($E4&gt;EJ$3-1,$H4,0))</f>
        <v>0</v>
      </c>
      <c r="EK4" s="268">
        <f>IF($I4="Percentage of Cash Flow",IF($E4&gt;EK$3-1,(('Operating Pro Forma'!$N$59-'Operating Pro Forma'!$N$62)/12)*'Debt Service'!$F4),IF($E4&gt;EK$3-1,$H4,0))</f>
        <v>0</v>
      </c>
      <c r="EL4" s="267">
        <f>SUMIF(DZ4:EK4,"&gt;0")</f>
        <v>0</v>
      </c>
      <c r="EM4" s="268">
        <f>IF($I4="Percentage of Cash Flow",IF($E4&gt;EM$3-1,(('Operating Pro Forma'!$O$59-'Operating Pro Forma'!$O$62)/12)*'Debt Service'!$F4),IF($E4&gt;EM$3-1,$H4,0))</f>
        <v>0</v>
      </c>
      <c r="EN4" s="268">
        <f>IF($I4="Percentage of Cash Flow",IF($E4&gt;EN$3-1,(('Operating Pro Forma'!$O$59-'Operating Pro Forma'!$O$62)/12)*'Debt Service'!$F4),IF($E4&gt;EN$3-1,$H4,0))</f>
        <v>0</v>
      </c>
      <c r="EO4" s="268">
        <f>IF($I4="Percentage of Cash Flow",IF($E4&gt;EO$3-1,(('Operating Pro Forma'!$O$59-'Operating Pro Forma'!$O$62)/12)*'Debt Service'!$F4),IF($E4&gt;EO$3-1,$H4,0))</f>
        <v>0</v>
      </c>
      <c r="EP4" s="268">
        <f>IF($I4="Percentage of Cash Flow",IF($E4&gt;EP$3-1,(('Operating Pro Forma'!$O$59-'Operating Pro Forma'!$O$62)/12)*'Debt Service'!$F4),IF($E4&gt;EP$3-1,$H4,0))</f>
        <v>0</v>
      </c>
      <c r="EQ4" s="268">
        <f>IF($I4="Percentage of Cash Flow",IF($E4&gt;EQ$3-1,(('Operating Pro Forma'!$O$59-'Operating Pro Forma'!$O$62)/12)*'Debt Service'!$F4),IF($E4&gt;EQ$3-1,$H4,0))</f>
        <v>0</v>
      </c>
      <c r="ER4" s="268">
        <f>IF($I4="Percentage of Cash Flow",IF($E4&gt;ER$3-1,(('Operating Pro Forma'!$O$59-'Operating Pro Forma'!$O$62)/12)*'Debt Service'!$F4),IF($E4&gt;ER$3-1,$H4,0))</f>
        <v>0</v>
      </c>
      <c r="ES4" s="268">
        <f>IF($I4="Percentage of Cash Flow",IF($E4&gt;ES$3-1,(('Operating Pro Forma'!$O$59-'Operating Pro Forma'!$O$62)/12)*'Debt Service'!$F4),IF($E4&gt;ES$3-1,$H4,0))</f>
        <v>0</v>
      </c>
      <c r="ET4" s="268">
        <f>IF($I4="Percentage of Cash Flow",IF($E4&gt;ET$3-1,(('Operating Pro Forma'!$O$59-'Operating Pro Forma'!$O$62)/12)*'Debt Service'!$F4),IF($E4&gt;ET$3-1,$H4,0))</f>
        <v>0</v>
      </c>
      <c r="EU4" s="268">
        <f>IF($I4="Percentage of Cash Flow",IF($E4&gt;EU$3-1,(('Operating Pro Forma'!$O$59-'Operating Pro Forma'!$O$62)/12)*'Debt Service'!$F4),IF($E4&gt;EU$3-1,$H4,0))</f>
        <v>0</v>
      </c>
      <c r="EV4" s="268">
        <f>IF($I4="Percentage of Cash Flow",IF($E4&gt;EV$3-1,(('Operating Pro Forma'!$O$59-'Operating Pro Forma'!$O$62)/12)*'Debt Service'!$F4),IF($E4&gt;EV$3-1,$H4,0))</f>
        <v>0</v>
      </c>
      <c r="EW4" s="268">
        <f>IF($I4="Percentage of Cash Flow",IF($E4&gt;EW$3-1,(('Operating Pro Forma'!$O$59-'Operating Pro Forma'!$O$62)/12)*'Debt Service'!$F4),IF($E4&gt;EW$3-1,$H4,0))</f>
        <v>0</v>
      </c>
      <c r="EX4" s="268">
        <f>IF($I4="Percentage of Cash Flow",IF($E4&gt;EX$3-1,(('Operating Pro Forma'!$O$59-'Operating Pro Forma'!$O$62)/12)*'Debt Service'!$F4),IF($E4&gt;EX$3-1,$H4,0))</f>
        <v>0</v>
      </c>
      <c r="EY4" s="267">
        <f>SUMIF(EM4:EX4,"&gt;0")</f>
        <v>0</v>
      </c>
      <c r="EZ4" s="268">
        <f>IF($I4="Percentage of Cash Flow",IF($E4&gt;EZ$3-1,(('Operating Pro Forma'!$P$59-'Operating Pro Forma'!$P$62)/12)*'Debt Service'!$F4),IF($E4&gt;EZ$3-1,$H4,0))</f>
        <v>0</v>
      </c>
      <c r="FA4" s="268">
        <f>IF($I4="Percentage of Cash Flow",IF($E4&gt;FA$3-1,(('Operating Pro Forma'!$P$59-'Operating Pro Forma'!$P$62)/12)*'Debt Service'!$F4),IF($E4&gt;FA$3-1,$H4,0))</f>
        <v>0</v>
      </c>
      <c r="FB4" s="268">
        <f>IF($I4="Percentage of Cash Flow",IF($E4&gt;FB$3-1,(('Operating Pro Forma'!$P$59-'Operating Pro Forma'!$P$62)/12)*'Debt Service'!$F4),IF($E4&gt;FB$3-1,$H4,0))</f>
        <v>0</v>
      </c>
      <c r="FC4" s="268">
        <f>IF($I4="Percentage of Cash Flow",IF($E4&gt;FC$3-1,(('Operating Pro Forma'!$P$59-'Operating Pro Forma'!$P$62)/12)*'Debt Service'!$F4),IF($E4&gt;FC$3-1,$H4,0))</f>
        <v>0</v>
      </c>
      <c r="FD4" s="268">
        <f>IF($I4="Percentage of Cash Flow",IF($E4&gt;FD$3-1,(('Operating Pro Forma'!$P$59-'Operating Pro Forma'!$P$62)/12)*'Debt Service'!$F4),IF($E4&gt;FD$3-1,$H4,0))</f>
        <v>0</v>
      </c>
      <c r="FE4" s="268">
        <f>IF($I4="Percentage of Cash Flow",IF($E4&gt;FE$3-1,(('Operating Pro Forma'!$P$59-'Operating Pro Forma'!$P$62)/12)*'Debt Service'!$F4),IF($E4&gt;FE$3-1,$H4,0))</f>
        <v>0</v>
      </c>
      <c r="FF4" s="268">
        <f>IF($I4="Percentage of Cash Flow",IF($E4&gt;FF$3-1,(('Operating Pro Forma'!$P$59-'Operating Pro Forma'!$P$62)/12)*'Debt Service'!$F4),IF($E4&gt;FF$3-1,$H4,0))</f>
        <v>0</v>
      </c>
      <c r="FG4" s="268">
        <f>IF($I4="Percentage of Cash Flow",IF($E4&gt;FG$3-1,(('Operating Pro Forma'!$P$59-'Operating Pro Forma'!$P$62)/12)*'Debt Service'!$F4),IF($E4&gt;FG$3-1,$H4,0))</f>
        <v>0</v>
      </c>
      <c r="FH4" s="268">
        <f>IF($I4="Percentage of Cash Flow",IF($E4&gt;FH$3-1,(('Operating Pro Forma'!$P$59-'Operating Pro Forma'!$P$62)/12)*'Debt Service'!$F4),IF($E4&gt;FH$3-1,$H4,0))</f>
        <v>0</v>
      </c>
      <c r="FI4" s="268">
        <f>IF($I4="Percentage of Cash Flow",IF($E4&gt;FI$3-1,(('Operating Pro Forma'!$P$59-'Operating Pro Forma'!$P$62)/12)*'Debt Service'!$F4),IF($E4&gt;FI$3-1,$H4,0))</f>
        <v>0</v>
      </c>
      <c r="FJ4" s="268">
        <f>IF($I4="Percentage of Cash Flow",IF($E4&gt;FJ$3-1,(('Operating Pro Forma'!$P$59-'Operating Pro Forma'!$P$62)/12)*'Debt Service'!$F4),IF($E4&gt;FJ$3-1,$H4,0))</f>
        <v>0</v>
      </c>
      <c r="FK4" s="268">
        <f>IF($I4="Percentage of Cash Flow",IF($E4&gt;FK$3-1,(('Operating Pro Forma'!$P$59-'Operating Pro Forma'!$P$62)/12)*'Debt Service'!$F4),IF($E4&gt;FK$3-1,$H4,0))</f>
        <v>0</v>
      </c>
      <c r="FL4" s="267">
        <f>SUMIF(EZ4:FK4,"&gt;0")</f>
        <v>0</v>
      </c>
      <c r="FM4" s="268">
        <f>IF($I4="Percentage of Cash Flow",IF($E4&gt;FM$3-1,(('Operating Pro Forma'!$Q$59-'Operating Pro Forma'!$Q$62)/12)*'Debt Service'!$F4),IF($E4&gt;FM$3-1,$H4,0))</f>
        <v>0</v>
      </c>
      <c r="FN4" s="268">
        <f>IF($I4="Percentage of Cash Flow",IF($E4&gt;FN$3-1,(('Operating Pro Forma'!$Q$59-'Operating Pro Forma'!$Q$62)/12)*'Debt Service'!$F4),IF($E4&gt;FN$3-1,$H4,0))</f>
        <v>0</v>
      </c>
      <c r="FO4" s="268">
        <f>IF($I4="Percentage of Cash Flow",IF($E4&gt;FO$3-1,(('Operating Pro Forma'!$Q$59-'Operating Pro Forma'!$Q$62)/12)*'Debt Service'!$F4),IF($E4&gt;FO$3-1,$H4,0))</f>
        <v>0</v>
      </c>
      <c r="FP4" s="268">
        <f>IF($I4="Percentage of Cash Flow",IF($E4&gt;FP$3-1,(('Operating Pro Forma'!$Q$59-'Operating Pro Forma'!$Q$62)/12)*'Debt Service'!$F4),IF($E4&gt;FP$3-1,$H4,0))</f>
        <v>0</v>
      </c>
      <c r="FQ4" s="268">
        <f>IF($I4="Percentage of Cash Flow",IF($E4&gt;FQ$3-1,(('Operating Pro Forma'!$Q$59-'Operating Pro Forma'!$Q$62)/12)*'Debt Service'!$F4),IF($E4&gt;FQ$3-1,$H4,0))</f>
        <v>0</v>
      </c>
      <c r="FR4" s="268">
        <f>IF($I4="Percentage of Cash Flow",IF($E4&gt;FR$3-1,(('Operating Pro Forma'!$Q$59-'Operating Pro Forma'!$Q$62)/12)*'Debt Service'!$F4),IF($E4&gt;FR$3-1,$H4,0))</f>
        <v>0</v>
      </c>
      <c r="FS4" s="268">
        <f>IF($I4="Percentage of Cash Flow",IF($E4&gt;FS$3-1,(('Operating Pro Forma'!$Q$59-'Operating Pro Forma'!$Q$62)/12)*'Debt Service'!$F4),IF($E4&gt;FS$3-1,$H4,0))</f>
        <v>0</v>
      </c>
      <c r="FT4" s="268">
        <f>IF($I4="Percentage of Cash Flow",IF($E4&gt;FT$3-1,(('Operating Pro Forma'!$Q$59-'Operating Pro Forma'!$Q$62)/12)*'Debt Service'!$F4),IF($E4&gt;FT$3-1,$H4,0))</f>
        <v>0</v>
      </c>
      <c r="FU4" s="268">
        <f>IF($I4="Percentage of Cash Flow",IF($E4&gt;FU$3-1,(('Operating Pro Forma'!$Q$59-'Operating Pro Forma'!$Q$62)/12)*'Debt Service'!$F4),IF($E4&gt;FU$3-1,$H4,0))</f>
        <v>0</v>
      </c>
      <c r="FV4" s="268">
        <f>IF($I4="Percentage of Cash Flow",IF($E4&gt;FV$3-1,(('Operating Pro Forma'!$Q$59-'Operating Pro Forma'!$Q$62)/12)*'Debt Service'!$F4),IF($E4&gt;FV$3-1,$H4,0))</f>
        <v>0</v>
      </c>
      <c r="FW4" s="268">
        <f>IF($I4="Percentage of Cash Flow",IF($E4&gt;FW$3-1,(('Operating Pro Forma'!$Q$59-'Operating Pro Forma'!$Q$62)/12)*'Debt Service'!$F4),IF($E4&gt;FW$3-1,$H4,0))</f>
        <v>0</v>
      </c>
      <c r="FX4" s="268">
        <f>IF($I4="Percentage of Cash Flow",IF($E4&gt;FX$3-1,(('Operating Pro Forma'!$Q$59-'Operating Pro Forma'!$Q$62)/12)*'Debt Service'!$F4),IF($E4&gt;FX$3-1,$H4,0))</f>
        <v>0</v>
      </c>
      <c r="FY4" s="267">
        <f>SUMIF(FM4:FX4,"&gt;0")</f>
        <v>0</v>
      </c>
      <c r="FZ4" s="268">
        <f>IF($I4="Percentage of Cash Flow",IF($E4&gt;FZ$3-1,(('Operating Pro Forma'!$R$59-'Operating Pro Forma'!$R$62)/12)*'Debt Service'!$F4),IF($E4&gt;FZ$3-1,$H4,0))</f>
        <v>0</v>
      </c>
      <c r="GA4" s="268">
        <f>IF($I4="Percentage of Cash Flow",IF($E4&gt;GA$3-1,(('Operating Pro Forma'!$R$59-'Operating Pro Forma'!$R$62)/12)*'Debt Service'!$F4),IF($E4&gt;GA$3-1,$H4,0))</f>
        <v>0</v>
      </c>
      <c r="GB4" s="268">
        <f>IF($I4="Percentage of Cash Flow",IF($E4&gt;GB$3-1,(('Operating Pro Forma'!$R$59-'Operating Pro Forma'!$R$62)/12)*'Debt Service'!$F4),IF($E4&gt;GB$3-1,$H4,0))</f>
        <v>0</v>
      </c>
      <c r="GC4" s="268">
        <f>IF($I4="Percentage of Cash Flow",IF($E4&gt;GC$3-1,(('Operating Pro Forma'!$R$59-'Operating Pro Forma'!$R$62)/12)*'Debt Service'!$F4),IF($E4&gt;GC$3-1,$H4,0))</f>
        <v>0</v>
      </c>
      <c r="GD4" s="268">
        <f>IF($I4="Percentage of Cash Flow",IF($E4&gt;GD$3-1,(('Operating Pro Forma'!$R$59-'Operating Pro Forma'!$R$62)/12)*'Debt Service'!$F4),IF($E4&gt;GD$3-1,$H4,0))</f>
        <v>0</v>
      </c>
      <c r="GE4" s="268">
        <f>IF($I4="Percentage of Cash Flow",IF($E4&gt;GE$3-1,(('Operating Pro Forma'!$R$59-'Operating Pro Forma'!$R$62)/12)*'Debt Service'!$F4),IF($E4&gt;GE$3-1,$H4,0))</f>
        <v>0</v>
      </c>
      <c r="GF4" s="268">
        <f>IF($I4="Percentage of Cash Flow",IF($E4&gt;GF$3-1,(('Operating Pro Forma'!$R$59-'Operating Pro Forma'!$R$62)/12)*'Debt Service'!$F4),IF($E4&gt;GF$3-1,$H4,0))</f>
        <v>0</v>
      </c>
      <c r="GG4" s="268">
        <f>IF($I4="Percentage of Cash Flow",IF($E4&gt;GG$3-1,(('Operating Pro Forma'!$R$59-'Operating Pro Forma'!$R$62)/12)*'Debt Service'!$F4),IF($E4&gt;GG$3-1,$H4,0))</f>
        <v>0</v>
      </c>
      <c r="GH4" s="268">
        <f>IF($I4="Percentage of Cash Flow",IF($E4&gt;GH$3-1,(('Operating Pro Forma'!$R$59-'Operating Pro Forma'!$R$62)/12)*'Debt Service'!$F4),IF($E4&gt;GH$3-1,$H4,0))</f>
        <v>0</v>
      </c>
      <c r="GI4" s="268">
        <f>IF($I4="Percentage of Cash Flow",IF($E4&gt;GI$3-1,(('Operating Pro Forma'!$R$59-'Operating Pro Forma'!$R$62)/12)*'Debt Service'!$F4),IF($E4&gt;GI$3-1,$H4,0))</f>
        <v>0</v>
      </c>
      <c r="GJ4" s="268">
        <f>IF($I4="Percentage of Cash Flow",IF($E4&gt;GJ$3-1,(('Operating Pro Forma'!$R$59-'Operating Pro Forma'!$R$62)/12)*'Debt Service'!$F4),IF($E4&gt;GJ$3-1,$H4,0))</f>
        <v>0</v>
      </c>
      <c r="GK4" s="268">
        <f>IF($I4="Percentage of Cash Flow",IF($E4&gt;GK$3-1,(('Operating Pro Forma'!$R$59-'Operating Pro Forma'!$R$62)/12)*'Debt Service'!$F4),IF($E4&gt;GK$3-1,$H4,0))</f>
        <v>0</v>
      </c>
      <c r="GL4" s="267">
        <f>SUMIF(FZ4:GK4,"&gt;0")</f>
        <v>0</v>
      </c>
      <c r="GM4" s="268">
        <f>IF($I4="Percentage of Cash Flow",IF($E4&gt;GM$3-1,(('Operating Pro Forma'!$S$59-'Operating Pro Forma'!$S$62)/12)*'Debt Service'!$F4),IF($E4&gt;GM$3-1,$H4,0))</f>
        <v>0</v>
      </c>
      <c r="GN4" s="268">
        <f>IF($I4="Percentage of Cash Flow",IF($E4&gt;GN$3-1,(('Operating Pro Forma'!$S$59-'Operating Pro Forma'!$S$62)/12)*'Debt Service'!$F4),IF($E4&gt;GN$3-1,$H4,0))</f>
        <v>0</v>
      </c>
      <c r="GO4" s="268">
        <f>IF($I4="Percentage of Cash Flow",IF($E4&gt;GO$3-1,(('Operating Pro Forma'!$S$59-'Operating Pro Forma'!$S$62)/12)*'Debt Service'!$F4),IF($E4&gt;GO$3-1,$H4,0))</f>
        <v>0</v>
      </c>
      <c r="GP4" s="268">
        <f>IF($I4="Percentage of Cash Flow",IF($E4&gt;GP$3-1,(('Operating Pro Forma'!$S$59-'Operating Pro Forma'!$S$62)/12)*'Debt Service'!$F4),IF($E4&gt;GP$3-1,$H4,0))</f>
        <v>0</v>
      </c>
      <c r="GQ4" s="268">
        <f>IF($I4="Percentage of Cash Flow",IF($E4&gt;GQ$3-1,(('Operating Pro Forma'!$S$59-'Operating Pro Forma'!$S$62)/12)*'Debt Service'!$F4),IF($E4&gt;GQ$3-1,$H4,0))</f>
        <v>0</v>
      </c>
      <c r="GR4" s="268">
        <f>IF($I4="Percentage of Cash Flow",IF($E4&gt;GR$3-1,(('Operating Pro Forma'!$S$59-'Operating Pro Forma'!$S$62)/12)*'Debt Service'!$F4),IF($E4&gt;GR$3-1,$H4,0))</f>
        <v>0</v>
      </c>
      <c r="GS4" s="268">
        <f>IF($I4="Percentage of Cash Flow",IF($E4&gt;GS$3-1,(('Operating Pro Forma'!$S$59-'Operating Pro Forma'!$S$62)/12)*'Debt Service'!$F4),IF($E4&gt;GS$3-1,$H4,0))</f>
        <v>0</v>
      </c>
      <c r="GT4" s="268">
        <f>IF($I4="Percentage of Cash Flow",IF($E4&gt;GT$3-1,(('Operating Pro Forma'!$S$59-'Operating Pro Forma'!$S$62)/12)*'Debt Service'!$F4),IF($E4&gt;GT$3-1,$H4,0))</f>
        <v>0</v>
      </c>
      <c r="GU4" s="268">
        <f>IF($I4="Percentage of Cash Flow",IF($E4&gt;GU$3-1,(('Operating Pro Forma'!$S$59-'Operating Pro Forma'!$S$62)/12)*'Debt Service'!$F4),IF($E4&gt;GU$3-1,$H4,0))</f>
        <v>0</v>
      </c>
      <c r="GV4" s="268">
        <f>IF($I4="Percentage of Cash Flow",IF($E4&gt;GV$3-1,(('Operating Pro Forma'!$S$59-'Operating Pro Forma'!$S$62)/12)*'Debt Service'!$F4),IF($E4&gt;GV$3-1,$H4,0))</f>
        <v>0</v>
      </c>
      <c r="GW4" s="268">
        <f>IF($I4="Percentage of Cash Flow",IF($E4&gt;GW$3-1,(('Operating Pro Forma'!$S$59-'Operating Pro Forma'!$S$62)/12)*'Debt Service'!$F4),IF($E4&gt;GW$3-1,$H4,0))</f>
        <v>0</v>
      </c>
      <c r="GX4" s="268">
        <f>IF($I4="Percentage of Cash Flow",IF($E4&gt;GX$3-1,(('Operating Pro Forma'!$S$59-'Operating Pro Forma'!$S$62)/12)*'Debt Service'!$F4),IF($E4&gt;GX$3-1,$H4,0))</f>
        <v>0</v>
      </c>
      <c r="GY4" s="267">
        <f>SUMIF(GM4:GX4,"&gt;0")</f>
        <v>0</v>
      </c>
      <c r="GZ4" s="268">
        <f>IF($I4="Percentage of Cash Flow",IF($E4&gt;GZ$3-1,(('Operating Pro Forma'!$T$59-'Operating Pro Forma'!$T$62)/12)*'Debt Service'!$F4),IF($E4&gt;GZ$3-1,$H4,0))</f>
        <v>0</v>
      </c>
      <c r="HA4" s="268">
        <f>IF($I4="Percentage of Cash Flow",IF($E4&gt;HA$3-1,(('Operating Pro Forma'!$T$59-'Operating Pro Forma'!$T$62)/12)*'Debt Service'!$F4),IF($E4&gt;HA$3-1,$H4,0))</f>
        <v>0</v>
      </c>
      <c r="HB4" s="268">
        <f>IF($I4="Percentage of Cash Flow",IF($E4&gt;HB$3-1,(('Operating Pro Forma'!$T$59-'Operating Pro Forma'!$T$62)/12)*'Debt Service'!$F4),IF($E4&gt;HB$3-1,$H4,0))</f>
        <v>0</v>
      </c>
      <c r="HC4" s="268">
        <f>IF($I4="Percentage of Cash Flow",IF($E4&gt;HC$3-1,(('Operating Pro Forma'!$T$59-'Operating Pro Forma'!$T$62)/12)*'Debt Service'!$F4),IF($E4&gt;HC$3-1,$H4,0))</f>
        <v>0</v>
      </c>
      <c r="HD4" s="268">
        <f>IF($I4="Percentage of Cash Flow",IF($E4&gt;HD$3-1,(('Operating Pro Forma'!$T$59-'Operating Pro Forma'!$T$62)/12)*'Debt Service'!$F4),IF($E4&gt;HD$3-1,$H4,0))</f>
        <v>0</v>
      </c>
      <c r="HE4" s="268">
        <f>IF($I4="Percentage of Cash Flow",IF($E4&gt;HE$3-1,(('Operating Pro Forma'!$T$59-'Operating Pro Forma'!$T$62)/12)*'Debt Service'!$F4),IF($E4&gt;HE$3-1,$H4,0))</f>
        <v>0</v>
      </c>
      <c r="HF4" s="268">
        <f>IF($I4="Percentage of Cash Flow",IF($E4&gt;HF$3-1,(('Operating Pro Forma'!$T$59-'Operating Pro Forma'!$T$62)/12)*'Debt Service'!$F4),IF($E4&gt;HF$3-1,$H4,0))</f>
        <v>0</v>
      </c>
      <c r="HG4" s="268">
        <f>IF($I4="Percentage of Cash Flow",IF($E4&gt;HG$3-1,(('Operating Pro Forma'!$T$59-'Operating Pro Forma'!$T$62)/12)*'Debt Service'!$F4),IF($E4&gt;HG$3-1,$H4,0))</f>
        <v>0</v>
      </c>
      <c r="HH4" s="268">
        <f>IF($I4="Percentage of Cash Flow",IF($E4&gt;HH$3-1,(('Operating Pro Forma'!$T$59-'Operating Pro Forma'!$T$62)/12)*'Debt Service'!$F4),IF($E4&gt;HH$3-1,$H4,0))</f>
        <v>0</v>
      </c>
      <c r="HI4" s="268">
        <f>IF($I4="Percentage of Cash Flow",IF($E4&gt;HI$3-1,(('Operating Pro Forma'!$T$59-'Operating Pro Forma'!$T$62)/12)*'Debt Service'!$F4),IF($E4&gt;HI$3-1,$H4,0))</f>
        <v>0</v>
      </c>
      <c r="HJ4" s="268">
        <f>IF($I4="Percentage of Cash Flow",IF($E4&gt;HJ$3-1,(('Operating Pro Forma'!$T$59-'Operating Pro Forma'!$T$62)/12)*'Debt Service'!$F4),IF($E4&gt;HJ$3-1,$H4,0))</f>
        <v>0</v>
      </c>
      <c r="HK4" s="268">
        <f>IF($I4="Percentage of Cash Flow",IF($E4&gt;HK$3-1,(('Operating Pro Forma'!$T$59-'Operating Pro Forma'!$T$62)/12)*'Debt Service'!$F4),IF($E4&gt;HK$3-1,$H4,0))</f>
        <v>0</v>
      </c>
      <c r="HL4" s="267">
        <f>SUMIF(GZ4:HK4,"&gt;0")</f>
        <v>0</v>
      </c>
      <c r="HM4" s="268">
        <f>IF($I4="Percentage of Cash Flow",IF($E4&gt;HM$3-1,(('Operating Pro Forma'!$U$59-'Operating Pro Forma'!$U$62)/12)*'Debt Service'!$F4),IF($E4&gt;HM$3-1,$H4,0))</f>
        <v>0</v>
      </c>
      <c r="HN4" s="268">
        <f>IF($I4="Percentage of Cash Flow",IF($E4&gt;HN$3-1,(('Operating Pro Forma'!$U$59-'Operating Pro Forma'!$U$62)/12)*'Debt Service'!$F4),IF($E4&gt;HN$3-1,$H4,0))</f>
        <v>0</v>
      </c>
      <c r="HO4" s="268">
        <f>IF($I4="Percentage of Cash Flow",IF($E4&gt;HO$3-1,(('Operating Pro Forma'!$U$59-'Operating Pro Forma'!$U$62)/12)*'Debt Service'!$F4),IF($E4&gt;HO$3-1,$H4,0))</f>
        <v>0</v>
      </c>
      <c r="HP4" s="268">
        <f>IF($I4="Percentage of Cash Flow",IF($E4&gt;HP$3-1,(('Operating Pro Forma'!$U$59-'Operating Pro Forma'!$U$62)/12)*'Debt Service'!$F4),IF($E4&gt;HP$3-1,$H4,0))</f>
        <v>0</v>
      </c>
      <c r="HQ4" s="268">
        <f>IF($I4="Percentage of Cash Flow",IF($E4&gt;HQ$3-1,(('Operating Pro Forma'!$U$59-'Operating Pro Forma'!$U$62)/12)*'Debt Service'!$F4),IF($E4&gt;HQ$3-1,$H4,0))</f>
        <v>0</v>
      </c>
      <c r="HR4" s="268">
        <f>IF($I4="Percentage of Cash Flow",IF($E4&gt;HR$3-1,(('Operating Pro Forma'!$U$59-'Operating Pro Forma'!$U$62)/12)*'Debt Service'!$F4),IF($E4&gt;HR$3-1,$H4,0))</f>
        <v>0</v>
      </c>
      <c r="HS4" s="268">
        <f>IF($I4="Percentage of Cash Flow",IF($E4&gt;HS$3-1,(('Operating Pro Forma'!$U$59-'Operating Pro Forma'!$U$62)/12)*'Debt Service'!$F4),IF($E4&gt;HS$3-1,$H4,0))</f>
        <v>0</v>
      </c>
      <c r="HT4" s="268">
        <f>IF($I4="Percentage of Cash Flow",IF($E4&gt;HT$3-1,(('Operating Pro Forma'!$U$59-'Operating Pro Forma'!$U$62)/12)*'Debt Service'!$F4),IF($E4&gt;HT$3-1,$H4,0))</f>
        <v>0</v>
      </c>
      <c r="HU4" s="268">
        <f>IF($I4="Percentage of Cash Flow",IF($E4&gt;HU$3-1,(('Operating Pro Forma'!$U$59-'Operating Pro Forma'!$U$62)/12)*'Debt Service'!$F4),IF($E4&gt;HU$3-1,$H4,0))</f>
        <v>0</v>
      </c>
      <c r="HV4" s="268">
        <f>IF($I4="Percentage of Cash Flow",IF($E4&gt;HV$3-1,(('Operating Pro Forma'!$U$59-'Operating Pro Forma'!$U$62)/12)*'Debt Service'!$F4),IF($E4&gt;HV$3-1,$H4,0))</f>
        <v>0</v>
      </c>
      <c r="HW4" s="268">
        <f>IF($I4="Percentage of Cash Flow",IF($E4&gt;HW$3-1,(('Operating Pro Forma'!$U$59-'Operating Pro Forma'!$U$62)/12)*'Debt Service'!$F4),IF($E4&gt;HW$3-1,$H4,0))</f>
        <v>0</v>
      </c>
      <c r="HX4" s="268">
        <f>IF($I4="Percentage of Cash Flow",IF($E4&gt;HX$3-1,(('Operating Pro Forma'!$U$59-'Operating Pro Forma'!$U$62)/12)*'Debt Service'!$F4),IF($E4&gt;HX$3-1,$H4,0))</f>
        <v>0</v>
      </c>
      <c r="HY4" s="267">
        <f>SUMIF(HM4:HX4,"&gt;0")</f>
        <v>0</v>
      </c>
      <c r="HZ4" s="268">
        <f>IF($I4="Percentage of Cash Flow",IF($E4&gt;HZ$3-1,(('Operating Pro Forma'!$V$59-'Operating Pro Forma'!$V$62)/12)*'Debt Service'!$F4),IF($E4&gt;HZ$3-1,$H4,0))</f>
        <v>0</v>
      </c>
      <c r="IA4" s="268">
        <f>IF($I4="Percentage of Cash Flow",IF($E4&gt;IA$3-1,(('Operating Pro Forma'!$V$59-'Operating Pro Forma'!$V$62)/12)*'Debt Service'!$F4),IF($E4&gt;IA$3-1,$H4,0))</f>
        <v>0</v>
      </c>
      <c r="IB4" s="268">
        <f>IF($I4="Percentage of Cash Flow",IF($E4&gt;IB$3-1,(('Operating Pro Forma'!$V$59-'Operating Pro Forma'!$V$62)/12)*'Debt Service'!$F4),IF($E4&gt;IB$3-1,$H4,0))</f>
        <v>0</v>
      </c>
      <c r="IC4" s="268">
        <f>IF($I4="Percentage of Cash Flow",IF($E4&gt;IC$3-1,(('Operating Pro Forma'!$V$59-'Operating Pro Forma'!$V$62)/12)*'Debt Service'!$F4),IF($E4&gt;IC$3-1,$H4,0))</f>
        <v>0</v>
      </c>
      <c r="ID4" s="268">
        <f>IF($I4="Percentage of Cash Flow",IF($E4&gt;ID$3-1,(('Operating Pro Forma'!$V$59-'Operating Pro Forma'!$V$62)/12)*'Debt Service'!$F4),IF($E4&gt;ID$3-1,$H4,0))</f>
        <v>0</v>
      </c>
      <c r="IE4" s="268">
        <f>IF($I4="Percentage of Cash Flow",IF($E4&gt;IE$3-1,(('Operating Pro Forma'!$V$59-'Operating Pro Forma'!$V$62)/12)*'Debt Service'!$F4),IF($E4&gt;IE$3-1,$H4,0))</f>
        <v>0</v>
      </c>
      <c r="IF4" s="268">
        <f>IF($I4="Percentage of Cash Flow",IF($E4&gt;IF$3-1,(('Operating Pro Forma'!$V$59-'Operating Pro Forma'!$V$62)/12)*'Debt Service'!$F4),IF($E4&gt;IF$3-1,$H4,0))</f>
        <v>0</v>
      </c>
      <c r="IG4" s="268">
        <f>IF($I4="Percentage of Cash Flow",IF($E4&gt;IG$3-1,(('Operating Pro Forma'!$V$59-'Operating Pro Forma'!$V$62)/12)*'Debt Service'!$F4),IF($E4&gt;IG$3-1,$H4,0))</f>
        <v>0</v>
      </c>
      <c r="IH4" s="268">
        <f>IF($I4="Percentage of Cash Flow",IF($E4&gt;IH$3-1,(('Operating Pro Forma'!$V$59-'Operating Pro Forma'!$V$62)/12)*'Debt Service'!$F4),IF($E4&gt;IH$3-1,$H4,0))</f>
        <v>0</v>
      </c>
      <c r="II4" s="268">
        <f>IF($I4="Percentage of Cash Flow",IF($E4&gt;II$3-1,(('Operating Pro Forma'!$V$59-'Operating Pro Forma'!$V$62)/12)*'Debt Service'!$F4),IF($E4&gt;II$3-1,$H4,0))</f>
        <v>0</v>
      </c>
      <c r="IJ4" s="268">
        <f>IF($I4="Percentage of Cash Flow",IF($E4&gt;IJ$3-1,(('Operating Pro Forma'!$V$59-'Operating Pro Forma'!$V$62)/12)*'Debt Service'!$F4),IF($E4&gt;IJ$3-1,$H4,0))</f>
        <v>0</v>
      </c>
      <c r="IK4" s="268">
        <f>IF($I4="Percentage of Cash Flow",IF($E4&gt;IK$3-1,(('Operating Pro Forma'!$V$59-'Operating Pro Forma'!$V$62)/12)*'Debt Service'!$F4),IF($E4&gt;IK$3-1,$H4,0))</f>
        <v>0</v>
      </c>
      <c r="IL4" s="267">
        <f>SUMIF(HZ4:IK4,"&gt;0")</f>
        <v>0</v>
      </c>
      <c r="IM4" s="268">
        <f>IF($I4="Percentage of Cash Flow",IF($E4&gt;IM$3-1,(('Operating Pro Forma'!$W$59-'Operating Pro Forma'!$W$62)/12)*'Debt Service'!$F$4),IF($E4&gt;IM$3-1,$H4,0))</f>
        <v>0</v>
      </c>
      <c r="IN4" s="268">
        <f>IF($I4="Percentage of Cash Flow",IF($E4&gt;IN$3-1,(('Operating Pro Forma'!$W$59-'Operating Pro Forma'!$W$62)/12)*'Debt Service'!$F$4),IF($E4&gt;IN$3-1,$H4,0))</f>
        <v>0</v>
      </c>
      <c r="IO4" s="268">
        <f>IF($I4="Percentage of Cash Flow",IF($E4&gt;IO$3-1,(('Operating Pro Forma'!$W$59-'Operating Pro Forma'!$W$62)/12)*'Debt Service'!$F$4),IF($E4&gt;IO$3-1,$H4,0))</f>
        <v>0</v>
      </c>
      <c r="IP4" s="268">
        <f>IF($I4="Percentage of Cash Flow",IF($E4&gt;IP$3-1,(('Operating Pro Forma'!$W$59-'Operating Pro Forma'!$W$62)/12)*'Debt Service'!$F$4),IF($E4&gt;IP$3-1,$H4,0))</f>
        <v>0</v>
      </c>
      <c r="IQ4" s="268">
        <f>IF($I4="Percentage of Cash Flow",IF($E4&gt;IQ$3-1,(('Operating Pro Forma'!$W$59-'Operating Pro Forma'!$W$62)/12)*'Debt Service'!$F$4),IF($E4&gt;IQ$3-1,$H4,0))</f>
        <v>0</v>
      </c>
      <c r="IR4" s="268">
        <f>IF($I4="Percentage of Cash Flow",IF($E4&gt;IR$3-1,(('Operating Pro Forma'!$W$59-'Operating Pro Forma'!$W$62)/12)*'Debt Service'!$F$4),IF($E4&gt;IR$3-1,$H4,0))</f>
        <v>0</v>
      </c>
      <c r="IS4" s="268">
        <f>IF($I4="Percentage of Cash Flow",IF($E4&gt;IS$3-1,(('Operating Pro Forma'!$W$59-'Operating Pro Forma'!$W$62)/12)*'Debt Service'!$F$4),IF($E4&gt;IS$3-1,$H4,0))</f>
        <v>0</v>
      </c>
      <c r="IT4" s="268">
        <f>IF($I4="Percentage of Cash Flow",IF($E4&gt;IT$3-1,(('Operating Pro Forma'!$W$59-'Operating Pro Forma'!$W$62)/12)*'Debt Service'!$F$4),IF($E4&gt;IT$3-1,$H4,0))</f>
        <v>0</v>
      </c>
      <c r="IU4" s="268">
        <f>IF($I4="Percentage of Cash Flow",IF($E4&gt;IU$3-1,(('Operating Pro Forma'!$W$59-'Operating Pro Forma'!$W$62)/12)*'Debt Service'!$F$4),IF($E4&gt;IU$3-1,$H4,0))</f>
        <v>0</v>
      </c>
      <c r="IV4" s="268">
        <f>IF($I4="Percentage of Cash Flow",IF($E4&gt;IV$3-1,(('Operating Pro Forma'!$W$59-'Operating Pro Forma'!$W$62)/12)*'Debt Service'!$F$4),IF($E4&gt;IV$3-1,$H4,0))</f>
        <v>0</v>
      </c>
      <c r="IW4" s="268">
        <f>IF($I4="Percentage of Cash Flow",IF($E4&gt;IW$3-1,(('Operating Pro Forma'!$W$59-'Operating Pro Forma'!$W$62)/12)*'Debt Service'!$F$4),IF($E4&gt;IW$3-1,$H4,0))</f>
        <v>0</v>
      </c>
      <c r="IX4" s="268">
        <f>IF($I4="Percentage of Cash Flow",IF($E4&gt;IX$3-1,(('Operating Pro Forma'!$W$59-'Operating Pro Forma'!$W$62)/12)*'Debt Service'!$F$4),IF($E4&gt;IX$3-1,$H4,0))</f>
        <v>0</v>
      </c>
      <c r="IY4" s="267">
        <f>SUMIF(IM4:IX4,"&gt;0")</f>
        <v>0</v>
      </c>
      <c r="IZ4" s="268">
        <f>IF($I4="Percentage of Cash Flow",IF($E4&gt;IZ$3-1,(('Operating Pro Forma'!$X$59-'Operating Pro Forma'!$X$62)/12)*'Debt Service'!$F4),IF($E4&gt;IZ$3-1,$H4,0))</f>
        <v>0</v>
      </c>
      <c r="JA4" s="268">
        <f>IF($I4="Percentage of Cash Flow",IF($E4&gt;JA$3-1,(('Operating Pro Forma'!$X$59-'Operating Pro Forma'!$X$62)/12)*'Debt Service'!$F4),IF($E4&gt;JA$3-1,$H4,0))</f>
        <v>0</v>
      </c>
      <c r="JB4" s="268">
        <f>IF($I4="Percentage of Cash Flow",IF($E4&gt;JB$3-1,(('Operating Pro Forma'!$X$59-'Operating Pro Forma'!$X$62)/12)*'Debt Service'!$F4),IF($E4&gt;JB$3-1,$H4,0))</f>
        <v>0</v>
      </c>
      <c r="JC4" s="268">
        <f>IF($I4="Percentage of Cash Flow",IF($E4&gt;JC$3-1,(('Operating Pro Forma'!$X$59-'Operating Pro Forma'!$X$62)/12)*'Debt Service'!$F4),IF($E4&gt;JC$3-1,$H4,0))</f>
        <v>0</v>
      </c>
      <c r="JD4" s="268">
        <f>IF($I4="Percentage of Cash Flow",IF($E4&gt;JD$3-1,(('Operating Pro Forma'!$X$59-'Operating Pro Forma'!$X$62)/12)*'Debt Service'!$F4),IF($E4&gt;JD$3-1,$H4,0))</f>
        <v>0</v>
      </c>
      <c r="JE4" s="268">
        <f>IF($I4="Percentage of Cash Flow",IF($E4&gt;JE$3-1,(('Operating Pro Forma'!$X$59-'Operating Pro Forma'!$X$62)/12)*'Debt Service'!$F4),IF($E4&gt;JE$3-1,$H4,0))</f>
        <v>0</v>
      </c>
      <c r="JF4" s="268">
        <f>IF($I4="Percentage of Cash Flow",IF($E4&gt;JF$3-1,(('Operating Pro Forma'!$X$59-'Operating Pro Forma'!$X$62)/12)*'Debt Service'!$F4),IF($E4&gt;JF$3-1,$H4,0))</f>
        <v>0</v>
      </c>
      <c r="JG4" s="268">
        <f>IF($I4="Percentage of Cash Flow",IF($E4&gt;JG$3-1,(('Operating Pro Forma'!$X$59-'Operating Pro Forma'!$X$62)/12)*'Debt Service'!$F4),IF($E4&gt;JG$3-1,$H4,0))</f>
        <v>0</v>
      </c>
      <c r="JH4" s="268">
        <f>IF($I4="Percentage of Cash Flow",IF($E4&gt;JH$3-1,(('Operating Pro Forma'!$X$59-'Operating Pro Forma'!$X$62)/12)*'Debt Service'!$F4),IF($E4&gt;JH$3-1,$H4,0))</f>
        <v>0</v>
      </c>
      <c r="JI4" s="268">
        <f>IF($I4="Percentage of Cash Flow",IF($E4&gt;JI$3-1,(('Operating Pro Forma'!$X$59-'Operating Pro Forma'!$X$62)/12)*'Debt Service'!$F4),IF($E4&gt;JI$3-1,$H4,0))</f>
        <v>0</v>
      </c>
      <c r="JJ4" s="268">
        <f>IF($I4="Percentage of Cash Flow",IF($E4&gt;JJ$3-1,(('Operating Pro Forma'!$X$59-'Operating Pro Forma'!$X$62)/12)*'Debt Service'!$F4),IF($E4&gt;JJ$3-1,$H4,0))</f>
        <v>0</v>
      </c>
      <c r="JK4" s="268">
        <f>IF($I4="Percentage of Cash Flow",IF($E4&gt;JK$3-1,(('Operating Pro Forma'!$X$59-'Operating Pro Forma'!$X$62)/12)*'Debt Service'!$F4),IF($E4&gt;JK$3-1,$H4,0))</f>
        <v>0</v>
      </c>
      <c r="JL4" s="267">
        <f>SUMIF(IZ4:JK4,"&gt;0")</f>
        <v>0</v>
      </c>
      <c r="JM4" s="268">
        <f>IF($I4="Percentage of Cash Flow",IF($E4&gt;JM$3-1,(('Operating Pro Forma'!$Y$59-'Operating Pro Forma'!$Y$62)/12)*'Debt Service'!$F4),IF($E4&gt;JM$3-1,$H4,0))</f>
        <v>0</v>
      </c>
      <c r="JN4" s="268">
        <f>IF($I4="Percentage of Cash Flow",IF($E4&gt;JN$3-1,(('Operating Pro Forma'!$Y$59-'Operating Pro Forma'!$Y$62)/12)*'Debt Service'!$F4),IF($E4&gt;JN$3-1,$H4,0))</f>
        <v>0</v>
      </c>
      <c r="JO4" s="268">
        <f>IF($I4="Percentage of Cash Flow",IF($E4&gt;JO$3-1,(('Operating Pro Forma'!$Y$59-'Operating Pro Forma'!$Y$62)/12)*'Debt Service'!$F4),IF($E4&gt;JO$3-1,$H4,0))</f>
        <v>0</v>
      </c>
      <c r="JP4" s="268">
        <f>IF($I4="Percentage of Cash Flow",IF($E4&gt;JP$3-1,(('Operating Pro Forma'!$Y$59-'Operating Pro Forma'!$Y$62)/12)*'Debt Service'!$F4),IF($E4&gt;JP$3-1,$H4,0))</f>
        <v>0</v>
      </c>
      <c r="JQ4" s="268">
        <f>IF($I4="Percentage of Cash Flow",IF($E4&gt;JQ$3-1,(('Operating Pro Forma'!$Y$59-'Operating Pro Forma'!$Y$62)/12)*'Debt Service'!$F4),IF($E4&gt;JQ$3-1,$H4,0))</f>
        <v>0</v>
      </c>
      <c r="JR4" s="268">
        <f>IF($I4="Percentage of Cash Flow",IF($E4&gt;JR$3-1,(('Operating Pro Forma'!$Y$59-'Operating Pro Forma'!$Y$62)/12)*'Debt Service'!$F4),IF($E4&gt;JR$3-1,$H4,0))</f>
        <v>0</v>
      </c>
      <c r="JS4" s="268">
        <f>IF($I4="Percentage of Cash Flow",IF($E4&gt;JS$3-1,(('Operating Pro Forma'!$Y$59-'Operating Pro Forma'!$Y$62)/12)*'Debt Service'!$F4),IF($E4&gt;JS$3-1,$H4,0))</f>
        <v>0</v>
      </c>
      <c r="JT4" s="268">
        <f>IF($I4="Percentage of Cash Flow",IF($E4&gt;JT$3-1,(('Operating Pro Forma'!$Y$59-'Operating Pro Forma'!$Y$62)/12)*'Debt Service'!$F4),IF($E4&gt;JT$3-1,$H4,0))</f>
        <v>0</v>
      </c>
      <c r="JU4" s="268">
        <f>IF($I4="Percentage of Cash Flow",IF($E4&gt;JU$3-1,(('Operating Pro Forma'!$Y$59-'Operating Pro Forma'!$Y$62)/12)*'Debt Service'!$F4),IF($E4&gt;JU$3-1,$H4,0))</f>
        <v>0</v>
      </c>
      <c r="JV4" s="268">
        <f>IF($I4="Percentage of Cash Flow",IF($E4&gt;JV$3-1,(('Operating Pro Forma'!$Y$59-'Operating Pro Forma'!$Y$62)/12)*'Debt Service'!$F4),IF($E4&gt;JV$3-1,$H4,0))</f>
        <v>0</v>
      </c>
      <c r="JW4" s="268">
        <f>IF($I4="Percentage of Cash Flow",IF($E4&gt;JW$3-1,(('Operating Pro Forma'!$Y$59-'Operating Pro Forma'!$Y$62)/12)*'Debt Service'!$F4),IF($E4&gt;JW$3-1,$H4,0))</f>
        <v>0</v>
      </c>
      <c r="JX4" s="268">
        <f>IF($I4="Percentage of Cash Flow",IF($E4&gt;JX$3-1,(('Operating Pro Forma'!$Y$59-'Operating Pro Forma'!$Y$62)/12)*'Debt Service'!$F4),IF($E4&gt;JX$3-1,$H4,0))</f>
        <v>0</v>
      </c>
      <c r="JY4" s="267">
        <f>SUMIF(JM4:JX4,"&gt;0")</f>
        <v>0</v>
      </c>
      <c r="JZ4" s="268">
        <f>IF($I4="Percentage of Cash Flow",IF($E4&gt;JZ$3-1,(('Operating Pro Forma'!$Z$59-'Operating Pro Forma'!$Z$62)/12)*'Debt Service'!$F4),IF($E4&gt;JZ$3-1,$H4,0))</f>
        <v>0</v>
      </c>
      <c r="KA4" s="268">
        <f>IF($I4="Percentage of Cash Flow",IF($E4&gt;KA$3-1,(('Operating Pro Forma'!$Z$59-'Operating Pro Forma'!$Z$62)/12)*'Debt Service'!$F4),IF($E4&gt;KA$3-1,$H4,0))</f>
        <v>0</v>
      </c>
      <c r="KB4" s="268">
        <f>IF($I4="Percentage of Cash Flow",IF($E4&gt;KB$3-1,(('Operating Pro Forma'!$Z$59-'Operating Pro Forma'!$Z$62)/12)*'Debt Service'!$F4),IF($E4&gt;KB$3-1,$H4,0))</f>
        <v>0</v>
      </c>
      <c r="KC4" s="268">
        <f>IF($I4="Percentage of Cash Flow",IF($E4&gt;KC$3-1,(('Operating Pro Forma'!$Z$59-'Operating Pro Forma'!$Z$62)/12)*'Debt Service'!$F4),IF($E4&gt;KC$3-1,$H4,0))</f>
        <v>0</v>
      </c>
      <c r="KD4" s="268">
        <f>IF($I4="Percentage of Cash Flow",IF($E4&gt;KD$3-1,(('Operating Pro Forma'!$Z$59-'Operating Pro Forma'!$Z$62)/12)*'Debt Service'!$F4),IF($E4&gt;KD$3-1,$H4,0))</f>
        <v>0</v>
      </c>
      <c r="KE4" s="268">
        <f>IF($I4="Percentage of Cash Flow",IF($E4&gt;KE$3-1,(('Operating Pro Forma'!$Z$59-'Operating Pro Forma'!$Z$62)/12)*'Debt Service'!$F4),IF($E4&gt;KE$3-1,$H4,0))</f>
        <v>0</v>
      </c>
      <c r="KF4" s="268">
        <f>IF($I4="Percentage of Cash Flow",IF($E4&gt;KF$3-1,(('Operating Pro Forma'!$Z$59-'Operating Pro Forma'!$Z$62)/12)*'Debt Service'!$F4),IF($E4&gt;KF$3-1,$H4,0))</f>
        <v>0</v>
      </c>
      <c r="KG4" s="268">
        <f>IF($I4="Percentage of Cash Flow",IF($E4&gt;KG$3-1,(('Operating Pro Forma'!$Z$59-'Operating Pro Forma'!$Z$62)/12)*'Debt Service'!$F4),IF($E4&gt;KG$3-1,$H4,0))</f>
        <v>0</v>
      </c>
      <c r="KH4" s="268">
        <f>IF($I4="Percentage of Cash Flow",IF($E4&gt;KH$3-1,(('Operating Pro Forma'!$Z$59-'Operating Pro Forma'!$Z$62)/12)*'Debt Service'!$F4),IF($E4&gt;KH$3-1,$H4,0))</f>
        <v>0</v>
      </c>
      <c r="KI4" s="268">
        <f>IF($I4="Percentage of Cash Flow",IF($E4&gt;KI$3-1,(('Operating Pro Forma'!$Z$59-'Operating Pro Forma'!$Z$62)/12)*'Debt Service'!$F4),IF($E4&gt;KI$3-1,$H4,0))</f>
        <v>0</v>
      </c>
      <c r="KJ4" s="268">
        <f>IF($I4="Percentage of Cash Flow",IF($E4&gt;KJ$3-1,(('Operating Pro Forma'!$Z$59-'Operating Pro Forma'!$Z$62)/12)*'Debt Service'!$F4),IF($E4&gt;KJ$3-1,$H4,0))</f>
        <v>0</v>
      </c>
      <c r="KK4" s="268">
        <f>IF($I4="Percentage of Cash Flow",IF($E4&gt;KK$3-1,(('Operating Pro Forma'!$Z$59-'Operating Pro Forma'!$Z$62)/12)*'Debt Service'!$F4),IF($E4&gt;KK$3-1,$H4,0))</f>
        <v>0</v>
      </c>
      <c r="KL4" s="267">
        <f>SUMIF(JZ4:KK4,"&gt;0")</f>
        <v>0</v>
      </c>
      <c r="KM4" s="274">
        <f>IF($I4="Percentage of Cash Flow",IF($E4&gt;KM$3-1,(('Operating Pro Forma'!$AA$59-'Operating Pro Forma'!$AA$62)/12)*'Debt Service'!$F4),IF($E4&gt;KM$3-1,$H4,0))</f>
        <v>0</v>
      </c>
      <c r="KN4" s="274">
        <f>IF($I4="Percentage of Cash Flow",IF($E4&gt;KN$3-1,(('Operating Pro Forma'!$AA$59-'Operating Pro Forma'!$AA$62)/12)*'Debt Service'!$F4),IF($E4&gt;KN$3-1,$H4,0))</f>
        <v>0</v>
      </c>
      <c r="KO4" s="274">
        <f>IF($I4="Percentage of Cash Flow",IF($E4&gt;KO$3-1,(('Operating Pro Forma'!$AA$59-'Operating Pro Forma'!$AA$62)/12)*'Debt Service'!$F4),IF($E4&gt;KO$3-1,$H4,0))</f>
        <v>0</v>
      </c>
      <c r="KP4" s="274">
        <f>IF($I4="Percentage of Cash Flow",IF($E4&gt;KP$3-1,(('Operating Pro Forma'!$AA$59-'Operating Pro Forma'!$AA$62)/12)*'Debt Service'!$F4),IF($E4&gt;KP$3-1,$H4,0))</f>
        <v>0</v>
      </c>
      <c r="KQ4" s="274">
        <f>IF($I4="Percentage of Cash Flow",IF($E4&gt;KQ$3-1,(('Operating Pro Forma'!$AA$59-'Operating Pro Forma'!$AA$62)/12)*'Debt Service'!$F4),IF($E4&gt;KQ$3-1,$H4,0))</f>
        <v>0</v>
      </c>
      <c r="KR4" s="274">
        <f>IF($I4="Percentage of Cash Flow",IF($E4&gt;KR$3-1,(('Operating Pro Forma'!$AA$59-'Operating Pro Forma'!$AA$62)/12)*'Debt Service'!$F4),IF($E4&gt;KR$3-1,$H4,0))</f>
        <v>0</v>
      </c>
      <c r="KS4" s="274">
        <f>IF($I4="Percentage of Cash Flow",IF($E4&gt;KS$3-1,(('Operating Pro Forma'!$AA$59-'Operating Pro Forma'!$AA$62)/12)*'Debt Service'!$F4),IF($E4&gt;KS$3-1,$H4,0))</f>
        <v>0</v>
      </c>
      <c r="KT4" s="274">
        <f>IF($I4="Percentage of Cash Flow",IF($E4&gt;KT$3-1,(('Operating Pro Forma'!$AA$59-'Operating Pro Forma'!$AA$62)/12)*'Debt Service'!$F4),IF($E4&gt;KT$3-1,$H4,0))</f>
        <v>0</v>
      </c>
      <c r="KU4" s="274">
        <f>IF($I4="Percentage of Cash Flow",IF($E4&gt;KU$3-1,(('Operating Pro Forma'!$AA$59-'Operating Pro Forma'!$AA$62)/12)*'Debt Service'!$F4),IF($E4&gt;KU$3-1,$H4,0))</f>
        <v>0</v>
      </c>
      <c r="KV4" s="274">
        <f>IF($I4="Percentage of Cash Flow",IF($E4&gt;KV$3-1,(('Operating Pro Forma'!$AA$59-'Operating Pro Forma'!$AA$62)/12)*'Debt Service'!$F4),IF($E4&gt;KV$3-1,$H4,0))</f>
        <v>0</v>
      </c>
      <c r="KW4" s="274">
        <f>IF($I4="Percentage of Cash Flow",IF($E4&gt;KW$3-1,(('Operating Pro Forma'!$AA$59-'Operating Pro Forma'!$AA$62)/12)*'Debt Service'!$F4),IF($E4&gt;KW$3-1,$H4,0))</f>
        <v>0</v>
      </c>
      <c r="KX4" s="274">
        <f>IF($I4="Percentage of Cash Flow",IF($E4&gt;KX$3-1,(('Operating Pro Forma'!$AA$59-'Operating Pro Forma'!$AA$62)/12)*'Debt Service'!$F4),IF($E4&gt;KX$3-1,$H4,0))</f>
        <v>0</v>
      </c>
      <c r="KY4" s="267">
        <f>SUMIF(KM4:KX4,"&gt;0")</f>
        <v>0</v>
      </c>
      <c r="KZ4" s="274">
        <f>IF($I4="Percentage of Cash Flow",IF($E4&gt;KZ$3-1,(('Operating Pro Forma'!$AB$59-'Operating Pro Forma'!$AB$62)/12)*'Debt Service'!$F4),IF($E4&gt;KZ$3-1,$H4,0))</f>
        <v>0</v>
      </c>
      <c r="LA4" s="274">
        <f>IF($I4="Percentage of Cash Flow",IF($E4&gt;LA$3-1,(('Operating Pro Forma'!$AB$59-'Operating Pro Forma'!$AB$62)/12)*'Debt Service'!$F4),IF($E4&gt;LA$3-1,$H4,0))</f>
        <v>0</v>
      </c>
      <c r="LB4" s="274">
        <f>IF($I4="Percentage of Cash Flow",IF($E4&gt;LB$3-1,(('Operating Pro Forma'!$AB$59-'Operating Pro Forma'!$AB$62)/12)*'Debt Service'!$F4),IF($E4&gt;LB$3-1,$H4,0))</f>
        <v>0</v>
      </c>
      <c r="LC4" s="274">
        <f>IF($I4="Percentage of Cash Flow",IF($E4&gt;LC$3-1,(('Operating Pro Forma'!$AB$59-'Operating Pro Forma'!$AB$62)/12)*'Debt Service'!$F4),IF($E4&gt;LC$3-1,$H4,0))</f>
        <v>0</v>
      </c>
      <c r="LD4" s="274">
        <f>IF($I4="Percentage of Cash Flow",IF($E4&gt;LD$3-1,(('Operating Pro Forma'!$AB$59-'Operating Pro Forma'!$AB$62)/12)*'Debt Service'!$F4),IF($E4&gt;LD$3-1,$H4,0))</f>
        <v>0</v>
      </c>
      <c r="LE4" s="274">
        <f>IF($I4="Percentage of Cash Flow",IF($E4&gt;LE$3-1,(('Operating Pro Forma'!$AB$59-'Operating Pro Forma'!$AB$62)/12)*'Debt Service'!$F4),IF($E4&gt;LE$3-1,$H4,0))</f>
        <v>0</v>
      </c>
      <c r="LF4" s="274">
        <f>IF($I4="Percentage of Cash Flow",IF($E4&gt;LF$3-1,(('Operating Pro Forma'!$AB$59-'Operating Pro Forma'!$AB$62)/12)*'Debt Service'!$F4),IF($E4&gt;LF$3-1,$H4,0))</f>
        <v>0</v>
      </c>
      <c r="LG4" s="274">
        <f>IF($I4="Percentage of Cash Flow",IF($E4&gt;LG$3-1,(('Operating Pro Forma'!$AB$59-'Operating Pro Forma'!$AB$62)/12)*'Debt Service'!$F4),IF($E4&gt;LG$3-1,$H4,0))</f>
        <v>0</v>
      </c>
      <c r="LH4" s="274">
        <f>IF($I4="Percentage of Cash Flow",IF($E4&gt;LH$3-1,(('Operating Pro Forma'!$AB$59-'Operating Pro Forma'!$AB$62)/12)*'Debt Service'!$F4),IF($E4&gt;LH$3-1,$H4,0))</f>
        <v>0</v>
      </c>
      <c r="LI4" s="274">
        <f>IF($I4="Percentage of Cash Flow",IF($E4&gt;LI$3-1,(('Operating Pro Forma'!$AB$59-'Operating Pro Forma'!$AB$62)/12)*'Debt Service'!$F4),IF($E4&gt;LI$3-1,$H4,0))</f>
        <v>0</v>
      </c>
      <c r="LJ4" s="274">
        <f>IF($I4="Percentage of Cash Flow",IF($E4&gt;LJ$3-1,(('Operating Pro Forma'!$AB$59-'Operating Pro Forma'!$AB$62)/12)*'Debt Service'!$F4),IF($E4&gt;LJ$3-1,$H4,0))</f>
        <v>0</v>
      </c>
      <c r="LK4" s="274">
        <f>IF($I4="Percentage of Cash Flow",IF($E4&gt;LK$3-1,(('Operating Pro Forma'!$AB$59-'Operating Pro Forma'!$AB$62)/12)*'Debt Service'!$F4),IF($E4&gt;LK$3-1,$H4,0))</f>
        <v>0</v>
      </c>
      <c r="LL4" s="267">
        <f>SUMIF(KZ4:LK4,"&gt;0")</f>
        <v>0</v>
      </c>
      <c r="LM4" s="274">
        <f>IF($I4="Percentage of Cash Flow",IF($E4&gt;LM$3-1,(('Operating Pro Forma'!$AC$59-'Operating Pro Forma'!$AC$62)/12)*'Debt Service'!$F4),IF($E4&gt;LM$3-1,$H4,0))</f>
        <v>0</v>
      </c>
      <c r="LN4" s="274">
        <f>IF($I4="Percentage of Cash Flow",IF($E4&gt;LN$3-1,(('Operating Pro Forma'!$AC$59-'Operating Pro Forma'!$AC$62)/12)*'Debt Service'!$F4),IF($E4&gt;LN$3-1,$H4,0))</f>
        <v>0</v>
      </c>
      <c r="LO4" s="274">
        <f>IF($I4="Percentage of Cash Flow",IF($E4&gt;LO$3-1,(('Operating Pro Forma'!$AC$59-'Operating Pro Forma'!$AC$62)/12)*'Debt Service'!$F4),IF($E4&gt;LO$3-1,$H4,0))</f>
        <v>0</v>
      </c>
      <c r="LP4" s="274">
        <f>IF($I4="Percentage of Cash Flow",IF($E4&gt;LP$3-1,(('Operating Pro Forma'!$AC$59-'Operating Pro Forma'!$AC$62)/12)*'Debt Service'!$F4),IF($E4&gt;LP$3-1,$H4,0))</f>
        <v>0</v>
      </c>
      <c r="LQ4" s="274">
        <f>IF($I4="Percentage of Cash Flow",IF($E4&gt;LQ$3-1,(('Operating Pro Forma'!$AC$59-'Operating Pro Forma'!$AC$62)/12)*'Debt Service'!$F4),IF($E4&gt;LQ$3-1,$H4,0))</f>
        <v>0</v>
      </c>
      <c r="LR4" s="274">
        <f>IF($I4="Percentage of Cash Flow",IF($E4&gt;LR$3-1,(('Operating Pro Forma'!$AC$59-'Operating Pro Forma'!$AC$62)/12)*'Debt Service'!$F4),IF($E4&gt;LR$3-1,$H4,0))</f>
        <v>0</v>
      </c>
      <c r="LS4" s="274">
        <f>IF($I4="Percentage of Cash Flow",IF($E4&gt;LS$3-1,(('Operating Pro Forma'!$AC$59-'Operating Pro Forma'!$AC$62)/12)*'Debt Service'!$F4),IF($E4&gt;LS$3-1,$H4,0))</f>
        <v>0</v>
      </c>
      <c r="LT4" s="274">
        <f>IF($I4="Percentage of Cash Flow",IF($E4&gt;LT$3-1,(('Operating Pro Forma'!$AC$59-'Operating Pro Forma'!$AC$62)/12)*'Debt Service'!$F4),IF($E4&gt;LT$3-1,$H4,0))</f>
        <v>0</v>
      </c>
      <c r="LU4" s="274">
        <f>IF($I4="Percentage of Cash Flow",IF($E4&gt;LU$3-1,(('Operating Pro Forma'!$AC$59-'Operating Pro Forma'!$AC$62)/12)*'Debt Service'!$F4),IF($E4&gt;LU$3-1,$H4,0))</f>
        <v>0</v>
      </c>
      <c r="LV4" s="274">
        <f>IF($I4="Percentage of Cash Flow",IF($E4&gt;LV$3-1,(('Operating Pro Forma'!$AC$59-'Operating Pro Forma'!$AC$62)/12)*'Debt Service'!$F4),IF($E4&gt;LV$3-1,$H4,0))</f>
        <v>0</v>
      </c>
      <c r="LW4" s="274">
        <f>IF($I4="Percentage of Cash Flow",IF($E4&gt;LW$3-1,(('Operating Pro Forma'!$AC$59-'Operating Pro Forma'!$AC$62)/12)*'Debt Service'!$F4),IF($E4&gt;LW$3-1,$H4,0))</f>
        <v>0</v>
      </c>
      <c r="LX4" s="274">
        <f>IF($I4="Percentage of Cash Flow",IF($E4&gt;LX$3-1,(('Operating Pro Forma'!$AC$59-'Operating Pro Forma'!$AC$62)/12)*'Debt Service'!$F4),IF($E4&gt;LX$3-1,$H4,0))</f>
        <v>0</v>
      </c>
      <c r="LY4" s="267">
        <f>SUMIF(LM4:LX4,"&gt;0")</f>
        <v>0</v>
      </c>
      <c r="LZ4" s="274">
        <f>IF($I4="Percentage of Cash Flow",IF($E4&gt;LZ$3-1,(('Operating Pro Forma'!$AD$59-'Operating Pro Forma'!$AD$62)/12)*'Debt Service'!$F4),IF($E4&gt;LZ$3-1,$H4,0))</f>
        <v>0</v>
      </c>
      <c r="MA4" s="274">
        <f>IF($I4="Percentage of Cash Flow",IF($E4&gt;MA$3-1,(('Operating Pro Forma'!$AD$59-'Operating Pro Forma'!$AD$62)/12)*'Debt Service'!$F4),IF($E4&gt;MA$3-1,$H4,0))</f>
        <v>0</v>
      </c>
      <c r="MB4" s="274">
        <f>IF($I4="Percentage of Cash Flow",IF($E4&gt;MB$3-1,(('Operating Pro Forma'!$AD$59-'Operating Pro Forma'!$AD$62)/12)*'Debt Service'!$F4),IF($E4&gt;MB$3-1,$H4,0))</f>
        <v>0</v>
      </c>
      <c r="MC4" s="274">
        <f>IF($I4="Percentage of Cash Flow",IF($E4&gt;MC$3-1,(('Operating Pro Forma'!$AD$59-'Operating Pro Forma'!$AD$62)/12)*'Debt Service'!$F4),IF($E4&gt;MC$3-1,$H4,0))</f>
        <v>0</v>
      </c>
      <c r="MD4" s="274">
        <f>IF($I4="Percentage of Cash Flow",IF($E4&gt;MD$3-1,(('Operating Pro Forma'!$AD$59-'Operating Pro Forma'!$AD$62)/12)*'Debt Service'!$F4),IF($E4&gt;MD$3-1,$H4,0))</f>
        <v>0</v>
      </c>
      <c r="ME4" s="274">
        <f>IF($I4="Percentage of Cash Flow",IF($E4&gt;ME$3-1,(('Operating Pro Forma'!$AD$59-'Operating Pro Forma'!$AD$62)/12)*'Debt Service'!$F4),IF($E4&gt;ME$3-1,$H4,0))</f>
        <v>0</v>
      </c>
      <c r="MF4" s="274">
        <f>IF($I4="Percentage of Cash Flow",IF($E4&gt;MF$3-1,(('Operating Pro Forma'!$AD$59-'Operating Pro Forma'!$AD$62)/12)*'Debt Service'!$F4),IF($E4&gt;MF$3-1,$H4,0))</f>
        <v>0</v>
      </c>
      <c r="MG4" s="274">
        <f>IF($I4="Percentage of Cash Flow",IF($E4&gt;MG$3-1,(('Operating Pro Forma'!$AD$59-'Operating Pro Forma'!$AD$62)/12)*'Debt Service'!$F4),IF($E4&gt;MG$3-1,$H4,0))</f>
        <v>0</v>
      </c>
      <c r="MH4" s="274">
        <f>IF($I4="Percentage of Cash Flow",IF($E4&gt;MH$3-1,(('Operating Pro Forma'!$AD$59-'Operating Pro Forma'!$AD$62)/12)*'Debt Service'!$F4),IF($E4&gt;MH$3-1,$H4,0))</f>
        <v>0</v>
      </c>
      <c r="MI4" s="274">
        <f>IF($I4="Percentage of Cash Flow",IF($E4&gt;MI$3-1,(('Operating Pro Forma'!$AD$59-'Operating Pro Forma'!$AD$62)/12)*'Debt Service'!$F4),IF($E4&gt;MI$3-1,$H4,0))</f>
        <v>0</v>
      </c>
      <c r="MJ4" s="274">
        <f>IF($I4="Percentage of Cash Flow",IF($E4&gt;MJ$3-1,(('Operating Pro Forma'!$AD$59-'Operating Pro Forma'!$AD$62)/12)*'Debt Service'!$F4),IF($E4&gt;MJ$3-1,$H4,0))</f>
        <v>0</v>
      </c>
      <c r="MK4" s="274">
        <f>IF($I4="Percentage of Cash Flow",IF($E4&gt;MK$3-1,(('Operating Pro Forma'!$AD$59-'Operating Pro Forma'!$AD$62)/12)*'Debt Service'!$F4),IF($E4&gt;MK$3-1,$H4,0))</f>
        <v>0</v>
      </c>
      <c r="ML4" s="267">
        <f>SUMIF(LZ4:MK4,"&gt;0")</f>
        <v>0</v>
      </c>
      <c r="MM4" s="274">
        <f>IF($I4="Percentage of Cash Flow",IF($E4&gt;MM$3-1,(('Operating Pro Forma'!$AE$59-'Operating Pro Forma'!$AE$62)/12)*'Debt Service'!$F4),IF($E4&gt;MM$3-1,$H4,0))</f>
        <v>0</v>
      </c>
      <c r="MN4" s="274">
        <f>IF($I4="Percentage of Cash Flow",IF($E4&gt;MN$3-1,(('Operating Pro Forma'!$AE$59-'Operating Pro Forma'!$AE$62)/12)*'Debt Service'!$F4),IF($E4&gt;MN$3-1,$H4,0))</f>
        <v>0</v>
      </c>
      <c r="MO4" s="274">
        <f>IF($I4="Percentage of Cash Flow",IF($E4&gt;MO$3-1,(('Operating Pro Forma'!$AE$59-'Operating Pro Forma'!$AE$62)/12)*'Debt Service'!$F4),IF($E4&gt;MO$3-1,$H4,0))</f>
        <v>0</v>
      </c>
      <c r="MP4" s="274">
        <f>IF($I4="Percentage of Cash Flow",IF($E4&gt;MP$3-1,(('Operating Pro Forma'!$AE$59-'Operating Pro Forma'!$AE$62)/12)*'Debt Service'!$F4),IF($E4&gt;MP$3-1,$H4,0))</f>
        <v>0</v>
      </c>
      <c r="MQ4" s="274">
        <f>IF($I4="Percentage of Cash Flow",IF($E4&gt;MQ$3-1,(('Operating Pro Forma'!$AE$59-'Operating Pro Forma'!$AE$62)/12)*'Debt Service'!$F4),IF($E4&gt;MQ$3-1,$H4,0))</f>
        <v>0</v>
      </c>
      <c r="MR4" s="274">
        <f>IF($I4="Percentage of Cash Flow",IF($E4&gt;MR$3-1,(('Operating Pro Forma'!$AE$59-'Operating Pro Forma'!$AE$62)/12)*'Debt Service'!$F4),IF($E4&gt;MR$3-1,$H4,0))</f>
        <v>0</v>
      </c>
      <c r="MS4" s="274">
        <f>IF($I4="Percentage of Cash Flow",IF($E4&gt;MS$3-1,(('Operating Pro Forma'!$AE$59-'Operating Pro Forma'!$AE$62)/12)*'Debt Service'!$F4),IF($E4&gt;MS$3-1,$H4,0))</f>
        <v>0</v>
      </c>
      <c r="MT4" s="274">
        <f>IF($I4="Percentage of Cash Flow",IF($E4&gt;MT$3-1,(('Operating Pro Forma'!$AE$59-'Operating Pro Forma'!$AE$62)/12)*'Debt Service'!$F4),IF($E4&gt;MT$3-1,$H4,0))</f>
        <v>0</v>
      </c>
      <c r="MU4" s="274">
        <f>IF($I4="Percentage of Cash Flow",IF($E4&gt;MU$3-1,(('Operating Pro Forma'!$AE$59-'Operating Pro Forma'!$AE$62)/12)*'Debt Service'!$F4),IF($E4&gt;MU$3-1,$H4,0))</f>
        <v>0</v>
      </c>
      <c r="MV4" s="274">
        <f>IF($I4="Percentage of Cash Flow",IF($E4&gt;MV$3-1,(('Operating Pro Forma'!$AE$59-'Operating Pro Forma'!$AE$62)/12)*'Debt Service'!$F4),IF($E4&gt;MV$3-1,$H4,0))</f>
        <v>0</v>
      </c>
      <c r="MW4" s="274">
        <f>IF($I4="Percentage of Cash Flow",IF($E4&gt;MW$3-1,(('Operating Pro Forma'!$AE$59-'Operating Pro Forma'!$AE$62)/12)*'Debt Service'!$F4),IF($E4&gt;MW$3-1,$H4,0))</f>
        <v>0</v>
      </c>
      <c r="MX4" s="274">
        <f>IF($I4="Percentage of Cash Flow",IF($E4&gt;MX$3-1,(('Operating Pro Forma'!$AE$59-'Operating Pro Forma'!$AE$62)/12)*'Debt Service'!$F4),IF($E4&gt;MX$3-1,$H4,0))</f>
        <v>0</v>
      </c>
      <c r="MY4" s="267">
        <f>SUMIF(MM4:MX4,"&gt;0")</f>
        <v>0</v>
      </c>
      <c r="MZ4" s="274">
        <f>IF($I4="Percentage of Cash Flow",IF($E4&gt;MZ$3-1,(('Operating Pro Forma'!$AF$59-'Operating Pro Forma'!$AF$62)/12)*'Debt Service'!$F4),IF($E4&gt;MZ$3-1,$H4,0))</f>
        <v>0</v>
      </c>
      <c r="NA4" s="274">
        <f>IF($I4="Percentage of Cash Flow",IF($E4&gt;NA$3-1,(('Operating Pro Forma'!$AF$59-'Operating Pro Forma'!$AF$62)/12)*'Debt Service'!$F4),IF($E4&gt;NA$3-1,$H4,0))</f>
        <v>0</v>
      </c>
      <c r="NB4" s="274">
        <f>IF($I4="Percentage of Cash Flow",IF($E4&gt;NB$3-1,(('Operating Pro Forma'!$AF$59-'Operating Pro Forma'!$AF$62)/12)*'Debt Service'!$F4),IF($E4&gt;NB$3-1,$H4,0))</f>
        <v>0</v>
      </c>
      <c r="NC4" s="274">
        <f>IF($I4="Percentage of Cash Flow",IF($E4&gt;NC$3-1,(('Operating Pro Forma'!$AF$59-'Operating Pro Forma'!$AF$62)/12)*'Debt Service'!$F4),IF($E4&gt;NC$3-1,$H4,0))</f>
        <v>0</v>
      </c>
      <c r="ND4" s="274">
        <f>IF($I4="Percentage of Cash Flow",IF($E4&gt;ND$3-1,(('Operating Pro Forma'!$AF$59-'Operating Pro Forma'!$AF$62)/12)*'Debt Service'!$F4),IF($E4&gt;ND$3-1,$H4,0))</f>
        <v>0</v>
      </c>
      <c r="NE4" s="274">
        <f>IF($I4="Percentage of Cash Flow",IF($E4&gt;NE$3-1,(('Operating Pro Forma'!$AF$59-'Operating Pro Forma'!$AF$62)/12)*'Debt Service'!$F4),IF($E4&gt;NE$3-1,$H4,0))</f>
        <v>0</v>
      </c>
      <c r="NF4" s="274">
        <f>IF($I4="Percentage of Cash Flow",IF($E4&gt;NF$3-1,(('Operating Pro Forma'!$AF$59-'Operating Pro Forma'!$AF$62)/12)*'Debt Service'!$F4),IF($E4&gt;NF$3-1,$H4,0))</f>
        <v>0</v>
      </c>
      <c r="NG4" s="274">
        <f>IF($I4="Percentage of Cash Flow",IF($E4&gt;NG$3-1,(('Operating Pro Forma'!$AF$59-'Operating Pro Forma'!$AF$62)/12)*'Debt Service'!$F4),IF($E4&gt;NG$3-1,$H4,0))</f>
        <v>0</v>
      </c>
      <c r="NH4" s="274">
        <f>IF($I4="Percentage of Cash Flow",IF($E4&gt;NH$3-1,(('Operating Pro Forma'!$AF$59-'Operating Pro Forma'!$AF$62)/12)*'Debt Service'!$F4),IF($E4&gt;NH$3-1,$H4,0))</f>
        <v>0</v>
      </c>
      <c r="NI4" s="274">
        <f>IF($I4="Percentage of Cash Flow",IF($E4&gt;NI$3-1,(('Operating Pro Forma'!$AF$59-'Operating Pro Forma'!$AF$62)/12)*'Debt Service'!$F4),IF($E4&gt;NI$3-1,$H4,0))</f>
        <v>0</v>
      </c>
      <c r="NJ4" s="274">
        <f>IF($I4="Percentage of Cash Flow",IF($E4&gt;NJ$3-1,(('Operating Pro Forma'!$AF$59-'Operating Pro Forma'!$AF$62)/12)*'Debt Service'!$F4),IF($E4&gt;NJ$3-1,$H4,0))</f>
        <v>0</v>
      </c>
      <c r="NK4" s="274">
        <f>IF($I4="Percentage of Cash Flow",IF($E4&gt;NK$3-1,(('Operating Pro Forma'!$AF$59-'Operating Pro Forma'!$AF$62)/12)*'Debt Service'!$F4),IF($E4&gt;NK$3-1,$H4,0))</f>
        <v>0</v>
      </c>
      <c r="NL4" s="267">
        <f>SUMIF(MZ4:NK4,"&gt;0")</f>
        <v>0</v>
      </c>
      <c r="NM4" s="274">
        <f>IF($I4="Percentage of Cash Flow",IF($E4&gt;NM$3-1,(('Operating Pro Forma'!$AG$59-'Operating Pro Forma'!$AG$62)/12)*'Debt Service'!$F4),IF($E4&gt;NM$3-1,$H4,0))</f>
        <v>0</v>
      </c>
      <c r="NN4" s="274">
        <f>IF($I4="Percentage of Cash Flow",IF($E4&gt;NN$3-1,(('Operating Pro Forma'!$AG$59-'Operating Pro Forma'!$AG$62)/12)*'Debt Service'!$F4),IF($E4&gt;NN$3-1,$H4,0))</f>
        <v>0</v>
      </c>
      <c r="NO4" s="274">
        <f>IF($I4="Percentage of Cash Flow",IF($E4&gt;NO$3-1,(('Operating Pro Forma'!$AG$59-'Operating Pro Forma'!$AG$62)/12)*'Debt Service'!$F4),IF($E4&gt;NO$3-1,$H4,0))</f>
        <v>0</v>
      </c>
      <c r="NP4" s="274">
        <f>IF($I4="Percentage of Cash Flow",IF($E4&gt;NP$3-1,(('Operating Pro Forma'!$AG$59-'Operating Pro Forma'!$AG$62)/12)*'Debt Service'!$F4),IF($E4&gt;NP$3-1,$H4,0))</f>
        <v>0</v>
      </c>
      <c r="NQ4" s="274">
        <f>IF($I4="Percentage of Cash Flow",IF($E4&gt;NQ$3-1,(('Operating Pro Forma'!$AG$59-'Operating Pro Forma'!$AG$62)/12)*'Debt Service'!$F4),IF($E4&gt;NQ$3-1,$H4,0))</f>
        <v>0</v>
      </c>
      <c r="NR4" s="274">
        <f>IF($I4="Percentage of Cash Flow",IF($E4&gt;NR$3-1,(('Operating Pro Forma'!$AG$59-'Operating Pro Forma'!$AG$62)/12)*'Debt Service'!$F4),IF($E4&gt;NR$3-1,$H4,0))</f>
        <v>0</v>
      </c>
      <c r="NS4" s="274">
        <f>IF($I4="Percentage of Cash Flow",IF($E4&gt;NS$3-1,(('Operating Pro Forma'!$AG$59-'Operating Pro Forma'!$AG$62)/12)*'Debt Service'!$F4),IF($E4&gt;NS$3-1,$H4,0))</f>
        <v>0</v>
      </c>
      <c r="NT4" s="274">
        <f>IF($I4="Percentage of Cash Flow",IF($E4&gt;NT$3-1,(('Operating Pro Forma'!$AG$59-'Operating Pro Forma'!$AG$62)/12)*'Debt Service'!$F4),IF($E4&gt;NT$3-1,$H4,0))</f>
        <v>0</v>
      </c>
      <c r="NU4" s="274">
        <f>IF($I4="Percentage of Cash Flow",IF($E4&gt;NU$3-1,(('Operating Pro Forma'!$AG$59-'Operating Pro Forma'!$AG$62)/12)*'Debt Service'!$F4),IF($E4&gt;NU$3-1,$H4,0))</f>
        <v>0</v>
      </c>
      <c r="NV4" s="274">
        <f>IF($I4="Percentage of Cash Flow",IF($E4&gt;NV$3-1,(('Operating Pro Forma'!$AG$59-'Operating Pro Forma'!$AG$62)/12)*'Debt Service'!$F4),IF($E4&gt;NV$3-1,$H4,0))</f>
        <v>0</v>
      </c>
      <c r="NW4" s="274">
        <f>IF($I4="Percentage of Cash Flow",IF($E4&gt;NW$3-1,(('Operating Pro Forma'!$AG$59-'Operating Pro Forma'!$AG$62)/12)*'Debt Service'!$F4),IF($E4&gt;NW$3-1,$H4,0))</f>
        <v>0</v>
      </c>
      <c r="NX4" s="274">
        <f>IF($I4="Percentage of Cash Flow",IF($E4&gt;NX$3-1,(('Operating Pro Forma'!$AG$59-'Operating Pro Forma'!$AG$62)/12)*'Debt Service'!$F4),IF($E4&gt;NX$3-1,$H4,0))</f>
        <v>0</v>
      </c>
      <c r="NY4" s="267">
        <f>SUMIF(NM4:NX4,"&gt;0")</f>
        <v>0</v>
      </c>
      <c r="NZ4" s="274">
        <f>IF($I4="Percentage of Cash Flow",IF($E4&gt;NZ$3-1,(('Operating Pro Forma'!$AH$59-'Operating Pro Forma'!$AH$62)/12)*'Debt Service'!$F4),IF($E4&gt;NZ$3-1,$H4,0))</f>
        <v>0</v>
      </c>
      <c r="OA4" s="274">
        <f>IF($I4="Percentage of Cash Flow",IF($E4&gt;OA$3-1,(('Operating Pro Forma'!$AH$59-'Operating Pro Forma'!$AH$62)/12)*'Debt Service'!$F4),IF($E4&gt;OA$3-1,$H4,0))</f>
        <v>0</v>
      </c>
      <c r="OB4" s="274">
        <f>IF($I4="Percentage of Cash Flow",IF($E4&gt;OB$3-1,(('Operating Pro Forma'!$AH$59-'Operating Pro Forma'!$AH$62)/12)*'Debt Service'!$F4),IF($E4&gt;OB$3-1,$H4,0))</f>
        <v>0</v>
      </c>
      <c r="OC4" s="274">
        <f>IF($I4="Percentage of Cash Flow",IF($E4&gt;OC$3-1,(('Operating Pro Forma'!$AH$59-'Operating Pro Forma'!$AH$62)/12)*'Debt Service'!$F4),IF($E4&gt;OC$3-1,$H4,0))</f>
        <v>0</v>
      </c>
      <c r="OD4" s="274">
        <f>IF($I4="Percentage of Cash Flow",IF($E4&gt;OD$3-1,(('Operating Pro Forma'!$AH$59-'Operating Pro Forma'!$AH$62)/12)*'Debt Service'!$F4),IF($E4&gt;OD$3-1,$H4,0))</f>
        <v>0</v>
      </c>
      <c r="OE4" s="274">
        <f>IF($I4="Percentage of Cash Flow",IF($E4&gt;OE$3-1,(('Operating Pro Forma'!$AH$59-'Operating Pro Forma'!$AH$62)/12)*'Debt Service'!$F4),IF($E4&gt;OE$3-1,$H4,0))</f>
        <v>0</v>
      </c>
      <c r="OF4" s="274">
        <f>IF($I4="Percentage of Cash Flow",IF($E4&gt;OF$3-1,(('Operating Pro Forma'!$AH$59-'Operating Pro Forma'!$AH$62)/12)*'Debt Service'!$F4),IF($E4&gt;OF$3-1,$H4,0))</f>
        <v>0</v>
      </c>
      <c r="OG4" s="274">
        <f>IF($I4="Percentage of Cash Flow",IF($E4&gt;OG$3-1,(('Operating Pro Forma'!$AH$59-'Operating Pro Forma'!$AH$62)/12)*'Debt Service'!$F4),IF($E4&gt;OG$3-1,$H4,0))</f>
        <v>0</v>
      </c>
      <c r="OH4" s="274">
        <f>IF($I4="Percentage of Cash Flow",IF($E4&gt;OH$3-1,(('Operating Pro Forma'!$AH$59-'Operating Pro Forma'!$AH$62)/12)*'Debt Service'!$F4),IF($E4&gt;OH$3-1,$H4,0))</f>
        <v>0</v>
      </c>
      <c r="OI4" s="274">
        <f>IF($I4="Percentage of Cash Flow",IF($E4&gt;OI$3-1,(('Operating Pro Forma'!$AH$59-'Operating Pro Forma'!$AH$62)/12)*'Debt Service'!$F4),IF($E4&gt;OI$3-1,$H4,0))</f>
        <v>0</v>
      </c>
      <c r="OJ4" s="274">
        <f>IF($I4="Percentage of Cash Flow",IF($E4&gt;OJ$3-1,(('Operating Pro Forma'!$AH$59-'Operating Pro Forma'!$AH$62)/12)*'Debt Service'!$F4),IF($E4&gt;OJ$3-1,$H4,0))</f>
        <v>0</v>
      </c>
      <c r="OK4" s="274">
        <f>IF($I4="Percentage of Cash Flow",IF($E4&gt;OK$3-1,(('Operating Pro Forma'!$AH$59-'Operating Pro Forma'!$AH$62)/12)*'Debt Service'!$F4),IF($E4&gt;OK$3-1,$H4,0))</f>
        <v>0</v>
      </c>
      <c r="OL4" s="267">
        <f>SUMIF(NZ4:OK4,"&gt;0")</f>
        <v>0</v>
      </c>
    </row>
    <row r="5" spans="1:402" x14ac:dyDescent="0.25">
      <c r="A5" s="260">
        <f>'Funding Sources'!A5</f>
        <v>0</v>
      </c>
      <c r="B5" s="363">
        <f>'Funding Sources'!B5:C5</f>
        <v>0</v>
      </c>
      <c r="C5" s="261">
        <f>'Funding Sources'!G5</f>
        <v>0</v>
      </c>
      <c r="D5" s="262"/>
      <c r="E5" s="263"/>
      <c r="F5" s="264"/>
      <c r="G5" s="261">
        <f t="shared" ref="G5:G15" si="0">IF(E5&gt;0,IF(I5&lt;&gt;"Percentage of Cash Flow",PMT(F5/12,E5,-C5,0,0),0),0)</f>
        <v>0</v>
      </c>
      <c r="H5" s="262"/>
      <c r="I5" s="263"/>
      <c r="J5" s="265"/>
      <c r="M5" s="266">
        <f>IF($I5="Percentage of Cash Flow",IF($E5&gt;M$3-1,(('Operating Pro Forma'!$E$59-'Operating Pro Forma'!$E$62)/12)*'Debt Service'!$F5),IF($E5&gt;M$3-1,$H5,0))</f>
        <v>0</v>
      </c>
      <c r="N5" s="266">
        <f>IF($I5="Percentage of Cash Flow",IF($E5&gt;N$3-1,(('Operating Pro Forma'!$E$59-'Operating Pro Forma'!$E$62)/12)*'Debt Service'!$F5),IF($E5&gt;N$3-1,$H5,0))</f>
        <v>0</v>
      </c>
      <c r="O5" s="266">
        <f>IF($I5="Percentage of Cash Flow",IF($E5&gt;O$3-1,(('Operating Pro Forma'!$E$59-'Operating Pro Forma'!$E$62)/12)*'Debt Service'!$F5),IF($E5&gt;O$3-1,$H5,0))</f>
        <v>0</v>
      </c>
      <c r="P5" s="266">
        <f>IF($I5="Percentage of Cash Flow",IF($E5&gt;P$3-1,(('Operating Pro Forma'!$E$59-'Operating Pro Forma'!$E$62)/12)*'Debt Service'!$F5),IF($E5&gt;P$3-1,$H5,0))</f>
        <v>0</v>
      </c>
      <c r="Q5" s="266">
        <f>IF($I5="Percentage of Cash Flow",IF($E5&gt;Q$3-1,(('Operating Pro Forma'!$E$59-'Operating Pro Forma'!$E$62)/12)*'Debt Service'!$F5),IF($E5&gt;Q$3-1,$H5,0))</f>
        <v>0</v>
      </c>
      <c r="R5" s="266">
        <f>IF($I5="Percentage of Cash Flow",IF($E5&gt;R$3-1,(('Operating Pro Forma'!$E$59-'Operating Pro Forma'!$E$62)/12)*'Debt Service'!$F5),IF($E5&gt;R$3-1,$H5,0))</f>
        <v>0</v>
      </c>
      <c r="S5" s="266">
        <f>IF($I5="Percentage of Cash Flow",IF($E5&gt;S$3-1,(('Operating Pro Forma'!$E$59-'Operating Pro Forma'!$E$62)/12)*'Debt Service'!$F5),IF($E5&gt;S$3-1,$H5,0))</f>
        <v>0</v>
      </c>
      <c r="T5" s="266">
        <f>IF($I5="Percentage of Cash Flow",IF($E5&gt;T$3-1,(('Operating Pro Forma'!$E$59-'Operating Pro Forma'!$E$62)/12)*'Debt Service'!$F5),IF($E5&gt;T$3-1,$H5,0))</f>
        <v>0</v>
      </c>
      <c r="U5" s="266">
        <f>IF($I5="Percentage of Cash Flow",IF($E5&gt;U$3-1,(('Operating Pro Forma'!$E$59-'Operating Pro Forma'!$E$62)/12)*'Debt Service'!$F5),IF($E5&gt;U$3-1,$H5,0))</f>
        <v>0</v>
      </c>
      <c r="V5" s="266">
        <f>IF($I5="Percentage of Cash Flow",IF($E5&gt;V$3-1,(('Operating Pro Forma'!$E$59-'Operating Pro Forma'!$E$62)/12)*'Debt Service'!$F5),IF($E5&gt;V$3-1,$H5,0))</f>
        <v>0</v>
      </c>
      <c r="W5" s="266">
        <f>IF($I5="Percentage of Cash Flow",IF($E5&gt;W$3-1,(('Operating Pro Forma'!$E$59-'Operating Pro Forma'!$E$62)/12)*'Debt Service'!$F5),IF($E5&gt;W$3-1,$H5,0))</f>
        <v>0</v>
      </c>
      <c r="X5" s="266">
        <f>IF($I5="Percentage of Cash Flow",IF($E5&gt;X$3-1,(('Operating Pro Forma'!$E$59-'Operating Pro Forma'!$E$62)/12)*'Debt Service'!$F5),IF($E5&gt;X$3-1,$H5,0))</f>
        <v>0</v>
      </c>
      <c r="Y5" s="267">
        <f t="shared" ref="Y5:Y15" si="1">SUMIF(M5:X5,"&gt;0")</f>
        <v>0</v>
      </c>
      <c r="Z5" s="268">
        <f>IF($I5="Percentage of Cash Flow",IF($E5&gt;Z$3-1,(('Operating Pro Forma'!$F$59-'Operating Pro Forma'!$F$62)/12)*'Debt Service'!$F5),IF($E5&gt;Z$3-1,$H5,0))</f>
        <v>0</v>
      </c>
      <c r="AA5" s="268">
        <f>IF($I5="Percentage of Cash Flow",IF($E5&gt;AA$3-1,(('Operating Pro Forma'!$F$59-'Operating Pro Forma'!$F$62)/12)*'Debt Service'!$F5),IF($E5&gt;AA$3-1,$H5,0))</f>
        <v>0</v>
      </c>
      <c r="AB5" s="268">
        <f>IF($I5="Percentage of Cash Flow",IF($E5&gt;AB$3-1,(('Operating Pro Forma'!$F$59-'Operating Pro Forma'!$F$62)/12)*'Debt Service'!$F5),IF($E5&gt;AB$3-1,$H5,0))</f>
        <v>0</v>
      </c>
      <c r="AC5" s="268">
        <f>IF($I5="Percentage of Cash Flow",IF($E5&gt;AC$3-1,(('Operating Pro Forma'!$F$59-'Operating Pro Forma'!$F$62)/12)*'Debt Service'!$F5),IF($E5&gt;AC$3-1,$H5,0))</f>
        <v>0</v>
      </c>
      <c r="AD5" s="268">
        <f>IF($I5="Percentage of Cash Flow",IF($E5&gt;AD$3-1,(('Operating Pro Forma'!$F$59-'Operating Pro Forma'!$F$62)/12)*'Debt Service'!$F5),IF($E5&gt;AD$3-1,$H5,0))</f>
        <v>0</v>
      </c>
      <c r="AE5" s="268">
        <f>IF($I5="Percentage of Cash Flow",IF($E5&gt;AE$3-1,(('Operating Pro Forma'!$F$59-'Operating Pro Forma'!$F$62)/12)*'Debt Service'!$F5),IF($E5&gt;AE$3-1,$H5,0))</f>
        <v>0</v>
      </c>
      <c r="AF5" s="268">
        <f>IF($I5="Percentage of Cash Flow",IF($E5&gt;AF$3-1,(('Operating Pro Forma'!$F$59-'Operating Pro Forma'!$F$62)/12)*'Debt Service'!$F5),IF($E5&gt;AF$3-1,$H5,0))</f>
        <v>0</v>
      </c>
      <c r="AG5" s="268">
        <f>IF($I5="Percentage of Cash Flow",IF($E5&gt;AG$3-1,(('Operating Pro Forma'!$F$59-'Operating Pro Forma'!$F$62)/12)*'Debt Service'!$F5),IF($E5&gt;AG$3-1,$H5,0))</f>
        <v>0</v>
      </c>
      <c r="AH5" s="268">
        <f>IF($I5="Percentage of Cash Flow",IF($E5&gt;AH$3-1,(('Operating Pro Forma'!$F$59-'Operating Pro Forma'!$F$62)/12)*'Debt Service'!$F5),IF($E5&gt;AH$3-1,$H5,0))</f>
        <v>0</v>
      </c>
      <c r="AI5" s="268">
        <f>IF($I5="Percentage of Cash Flow",IF($E5&gt;AI$3-1,(('Operating Pro Forma'!$F$59-'Operating Pro Forma'!$F$62)/12)*'Debt Service'!$F5),IF($E5&gt;AI$3-1,$H5,0))</f>
        <v>0</v>
      </c>
      <c r="AJ5" s="268">
        <f>IF($I5="Percentage of Cash Flow",IF($E5&gt;AJ$3-1,(('Operating Pro Forma'!$F$59-'Operating Pro Forma'!$F$62)/12)*'Debt Service'!$F5),IF($E5&gt;AJ$3-1,$H5,0))</f>
        <v>0</v>
      </c>
      <c r="AK5" s="268">
        <f>IF($I5="Percentage of Cash Flow",IF($E5&gt;AK$3-1,(('Operating Pro Forma'!$F$59-'Operating Pro Forma'!$F$62)/12)*'Debt Service'!$F5),IF($E5&gt;AK$3-1,$H5,0))</f>
        <v>0</v>
      </c>
      <c r="AL5" s="267">
        <f t="shared" ref="AL5:AL15" si="2">SUMIF(Z5:AK5,"&gt;0")</f>
        <v>0</v>
      </c>
      <c r="AM5" s="268">
        <f>IF($I5="Percentage of Cash Flow",IF($E5&gt;AM$3-1,(('Operating Pro Forma'!$G$59-'Operating Pro Forma'!$G$62)/12)*'Debt Service'!$F5),IF($E5&gt;AM$3-1,$H5,0))</f>
        <v>0</v>
      </c>
      <c r="AN5" s="268">
        <f>IF($I5="Percentage of Cash Flow",IF($E5&gt;AN$3-1,(('Operating Pro Forma'!$G$59-'Operating Pro Forma'!$G$62)/12)*'Debt Service'!$F5),IF($E5&gt;AN$3-1,$H5,0))</f>
        <v>0</v>
      </c>
      <c r="AO5" s="268">
        <f>IF($I5="Percentage of Cash Flow",IF($E5&gt;AO$3-1,(('Operating Pro Forma'!$G$59-'Operating Pro Forma'!$G$62)/12)*'Debt Service'!$F5),IF($E5&gt;AO$3-1,$H5,0))</f>
        <v>0</v>
      </c>
      <c r="AP5" s="268">
        <f>IF($I5="Percentage of Cash Flow",IF($E5&gt;AP$3-1,(('Operating Pro Forma'!$G$59-'Operating Pro Forma'!$G$62)/12)*'Debt Service'!$F5),IF($E5&gt;AP$3-1,$H5,0))</f>
        <v>0</v>
      </c>
      <c r="AQ5" s="268">
        <f>IF($I5="Percentage of Cash Flow",IF($E5&gt;AQ$3-1,(('Operating Pro Forma'!$G$59-'Operating Pro Forma'!$G$62)/12)*'Debt Service'!$F5),IF($E5&gt;AQ$3-1,$H5,0))</f>
        <v>0</v>
      </c>
      <c r="AR5" s="268">
        <f>IF($I5="Percentage of Cash Flow",IF($E5&gt;AR$3-1,(('Operating Pro Forma'!$G$59-'Operating Pro Forma'!$G$62)/12)*'Debt Service'!$F5),IF($E5&gt;AR$3-1,$H5,0))</f>
        <v>0</v>
      </c>
      <c r="AS5" s="268">
        <f>IF($I5="Percentage of Cash Flow",IF($E5&gt;AS$3-1,(('Operating Pro Forma'!$G$59-'Operating Pro Forma'!$G$62)/12)*'Debt Service'!$F5),IF($E5&gt;AS$3-1,$H5,0))</f>
        <v>0</v>
      </c>
      <c r="AT5" s="268">
        <f>IF($I5="Percentage of Cash Flow",IF($E5&gt;AT$3-1,(('Operating Pro Forma'!$G$59-'Operating Pro Forma'!$G$62)/12)*'Debt Service'!$F5),IF($E5&gt;AT$3-1,$H5,0))</f>
        <v>0</v>
      </c>
      <c r="AU5" s="268">
        <f>IF($I5="Percentage of Cash Flow",IF($E5&gt;AU$3-1,(('Operating Pro Forma'!$G$59-'Operating Pro Forma'!$G$62)/12)*'Debt Service'!$F5),IF($E5&gt;AU$3-1,$H5,0))</f>
        <v>0</v>
      </c>
      <c r="AV5" s="268">
        <f>IF($I5="Percentage of Cash Flow",IF($E5&gt;AV$3-1,(('Operating Pro Forma'!$G$59-'Operating Pro Forma'!$G$62)/12)*'Debt Service'!$F5),IF($E5&gt;AV$3-1,$H5,0))</f>
        <v>0</v>
      </c>
      <c r="AW5" s="268">
        <f>IF($I5="Percentage of Cash Flow",IF($E5&gt;AW$3-1,(('Operating Pro Forma'!$G$59-'Operating Pro Forma'!$G$62)/12)*'Debt Service'!$F5),IF($E5&gt;AW$3-1,$H5,0))</f>
        <v>0</v>
      </c>
      <c r="AX5" s="268">
        <f>IF($I5="Percentage of Cash Flow",IF($E5&gt;AX$3-1,(('Operating Pro Forma'!$G$59-'Operating Pro Forma'!$G$62)/12)*'Debt Service'!$F5),IF($E5&gt;AX$3-1,$H5,0))</f>
        <v>0</v>
      </c>
      <c r="AY5" s="267">
        <f t="shared" ref="AY5:AY15" si="3">SUMIF(AM5:AX5,"&gt;0")</f>
        <v>0</v>
      </c>
      <c r="AZ5" s="268">
        <f>IF($I5="Percentage of Cash Flow",IF($E5&gt;AZ$3-1,(('Operating Pro Forma'!$H$59-'Operating Pro Forma'!$H$62)/12)*'Debt Service'!$F5),IF($E5&gt;AZ$3-1,$H5,0))</f>
        <v>0</v>
      </c>
      <c r="BA5" s="268">
        <f>IF($I5="Percentage of Cash Flow",IF($E5&gt;BA$3-1,(('Operating Pro Forma'!$H$59-'Operating Pro Forma'!$H$62)/12)*'Debt Service'!$F5),IF($E5&gt;BA$3-1,$H5,0))</f>
        <v>0</v>
      </c>
      <c r="BB5" s="268">
        <f>IF($I5="Percentage of Cash Flow",IF($E5&gt;BB$3-1,(('Operating Pro Forma'!$H$59-'Operating Pro Forma'!$H$62)/12)*'Debt Service'!$F5),IF($E5&gt;BB$3-1,$H5,0))</f>
        <v>0</v>
      </c>
      <c r="BC5" s="268">
        <f>IF($I5="Percentage of Cash Flow",IF($E5&gt;BC$3-1,(('Operating Pro Forma'!$H$59-'Operating Pro Forma'!$H$62)/12)*'Debt Service'!$F5),IF($E5&gt;BC$3-1,$H5,0))</f>
        <v>0</v>
      </c>
      <c r="BD5" s="268">
        <f>IF($I5="Percentage of Cash Flow",IF($E5&gt;BD$3-1,(('Operating Pro Forma'!$H$59-'Operating Pro Forma'!$H$62)/12)*'Debt Service'!$F5),IF($E5&gt;BD$3-1,$H5,0))</f>
        <v>0</v>
      </c>
      <c r="BE5" s="268">
        <f>IF($I5="Percentage of Cash Flow",IF($E5&gt;BE$3-1,(('Operating Pro Forma'!$H$59-'Operating Pro Forma'!$H$62)/12)*'Debt Service'!$F5),IF($E5&gt;BE$3-1,$H5,0))</f>
        <v>0</v>
      </c>
      <c r="BF5" s="268">
        <f>IF($I5="Percentage of Cash Flow",IF($E5&gt;BF$3-1,(('Operating Pro Forma'!$H$59-'Operating Pro Forma'!$H$62)/12)*'Debt Service'!$F5),IF($E5&gt;BF$3-1,$H5,0))</f>
        <v>0</v>
      </c>
      <c r="BG5" s="268">
        <f>IF($I5="Percentage of Cash Flow",IF($E5&gt;BG$3-1,(('Operating Pro Forma'!$H$59-'Operating Pro Forma'!$H$62)/12)*'Debt Service'!$F5),IF($E5&gt;BG$3-1,$H5,0))</f>
        <v>0</v>
      </c>
      <c r="BH5" s="268">
        <f>IF($I5="Percentage of Cash Flow",IF($E5&gt;BH$3-1,(('Operating Pro Forma'!$H$59-'Operating Pro Forma'!$H$62)/12)*'Debt Service'!$F5),IF($E5&gt;BH$3-1,$H5,0))</f>
        <v>0</v>
      </c>
      <c r="BI5" s="268">
        <f>IF($I5="Percentage of Cash Flow",IF($E5&gt;BI$3-1,(('Operating Pro Forma'!$H$59-'Operating Pro Forma'!$H$62)/12)*'Debt Service'!$F5),IF($E5&gt;BI$3-1,$H5,0))</f>
        <v>0</v>
      </c>
      <c r="BJ5" s="268">
        <f>IF($I5="Percentage of Cash Flow",IF($E5&gt;BJ$3-1,(('Operating Pro Forma'!$H$59-'Operating Pro Forma'!$H$62)/12)*'Debt Service'!$F5),IF($E5&gt;BJ$3-1,$H5,0))</f>
        <v>0</v>
      </c>
      <c r="BK5" s="268">
        <f>IF($I5="Percentage of Cash Flow",IF($E5&gt;BK$3-1,(('Operating Pro Forma'!$H$59-'Operating Pro Forma'!$H$62)/12)*'Debt Service'!$F5),IF($E5&gt;BK$3-1,$H5,0))</f>
        <v>0</v>
      </c>
      <c r="BL5" s="267">
        <f t="shared" ref="BL5:BL15" si="4">SUMIF(AZ5:BK5,"&gt;0")</f>
        <v>0</v>
      </c>
      <c r="BM5" s="268">
        <f>IF($I5="Percentage of Cash Flow",IF($E5&gt;BM$3-1,(('Operating Pro Forma'!$I$59-'Operating Pro Forma'!$I$62)/12)*'Debt Service'!$F5),IF($E5&gt;BM$3-1,$H5,0))</f>
        <v>0</v>
      </c>
      <c r="BN5" s="268">
        <f>IF($I5="Percentage of Cash Flow",IF($E5&gt;BN$3-1,(('Operating Pro Forma'!$I$59-'Operating Pro Forma'!$I$62)/12)*'Debt Service'!$F5),IF($E5&gt;BN$3-1,$H5,0))</f>
        <v>0</v>
      </c>
      <c r="BO5" s="268">
        <f>IF($I5="Percentage of Cash Flow",IF($E5&gt;BO$3-1,(('Operating Pro Forma'!$I$59-'Operating Pro Forma'!$I$62)/12)*'Debt Service'!$F5),IF($E5&gt;BO$3-1,$H5,0))</f>
        <v>0</v>
      </c>
      <c r="BP5" s="268">
        <f>IF($I5="Percentage of Cash Flow",IF($E5&gt;BP$3-1,(('Operating Pro Forma'!$I$59-'Operating Pro Forma'!$I$62)/12)*'Debt Service'!$F5),IF($E5&gt;BP$3-1,$H5,0))</f>
        <v>0</v>
      </c>
      <c r="BQ5" s="268">
        <f>IF($I5="Percentage of Cash Flow",IF($E5&gt;BQ$3-1,(('Operating Pro Forma'!$I$59-'Operating Pro Forma'!$I$62)/12)*'Debt Service'!$F5),IF($E5&gt;BQ$3-1,$H5,0))</f>
        <v>0</v>
      </c>
      <c r="BR5" s="268">
        <f>IF($I5="Percentage of Cash Flow",IF($E5&gt;BR$3-1,(('Operating Pro Forma'!$I$59-'Operating Pro Forma'!$I$62)/12)*'Debt Service'!$F5),IF($E5&gt;BR$3-1,$H5,0))</f>
        <v>0</v>
      </c>
      <c r="BS5" s="268">
        <f>IF($I5="Percentage of Cash Flow",IF($E5&gt;BS$3-1,(('Operating Pro Forma'!$I$59-'Operating Pro Forma'!$I$62)/12)*'Debt Service'!$F5),IF($E5&gt;BS$3-1,$H5,0))</f>
        <v>0</v>
      </c>
      <c r="BT5" s="268">
        <f>IF($I5="Percentage of Cash Flow",IF($E5&gt;BT$3-1,(('Operating Pro Forma'!$I$59-'Operating Pro Forma'!$I$62)/12)*'Debt Service'!$F5),IF($E5&gt;BT$3-1,$H5,0))</f>
        <v>0</v>
      </c>
      <c r="BU5" s="268">
        <f>IF($I5="Percentage of Cash Flow",IF($E5&gt;BU$3-1,(('Operating Pro Forma'!$I$59-'Operating Pro Forma'!$I$62)/12)*'Debt Service'!$F5),IF($E5&gt;BU$3-1,$H5,0))</f>
        <v>0</v>
      </c>
      <c r="BV5" s="268">
        <f>IF($I5="Percentage of Cash Flow",IF($E5&gt;BV$3-1,(('Operating Pro Forma'!$I$59-'Operating Pro Forma'!$I$62)/12)*'Debt Service'!$F5),IF($E5&gt;BV$3-1,$H5,0))</f>
        <v>0</v>
      </c>
      <c r="BW5" s="268">
        <f>IF($I5="Percentage of Cash Flow",IF($E5&gt;BW$3-1,(('Operating Pro Forma'!$I$59-'Operating Pro Forma'!$I$62)/12)*'Debt Service'!$F5),IF($E5&gt;BW$3-1,$H5,0))</f>
        <v>0</v>
      </c>
      <c r="BX5" s="268">
        <f>IF($I5="Percentage of Cash Flow",IF($E5&gt;BX$3-1,(('Operating Pro Forma'!$I$59-'Operating Pro Forma'!$I$62)/12)*'Debt Service'!$F5),IF($E5&gt;BX$3-1,$H5,0))</f>
        <v>0</v>
      </c>
      <c r="BY5" s="267">
        <f t="shared" ref="BY5:BY15" si="5">SUMIF(BM5:BX5,"&gt;0")</f>
        <v>0</v>
      </c>
      <c r="BZ5" s="268">
        <f>IF($I5="Percentage of Cash Flow",IF($E5&gt;BZ$3-1,(('Operating Pro Forma'!$J$59-'Operating Pro Forma'!$J$62)/12)*'Debt Service'!$F5),IF($E5&gt;BZ$3-1,$H5,0))</f>
        <v>0</v>
      </c>
      <c r="CA5" s="268">
        <f>IF($I5="Percentage of Cash Flow",IF($E5&gt;CA$3-1,(('Operating Pro Forma'!$J$59-'Operating Pro Forma'!$J$62)/12)*'Debt Service'!$F5),IF($E5&gt;CA$3-1,$H5,0))</f>
        <v>0</v>
      </c>
      <c r="CB5" s="268">
        <f>IF($I5="Percentage of Cash Flow",IF($E5&gt;CB$3-1,(('Operating Pro Forma'!$J$59-'Operating Pro Forma'!$J$62)/12)*'Debt Service'!$F5),IF($E5&gt;CB$3-1,$H5,0))</f>
        <v>0</v>
      </c>
      <c r="CC5" s="268">
        <f>IF($I5="Percentage of Cash Flow",IF($E5&gt;CC$3-1,(('Operating Pro Forma'!$J$59-'Operating Pro Forma'!$J$62)/12)*'Debt Service'!$F5),IF($E5&gt;CC$3-1,$H5,0))</f>
        <v>0</v>
      </c>
      <c r="CD5" s="268">
        <f>IF($I5="Percentage of Cash Flow",IF($E5&gt;CD$3-1,(('Operating Pro Forma'!$J$59-'Operating Pro Forma'!$J$62)/12)*'Debt Service'!$F5),IF($E5&gt;CD$3-1,$H5,0))</f>
        <v>0</v>
      </c>
      <c r="CE5" s="268">
        <f>IF($I5="Percentage of Cash Flow",IF($E5&gt;CE$3-1,(('Operating Pro Forma'!$J$59-'Operating Pro Forma'!$J$62)/12)*'Debt Service'!$F5),IF($E5&gt;CE$3-1,$H5,0))</f>
        <v>0</v>
      </c>
      <c r="CF5" s="268">
        <f>IF($I5="Percentage of Cash Flow",IF($E5&gt;CF$3-1,(('Operating Pro Forma'!$J$59-'Operating Pro Forma'!$J$62)/12)*'Debt Service'!$F5),IF($E5&gt;CF$3-1,$H5,0))</f>
        <v>0</v>
      </c>
      <c r="CG5" s="268">
        <f>IF($I5="Percentage of Cash Flow",IF($E5&gt;CG$3-1,(('Operating Pro Forma'!$J$59-'Operating Pro Forma'!$J$62)/12)*'Debt Service'!$F5),IF($E5&gt;CG$3-1,$H5,0))</f>
        <v>0</v>
      </c>
      <c r="CH5" s="268">
        <f>IF($I5="Percentage of Cash Flow",IF($E5&gt;CH$3-1,(('Operating Pro Forma'!$J$59-'Operating Pro Forma'!$J$62)/12)*'Debt Service'!$F5),IF($E5&gt;CH$3-1,$H5,0))</f>
        <v>0</v>
      </c>
      <c r="CI5" s="268">
        <f>IF($I5="Percentage of Cash Flow",IF($E5&gt;CI$3-1,(('Operating Pro Forma'!$J$59-'Operating Pro Forma'!$J$62)/12)*'Debt Service'!$F5),IF($E5&gt;CI$3-1,$H5,0))</f>
        <v>0</v>
      </c>
      <c r="CJ5" s="268">
        <f>IF($I5="Percentage of Cash Flow",IF($E5&gt;CJ$3-1,(('Operating Pro Forma'!$J$59-'Operating Pro Forma'!$J$62)/12)*'Debt Service'!$F5),IF($E5&gt;CJ$3-1,$H5,0))</f>
        <v>0</v>
      </c>
      <c r="CK5" s="268">
        <f>IF($I5="Percentage of Cash Flow",IF($E5&gt;CK$3-1,(('Operating Pro Forma'!$J$59-'Operating Pro Forma'!$J$62)/12)*'Debt Service'!$F5),IF($E5&gt;CK$3-1,$H5,0))</f>
        <v>0</v>
      </c>
      <c r="CL5" s="267">
        <f t="shared" ref="CL5:CL15" si="6">SUMIF(BZ5:CK5,"&gt;0")</f>
        <v>0</v>
      </c>
      <c r="CM5" s="268">
        <f>IF($I5="Percentage of Cash Flow",IF($E5&gt;CM$3-1,(('Operating Pro Forma'!$K$59-'Operating Pro Forma'!$K$62)/12)*'Debt Service'!$F5),IF($E5&gt;CM$3-1,$H5,0))</f>
        <v>0</v>
      </c>
      <c r="CN5" s="268">
        <f>IF($I5="Percentage of Cash Flow",IF($E5&gt;CN$3-1,(('Operating Pro Forma'!$K$59-'Operating Pro Forma'!$K$62)/12)*'Debt Service'!$F5),IF($E5&gt;CN$3-1,$H5,0))</f>
        <v>0</v>
      </c>
      <c r="CO5" s="268">
        <f>IF($I5="Percentage of Cash Flow",IF($E5&gt;CO$3-1,(('Operating Pro Forma'!$K$59-'Operating Pro Forma'!$K$62)/12)*'Debt Service'!$F5),IF($E5&gt;CO$3-1,$H5,0))</f>
        <v>0</v>
      </c>
      <c r="CP5" s="268">
        <f>IF($I5="Percentage of Cash Flow",IF($E5&gt;CP$3-1,(('Operating Pro Forma'!$K$59-'Operating Pro Forma'!$K$62)/12)*'Debt Service'!$F5),IF($E5&gt;CP$3-1,$H5,0))</f>
        <v>0</v>
      </c>
      <c r="CQ5" s="268">
        <f>IF($I5="Percentage of Cash Flow",IF($E5&gt;CQ$3-1,(('Operating Pro Forma'!$K$59-'Operating Pro Forma'!$K$62)/12)*'Debt Service'!$F5),IF($E5&gt;CQ$3-1,$H5,0))</f>
        <v>0</v>
      </c>
      <c r="CR5" s="268">
        <f>IF($I5="Percentage of Cash Flow",IF($E5&gt;CR$3-1,(('Operating Pro Forma'!$K$59-'Operating Pro Forma'!$K$62)/12)*'Debt Service'!$F5),IF($E5&gt;CR$3-1,$H5,0))</f>
        <v>0</v>
      </c>
      <c r="CS5" s="268">
        <f>IF($I5="Percentage of Cash Flow",IF($E5&gt;CS$3-1,(('Operating Pro Forma'!$K$59-'Operating Pro Forma'!$K$62)/12)*'Debt Service'!$F5),IF($E5&gt;CS$3-1,$H5,0))</f>
        <v>0</v>
      </c>
      <c r="CT5" s="268">
        <f>IF($I5="Percentage of Cash Flow",IF($E5&gt;CT$3-1,(('Operating Pro Forma'!$K$59-'Operating Pro Forma'!$K$62)/12)*'Debt Service'!$F5),IF($E5&gt;CT$3-1,$H5,0))</f>
        <v>0</v>
      </c>
      <c r="CU5" s="268">
        <f>IF($I5="Percentage of Cash Flow",IF($E5&gt;CU$3-1,(('Operating Pro Forma'!$K$59-'Operating Pro Forma'!$K$62)/12)*'Debt Service'!$F5),IF($E5&gt;CU$3-1,$H5,0))</f>
        <v>0</v>
      </c>
      <c r="CV5" s="268">
        <f>IF($I5="Percentage of Cash Flow",IF($E5&gt;CV$3-1,(('Operating Pro Forma'!$K$59-'Operating Pro Forma'!$K$62)/12)*'Debt Service'!$F5),IF($E5&gt;CV$3-1,$H5,0))</f>
        <v>0</v>
      </c>
      <c r="CW5" s="268">
        <f>IF($I5="Percentage of Cash Flow",IF($E5&gt;CW$3-1,(('Operating Pro Forma'!$K$59-'Operating Pro Forma'!$K$62)/12)*'Debt Service'!$F5),IF($E5&gt;CW$3-1,$H5,0))</f>
        <v>0</v>
      </c>
      <c r="CX5" s="268">
        <f>IF($I5="Percentage of Cash Flow",IF($E5&gt;CX$3-1,(('Operating Pro Forma'!$K$59-'Operating Pro Forma'!$K$62)/12)*'Debt Service'!$F5),IF($E5&gt;CX$3-1,$H5,0))</f>
        <v>0</v>
      </c>
      <c r="CY5" s="267">
        <f t="shared" ref="CY5:CY15" si="7">SUMIF(CM5:CX5,"&gt;0")</f>
        <v>0</v>
      </c>
      <c r="CZ5" s="268">
        <f>IF($I5="Percentage of Cash Flow",IF($E5&gt;CZ$3-1,(('Operating Pro Forma'!$L$59-'Operating Pro Forma'!$L$62)/12)*'Debt Service'!$F5),IF($E5&gt;CZ$3-1,$H5,0))</f>
        <v>0</v>
      </c>
      <c r="DA5" s="268">
        <f>IF($I5="Percentage of Cash Flow",IF($E5&gt;DA$3-1,(('Operating Pro Forma'!$L$59-'Operating Pro Forma'!$L$62)/12)*'Debt Service'!$F5),IF($E5&gt;DA$3-1,$H5,0))</f>
        <v>0</v>
      </c>
      <c r="DB5" s="268">
        <f>IF($I5="Percentage of Cash Flow",IF($E5&gt;DB$3-1,(('Operating Pro Forma'!$L$59-'Operating Pro Forma'!$L$62)/12)*'Debt Service'!$F5),IF($E5&gt;DB$3-1,$H5,0))</f>
        <v>0</v>
      </c>
      <c r="DC5" s="268">
        <f>IF($I5="Percentage of Cash Flow",IF($E5&gt;DC$3-1,(('Operating Pro Forma'!$L$59-'Operating Pro Forma'!$L$62)/12)*'Debt Service'!$F5),IF($E5&gt;DC$3-1,$H5,0))</f>
        <v>0</v>
      </c>
      <c r="DD5" s="268">
        <f>IF($I5="Percentage of Cash Flow",IF($E5&gt;DD$3-1,(('Operating Pro Forma'!$L$59-'Operating Pro Forma'!$L$62)/12)*'Debt Service'!$F5),IF($E5&gt;DD$3-1,$H5,0))</f>
        <v>0</v>
      </c>
      <c r="DE5" s="268">
        <f>IF($I5="Percentage of Cash Flow",IF($E5&gt;DE$3-1,(('Operating Pro Forma'!$L$59-'Operating Pro Forma'!$L$62)/12)*'Debt Service'!$F5),IF($E5&gt;DE$3-1,$H5,0))</f>
        <v>0</v>
      </c>
      <c r="DF5" s="268">
        <f>IF($I5="Percentage of Cash Flow",IF($E5&gt;DF$3-1,(('Operating Pro Forma'!$L$59-'Operating Pro Forma'!$L$62)/12)*'Debt Service'!$F5),IF($E5&gt;DF$3-1,$H5,0))</f>
        <v>0</v>
      </c>
      <c r="DG5" s="268">
        <f>IF($I5="Percentage of Cash Flow",IF($E5&gt;DG$3-1,(('Operating Pro Forma'!$L$59-'Operating Pro Forma'!$L$62)/12)*'Debt Service'!$F5),IF($E5&gt;DG$3-1,$H5,0))</f>
        <v>0</v>
      </c>
      <c r="DH5" s="268">
        <f>IF($I5="Percentage of Cash Flow",IF($E5&gt;DH$3-1,(('Operating Pro Forma'!$L$59-'Operating Pro Forma'!$L$62)/12)*'Debt Service'!$F5),IF($E5&gt;DH$3-1,$H5,0))</f>
        <v>0</v>
      </c>
      <c r="DI5" s="268">
        <f>IF($I5="Percentage of Cash Flow",IF($E5&gt;DI$3-1,(('Operating Pro Forma'!$L$59-'Operating Pro Forma'!$L$62)/12)*'Debt Service'!$F5),IF($E5&gt;DI$3-1,$H5,0))</f>
        <v>0</v>
      </c>
      <c r="DJ5" s="268">
        <f>IF($I5="Percentage of Cash Flow",IF($E5&gt;DJ$3-1,(('Operating Pro Forma'!$L$59-'Operating Pro Forma'!$L$62)/12)*'Debt Service'!$F5),IF($E5&gt;DJ$3-1,$H5,0))</f>
        <v>0</v>
      </c>
      <c r="DK5" s="268">
        <f>IF($I5="Percentage of Cash Flow",IF($E5&gt;DK$3-1,(('Operating Pro Forma'!$L$59-'Operating Pro Forma'!$L$62)/12)*'Debt Service'!$F5),IF($E5&gt;DK$3-1,$H5,0))</f>
        <v>0</v>
      </c>
      <c r="DL5" s="267">
        <f t="shared" ref="DL5:DL15" si="8">SUMIF(CZ5:DK5,"&gt;0")</f>
        <v>0</v>
      </c>
      <c r="DM5" s="268">
        <f>IF($I5="Percentage of Cash Flow",IF($E5&gt;DM$3-1,(('Operating Pro Forma'!$M$59-'Operating Pro Forma'!$M$62)/12)*'Debt Service'!$F5),IF($E5&gt;DM$3-1,$H5,0))</f>
        <v>0</v>
      </c>
      <c r="DN5" s="268">
        <f>IF($I5="Percentage of Cash Flow",IF($E5&gt;DN$3-1,(('Operating Pro Forma'!$M$59-'Operating Pro Forma'!$M$62)/12)*'Debt Service'!$F5),IF($E5&gt;DN$3-1,$H5,0))</f>
        <v>0</v>
      </c>
      <c r="DO5" s="268">
        <f>IF($I5="Percentage of Cash Flow",IF($E5&gt;DO$3-1,(('Operating Pro Forma'!$M$59-'Operating Pro Forma'!$M$62)/12)*'Debt Service'!$F5),IF($E5&gt;DO$3-1,$H5,0))</f>
        <v>0</v>
      </c>
      <c r="DP5" s="268">
        <f>IF($I5="Percentage of Cash Flow",IF($E5&gt;DP$3-1,(('Operating Pro Forma'!$M$59-'Operating Pro Forma'!$M$62)/12)*'Debt Service'!$F5),IF($E5&gt;DP$3-1,$H5,0))</f>
        <v>0</v>
      </c>
      <c r="DQ5" s="268">
        <f>IF($I5="Percentage of Cash Flow",IF($E5&gt;DQ$3-1,(('Operating Pro Forma'!$M$59-'Operating Pro Forma'!$M$62)/12)*'Debt Service'!$F5),IF($E5&gt;DQ$3-1,$H5,0))</f>
        <v>0</v>
      </c>
      <c r="DR5" s="268">
        <f>IF($I5="Percentage of Cash Flow",IF($E5&gt;DR$3-1,(('Operating Pro Forma'!$M$59-'Operating Pro Forma'!$M$62)/12)*'Debt Service'!$F5),IF($E5&gt;DR$3-1,$H5,0))</f>
        <v>0</v>
      </c>
      <c r="DS5" s="268">
        <f>IF($I5="Percentage of Cash Flow",IF($E5&gt;DS$3-1,(('Operating Pro Forma'!$M$59-'Operating Pro Forma'!$M$62)/12)*'Debt Service'!$F5),IF($E5&gt;DS$3-1,$H5,0))</f>
        <v>0</v>
      </c>
      <c r="DT5" s="268">
        <f>IF($I5="Percentage of Cash Flow",IF($E5&gt;DT$3-1,(('Operating Pro Forma'!$M$59-'Operating Pro Forma'!$M$62)/12)*'Debt Service'!$F5),IF($E5&gt;DT$3-1,$H5,0))</f>
        <v>0</v>
      </c>
      <c r="DU5" s="268">
        <f>IF($I5="Percentage of Cash Flow",IF($E5&gt;DU$3-1,(('Operating Pro Forma'!$M$59-'Operating Pro Forma'!$M$62)/12)*'Debt Service'!$F5),IF($E5&gt;DU$3-1,$H5,0))</f>
        <v>0</v>
      </c>
      <c r="DV5" s="268">
        <f>IF($I5="Percentage of Cash Flow",IF($E5&gt;DV$3-1,(('Operating Pro Forma'!$M$59-'Operating Pro Forma'!$M$62)/12)*'Debt Service'!$F5),IF($E5&gt;DV$3-1,$H5,0))</f>
        <v>0</v>
      </c>
      <c r="DW5" s="268">
        <f>IF($I5="Percentage of Cash Flow",IF($E5&gt;DW$3-1,(('Operating Pro Forma'!$M$59-'Operating Pro Forma'!$M$62)/12)*'Debt Service'!$F5),IF($E5&gt;DW$3-1,$H5,0))</f>
        <v>0</v>
      </c>
      <c r="DX5" s="268">
        <f>IF($I5="Percentage of Cash Flow",IF($E5&gt;DX$3-1,(('Operating Pro Forma'!$M$59-'Operating Pro Forma'!$M$62)/12)*'Debt Service'!$F5),IF($E5&gt;DX$3-1,$H5,0))</f>
        <v>0</v>
      </c>
      <c r="DY5" s="267">
        <f t="shared" ref="DY5:DY15" si="9">SUMIF(DM5:DX5,"&gt;0")</f>
        <v>0</v>
      </c>
      <c r="DZ5" s="268">
        <f>IF($I5="Percentage of Cash Flow",IF($E5&gt;DZ$3-1,(('Operating Pro Forma'!$N$59-'Operating Pro Forma'!$N$62)/12)*'Debt Service'!$F5),IF($E5&gt;DZ$3-1,$H5,0))</f>
        <v>0</v>
      </c>
      <c r="EA5" s="268">
        <f>IF($I5="Percentage of Cash Flow",IF($E5&gt;EA$3-1,(('Operating Pro Forma'!$N$59-'Operating Pro Forma'!$N$62)/12)*'Debt Service'!$F5),IF($E5&gt;EA$3-1,$H5,0))</f>
        <v>0</v>
      </c>
      <c r="EB5" s="268">
        <f>IF($I5="Percentage of Cash Flow",IF($E5&gt;EB$3-1,(('Operating Pro Forma'!$N$59-'Operating Pro Forma'!$N$62)/12)*'Debt Service'!$F5),IF($E5&gt;EB$3-1,$H5,0))</f>
        <v>0</v>
      </c>
      <c r="EC5" s="268">
        <f>IF($I5="Percentage of Cash Flow",IF($E5&gt;EC$3-1,(('Operating Pro Forma'!$N$59-'Operating Pro Forma'!$N$62)/12)*'Debt Service'!$F5),IF($E5&gt;EC$3-1,$H5,0))</f>
        <v>0</v>
      </c>
      <c r="ED5" s="268">
        <f>IF($I5="Percentage of Cash Flow",IF($E5&gt;ED$3-1,(('Operating Pro Forma'!$N$59-'Operating Pro Forma'!$N$62)/12)*'Debt Service'!$F5),IF($E5&gt;ED$3-1,$H5,0))</f>
        <v>0</v>
      </c>
      <c r="EE5" s="268">
        <f>IF($I5="Percentage of Cash Flow",IF($E5&gt;EE$3-1,(('Operating Pro Forma'!$N$59-'Operating Pro Forma'!$N$62)/12)*'Debt Service'!$F5),IF($E5&gt;EE$3-1,$H5,0))</f>
        <v>0</v>
      </c>
      <c r="EF5" s="268">
        <f>IF($I5="Percentage of Cash Flow",IF($E5&gt;EF$3-1,(('Operating Pro Forma'!$N$59-'Operating Pro Forma'!$N$62)/12)*'Debt Service'!$F5),IF($E5&gt;EF$3-1,$H5,0))</f>
        <v>0</v>
      </c>
      <c r="EG5" s="268">
        <f>IF($I5="Percentage of Cash Flow",IF($E5&gt;EG$3-1,(('Operating Pro Forma'!$N$59-'Operating Pro Forma'!$N$62)/12)*'Debt Service'!$F5),IF($E5&gt;EG$3-1,$H5,0))</f>
        <v>0</v>
      </c>
      <c r="EH5" s="268">
        <f>IF($I5="Percentage of Cash Flow",IF($E5&gt;EH$3-1,(('Operating Pro Forma'!$N$59-'Operating Pro Forma'!$N$62)/12)*'Debt Service'!$F5),IF($E5&gt;EH$3-1,$H5,0))</f>
        <v>0</v>
      </c>
      <c r="EI5" s="268">
        <f>IF($I5="Percentage of Cash Flow",IF($E5&gt;EI$3-1,(('Operating Pro Forma'!$N$59-'Operating Pro Forma'!$N$62)/12)*'Debt Service'!$F5),IF($E5&gt;EI$3-1,$H5,0))</f>
        <v>0</v>
      </c>
      <c r="EJ5" s="268">
        <f>IF($I5="Percentage of Cash Flow",IF($E5&gt;EJ$3-1,(('Operating Pro Forma'!$N$59-'Operating Pro Forma'!$N$62)/12)*'Debt Service'!$F5),IF($E5&gt;EJ$3-1,$H5,0))</f>
        <v>0</v>
      </c>
      <c r="EK5" s="268">
        <f>IF($I5="Percentage of Cash Flow",IF($E5&gt;EK$3-1,(('Operating Pro Forma'!$N$59-'Operating Pro Forma'!$N$62)/12)*'Debt Service'!$F5),IF($E5&gt;EK$3-1,$H5,0))</f>
        <v>0</v>
      </c>
      <c r="EL5" s="267">
        <f t="shared" ref="EL5:EL15" si="10">SUMIF(DZ5:EK5,"&gt;0")</f>
        <v>0</v>
      </c>
      <c r="EM5" s="268">
        <f>IF($I5="Percentage of Cash Flow",IF($E5&gt;EM$3-1,(('Operating Pro Forma'!$O$59-'Operating Pro Forma'!$O$62)/12)*'Debt Service'!$F5),IF($E5&gt;EM$3-1,$H5,0))</f>
        <v>0</v>
      </c>
      <c r="EN5" s="268">
        <f>IF($I5="Percentage of Cash Flow",IF($E5&gt;EN$3-1,(('Operating Pro Forma'!$O$59-'Operating Pro Forma'!$O$62)/12)*'Debt Service'!$F5),IF($E5&gt;EN$3-1,$H5,0))</f>
        <v>0</v>
      </c>
      <c r="EO5" s="268">
        <f>IF($I5="Percentage of Cash Flow",IF($E5&gt;EO$3-1,(('Operating Pro Forma'!$O$59-'Operating Pro Forma'!$O$62)/12)*'Debt Service'!$F5),IF($E5&gt;EO$3-1,$H5,0))</f>
        <v>0</v>
      </c>
      <c r="EP5" s="268">
        <f>IF($I5="Percentage of Cash Flow",IF($E5&gt;EP$3-1,(('Operating Pro Forma'!$O$59-'Operating Pro Forma'!$O$62)/12)*'Debt Service'!$F5),IF($E5&gt;EP$3-1,$H5,0))</f>
        <v>0</v>
      </c>
      <c r="EQ5" s="268">
        <f>IF($I5="Percentage of Cash Flow",IF($E5&gt;EQ$3-1,(('Operating Pro Forma'!$O$59-'Operating Pro Forma'!$O$62)/12)*'Debt Service'!$F5),IF($E5&gt;EQ$3-1,$H5,0))</f>
        <v>0</v>
      </c>
      <c r="ER5" s="268">
        <f>IF($I5="Percentage of Cash Flow",IF($E5&gt;ER$3-1,(('Operating Pro Forma'!$O$59-'Operating Pro Forma'!$O$62)/12)*'Debt Service'!$F5),IF($E5&gt;ER$3-1,$H5,0))</f>
        <v>0</v>
      </c>
      <c r="ES5" s="268">
        <f>IF($I5="Percentage of Cash Flow",IF($E5&gt;ES$3-1,(('Operating Pro Forma'!$O$59-'Operating Pro Forma'!$O$62)/12)*'Debt Service'!$F5),IF($E5&gt;ES$3-1,$H5,0))</f>
        <v>0</v>
      </c>
      <c r="ET5" s="268">
        <f>IF($I5="Percentage of Cash Flow",IF($E5&gt;ET$3-1,(('Operating Pro Forma'!$O$59-'Operating Pro Forma'!$O$62)/12)*'Debt Service'!$F5),IF($E5&gt;ET$3-1,$H5,0))</f>
        <v>0</v>
      </c>
      <c r="EU5" s="268">
        <f>IF($I5="Percentage of Cash Flow",IF($E5&gt;EU$3-1,(('Operating Pro Forma'!$O$59-'Operating Pro Forma'!$O$62)/12)*'Debt Service'!$F5),IF($E5&gt;EU$3-1,$H5,0))</f>
        <v>0</v>
      </c>
      <c r="EV5" s="268">
        <f>IF($I5="Percentage of Cash Flow",IF($E5&gt;EV$3-1,(('Operating Pro Forma'!$O$59-'Operating Pro Forma'!$O$62)/12)*'Debt Service'!$F5),IF($E5&gt;EV$3-1,$H5,0))</f>
        <v>0</v>
      </c>
      <c r="EW5" s="268">
        <f>IF($I5="Percentage of Cash Flow",IF($E5&gt;EW$3-1,(('Operating Pro Forma'!$O$59-'Operating Pro Forma'!$O$62)/12)*'Debt Service'!$F5),IF($E5&gt;EW$3-1,$H5,0))</f>
        <v>0</v>
      </c>
      <c r="EX5" s="268">
        <f>IF($I5="Percentage of Cash Flow",IF($E5&gt;EX$3-1,(('Operating Pro Forma'!$O$59-'Operating Pro Forma'!$O$62)/12)*'Debt Service'!$F5),IF($E5&gt;EX$3-1,$H5,0))</f>
        <v>0</v>
      </c>
      <c r="EY5" s="267">
        <f t="shared" ref="EY5:EY15" si="11">SUMIF(EM5:EX5,"&gt;0")</f>
        <v>0</v>
      </c>
      <c r="EZ5" s="268">
        <f>IF($I5="Percentage of Cash Flow",IF($E5&gt;EZ$3-1,(('Operating Pro Forma'!$P$59-'Operating Pro Forma'!$P$62)/12)*'Debt Service'!$F5),IF($E5&gt;EZ$3-1,$H5,0))</f>
        <v>0</v>
      </c>
      <c r="FA5" s="268">
        <f>IF($I5="Percentage of Cash Flow",IF($E5&gt;FA$3-1,(('Operating Pro Forma'!$P$59-'Operating Pro Forma'!$P$62)/12)*'Debt Service'!$F5),IF($E5&gt;FA$3-1,$H5,0))</f>
        <v>0</v>
      </c>
      <c r="FB5" s="268">
        <f>IF($I5="Percentage of Cash Flow",IF($E5&gt;FB$3-1,(('Operating Pro Forma'!$P$59-'Operating Pro Forma'!$P$62)/12)*'Debt Service'!$F5),IF($E5&gt;FB$3-1,$H5,0))</f>
        <v>0</v>
      </c>
      <c r="FC5" s="268">
        <f>IF($I5="Percentage of Cash Flow",IF($E5&gt;FC$3-1,(('Operating Pro Forma'!$P$59-'Operating Pro Forma'!$P$62)/12)*'Debt Service'!$F5),IF($E5&gt;FC$3-1,$H5,0))</f>
        <v>0</v>
      </c>
      <c r="FD5" s="268">
        <f>IF($I5="Percentage of Cash Flow",IF($E5&gt;FD$3-1,(('Operating Pro Forma'!$P$59-'Operating Pro Forma'!$P$62)/12)*'Debt Service'!$F5),IF($E5&gt;FD$3-1,$H5,0))</f>
        <v>0</v>
      </c>
      <c r="FE5" s="268">
        <f>IF($I5="Percentage of Cash Flow",IF($E5&gt;FE$3-1,(('Operating Pro Forma'!$P$59-'Operating Pro Forma'!$P$62)/12)*'Debt Service'!$F5),IF($E5&gt;FE$3-1,$H5,0))</f>
        <v>0</v>
      </c>
      <c r="FF5" s="268">
        <f>IF($I5="Percentage of Cash Flow",IF($E5&gt;FF$3-1,(('Operating Pro Forma'!$P$59-'Operating Pro Forma'!$P$62)/12)*'Debt Service'!$F5),IF($E5&gt;FF$3-1,$H5,0))</f>
        <v>0</v>
      </c>
      <c r="FG5" s="268">
        <f>IF($I5="Percentage of Cash Flow",IF($E5&gt;FG$3-1,(('Operating Pro Forma'!$P$59-'Operating Pro Forma'!$P$62)/12)*'Debt Service'!$F5),IF($E5&gt;FG$3-1,$H5,0))</f>
        <v>0</v>
      </c>
      <c r="FH5" s="268">
        <f>IF($I5="Percentage of Cash Flow",IF($E5&gt;FH$3-1,(('Operating Pro Forma'!$P$59-'Operating Pro Forma'!$P$62)/12)*'Debt Service'!$F5),IF($E5&gt;FH$3-1,$H5,0))</f>
        <v>0</v>
      </c>
      <c r="FI5" s="268">
        <f>IF($I5="Percentage of Cash Flow",IF($E5&gt;FI$3-1,(('Operating Pro Forma'!$P$59-'Operating Pro Forma'!$P$62)/12)*'Debt Service'!$F5),IF($E5&gt;FI$3-1,$H5,0))</f>
        <v>0</v>
      </c>
      <c r="FJ5" s="268">
        <f>IF($I5="Percentage of Cash Flow",IF($E5&gt;FJ$3-1,(('Operating Pro Forma'!$P$59-'Operating Pro Forma'!$P$62)/12)*'Debt Service'!$F5),IF($E5&gt;FJ$3-1,$H5,0))</f>
        <v>0</v>
      </c>
      <c r="FK5" s="268">
        <f>IF($I5="Percentage of Cash Flow",IF($E5&gt;FK$3-1,(('Operating Pro Forma'!$P$59-'Operating Pro Forma'!$P$62)/12)*'Debt Service'!$F5),IF($E5&gt;FK$3-1,$H5,0))</f>
        <v>0</v>
      </c>
      <c r="FL5" s="267">
        <f t="shared" ref="FL5:FL15" si="12">SUMIF(EZ5:FK5,"&gt;0")</f>
        <v>0</v>
      </c>
      <c r="FM5" s="268">
        <f>IF($I5="Percentage of Cash Flow",IF($E5&gt;FM$3-1,(('Operating Pro Forma'!$Q$59-'Operating Pro Forma'!$Q$62)/12)*'Debt Service'!$F5),IF($E5&gt;FM$3-1,$H5,0))</f>
        <v>0</v>
      </c>
      <c r="FN5" s="268">
        <f>IF($I5="Percentage of Cash Flow",IF($E5&gt;FN$3-1,(('Operating Pro Forma'!$Q$59-'Operating Pro Forma'!$Q$62)/12)*'Debt Service'!$F5),IF($E5&gt;FN$3-1,$H5,0))</f>
        <v>0</v>
      </c>
      <c r="FO5" s="268">
        <f>IF($I5="Percentage of Cash Flow",IF($E5&gt;FO$3-1,(('Operating Pro Forma'!$Q$59-'Operating Pro Forma'!$Q$62)/12)*'Debt Service'!$F5),IF($E5&gt;FO$3-1,$H5,0))</f>
        <v>0</v>
      </c>
      <c r="FP5" s="268">
        <f>IF($I5="Percentage of Cash Flow",IF($E5&gt;FP$3-1,(('Operating Pro Forma'!$Q$59-'Operating Pro Forma'!$Q$62)/12)*'Debt Service'!$F5),IF($E5&gt;FP$3-1,$H5,0))</f>
        <v>0</v>
      </c>
      <c r="FQ5" s="268">
        <f>IF($I5="Percentage of Cash Flow",IF($E5&gt;FQ$3-1,(('Operating Pro Forma'!$Q$59-'Operating Pro Forma'!$Q$62)/12)*'Debt Service'!$F5),IF($E5&gt;FQ$3-1,$H5,0))</f>
        <v>0</v>
      </c>
      <c r="FR5" s="268">
        <f>IF($I5="Percentage of Cash Flow",IF($E5&gt;FR$3-1,(('Operating Pro Forma'!$Q$59-'Operating Pro Forma'!$Q$62)/12)*'Debt Service'!$F5),IF($E5&gt;FR$3-1,$H5,0))</f>
        <v>0</v>
      </c>
      <c r="FS5" s="268">
        <f>IF($I5="Percentage of Cash Flow",IF($E5&gt;FS$3-1,(('Operating Pro Forma'!$Q$59-'Operating Pro Forma'!$Q$62)/12)*'Debt Service'!$F5),IF($E5&gt;FS$3-1,$H5,0))</f>
        <v>0</v>
      </c>
      <c r="FT5" s="268">
        <f>IF($I5="Percentage of Cash Flow",IF($E5&gt;FT$3-1,(('Operating Pro Forma'!$Q$59-'Operating Pro Forma'!$Q$62)/12)*'Debt Service'!$F5),IF($E5&gt;FT$3-1,$H5,0))</f>
        <v>0</v>
      </c>
      <c r="FU5" s="268">
        <f>IF($I5="Percentage of Cash Flow",IF($E5&gt;FU$3-1,(('Operating Pro Forma'!$Q$59-'Operating Pro Forma'!$Q$62)/12)*'Debt Service'!$F5),IF($E5&gt;FU$3-1,$H5,0))</f>
        <v>0</v>
      </c>
      <c r="FV5" s="268">
        <f>IF($I5="Percentage of Cash Flow",IF($E5&gt;FV$3-1,(('Operating Pro Forma'!$Q$59-'Operating Pro Forma'!$Q$62)/12)*'Debt Service'!$F5),IF($E5&gt;FV$3-1,$H5,0))</f>
        <v>0</v>
      </c>
      <c r="FW5" s="268">
        <f>IF($I5="Percentage of Cash Flow",IF($E5&gt;FW$3-1,(('Operating Pro Forma'!$Q$59-'Operating Pro Forma'!$Q$62)/12)*'Debt Service'!$F5),IF($E5&gt;FW$3-1,$H5,0))</f>
        <v>0</v>
      </c>
      <c r="FX5" s="268">
        <f>IF($I5="Percentage of Cash Flow",IF($E5&gt;FX$3-1,(('Operating Pro Forma'!$Q$59-'Operating Pro Forma'!$Q$62)/12)*'Debt Service'!$F5),IF($E5&gt;FX$3-1,$H5,0))</f>
        <v>0</v>
      </c>
      <c r="FY5" s="267">
        <f t="shared" ref="FY5:FY15" si="13">SUMIF(FM5:FX5,"&gt;0")</f>
        <v>0</v>
      </c>
      <c r="FZ5" s="268">
        <f>IF($I5="Percentage of Cash Flow",IF($E5&gt;FZ$3-1,(('Operating Pro Forma'!$R$59-'Operating Pro Forma'!$R$62)/12)*'Debt Service'!$F5),IF($E5&gt;FZ$3-1,$H5,0))</f>
        <v>0</v>
      </c>
      <c r="GA5" s="268">
        <f>IF($I5="Percentage of Cash Flow",IF($E5&gt;GA$3-1,(('Operating Pro Forma'!$R$59-'Operating Pro Forma'!$R$62)/12)*'Debt Service'!$F5),IF($E5&gt;GA$3-1,$H5,0))</f>
        <v>0</v>
      </c>
      <c r="GB5" s="268">
        <f>IF($I5="Percentage of Cash Flow",IF($E5&gt;GB$3-1,(('Operating Pro Forma'!$R$59-'Operating Pro Forma'!$R$62)/12)*'Debt Service'!$F5),IF($E5&gt;GB$3-1,$H5,0))</f>
        <v>0</v>
      </c>
      <c r="GC5" s="268">
        <f>IF($I5="Percentage of Cash Flow",IF($E5&gt;GC$3-1,(('Operating Pro Forma'!$R$59-'Operating Pro Forma'!$R$62)/12)*'Debt Service'!$F5),IF($E5&gt;GC$3-1,$H5,0))</f>
        <v>0</v>
      </c>
      <c r="GD5" s="268">
        <f>IF($I5="Percentage of Cash Flow",IF($E5&gt;GD$3-1,(('Operating Pro Forma'!$R$59-'Operating Pro Forma'!$R$62)/12)*'Debt Service'!$F5),IF($E5&gt;GD$3-1,$H5,0))</f>
        <v>0</v>
      </c>
      <c r="GE5" s="268">
        <f>IF($I5="Percentage of Cash Flow",IF($E5&gt;GE$3-1,(('Operating Pro Forma'!$R$59-'Operating Pro Forma'!$R$62)/12)*'Debt Service'!$F5),IF($E5&gt;GE$3-1,$H5,0))</f>
        <v>0</v>
      </c>
      <c r="GF5" s="268">
        <f>IF($I5="Percentage of Cash Flow",IF($E5&gt;GF$3-1,(('Operating Pro Forma'!$R$59-'Operating Pro Forma'!$R$62)/12)*'Debt Service'!$F5),IF($E5&gt;GF$3-1,$H5,0))</f>
        <v>0</v>
      </c>
      <c r="GG5" s="268">
        <f>IF($I5="Percentage of Cash Flow",IF($E5&gt;GG$3-1,(('Operating Pro Forma'!$R$59-'Operating Pro Forma'!$R$62)/12)*'Debt Service'!$F5),IF($E5&gt;GG$3-1,$H5,0))</f>
        <v>0</v>
      </c>
      <c r="GH5" s="268">
        <f>IF($I5="Percentage of Cash Flow",IF($E5&gt;GH$3-1,(('Operating Pro Forma'!$R$59-'Operating Pro Forma'!$R$62)/12)*'Debt Service'!$F5),IF($E5&gt;GH$3-1,$H5,0))</f>
        <v>0</v>
      </c>
      <c r="GI5" s="268">
        <f>IF($I5="Percentage of Cash Flow",IF($E5&gt;GI$3-1,(('Operating Pro Forma'!$R$59-'Operating Pro Forma'!$R$62)/12)*'Debt Service'!$F5),IF($E5&gt;GI$3-1,$H5,0))</f>
        <v>0</v>
      </c>
      <c r="GJ5" s="268">
        <f>IF($I5="Percentage of Cash Flow",IF($E5&gt;GJ$3-1,(('Operating Pro Forma'!$R$59-'Operating Pro Forma'!$R$62)/12)*'Debt Service'!$F5),IF($E5&gt;GJ$3-1,$H5,0))</f>
        <v>0</v>
      </c>
      <c r="GK5" s="268">
        <f>IF($I5="Percentage of Cash Flow",IF($E5&gt;GK$3-1,(('Operating Pro Forma'!$R$59-'Operating Pro Forma'!$R$62)/12)*'Debt Service'!$F5),IF($E5&gt;GK$3-1,$H5,0))</f>
        <v>0</v>
      </c>
      <c r="GL5" s="267">
        <f t="shared" ref="GL5:GL15" si="14">SUMIF(FZ5:GK5,"&gt;0")</f>
        <v>0</v>
      </c>
      <c r="GM5" s="268">
        <f>IF($I5="Percentage of Cash Flow",IF($E5&gt;GM$3-1,(('Operating Pro Forma'!$S$59-'Operating Pro Forma'!$S$62)/12)*'Debt Service'!$F5),IF($E5&gt;GM$3-1,$H5,0))</f>
        <v>0</v>
      </c>
      <c r="GN5" s="268">
        <f>IF($I5="Percentage of Cash Flow",IF($E5&gt;GN$3-1,(('Operating Pro Forma'!$S$59-'Operating Pro Forma'!$S$62)/12)*'Debt Service'!$F5),IF($E5&gt;GN$3-1,$H5,0))</f>
        <v>0</v>
      </c>
      <c r="GO5" s="268">
        <f>IF($I5="Percentage of Cash Flow",IF($E5&gt;GO$3-1,(('Operating Pro Forma'!$S$59-'Operating Pro Forma'!$S$62)/12)*'Debt Service'!$F5),IF($E5&gt;GO$3-1,$H5,0))</f>
        <v>0</v>
      </c>
      <c r="GP5" s="268">
        <f>IF($I5="Percentage of Cash Flow",IF($E5&gt;GP$3-1,(('Operating Pro Forma'!$S$59-'Operating Pro Forma'!$S$62)/12)*'Debt Service'!$F5),IF($E5&gt;GP$3-1,$H5,0))</f>
        <v>0</v>
      </c>
      <c r="GQ5" s="268">
        <f>IF($I5="Percentage of Cash Flow",IF($E5&gt;GQ$3-1,(('Operating Pro Forma'!$S$59-'Operating Pro Forma'!$S$62)/12)*'Debt Service'!$F5),IF($E5&gt;GQ$3-1,$H5,0))</f>
        <v>0</v>
      </c>
      <c r="GR5" s="268">
        <f>IF($I5="Percentage of Cash Flow",IF($E5&gt;GR$3-1,(('Operating Pro Forma'!$S$59-'Operating Pro Forma'!$S$62)/12)*'Debt Service'!$F5),IF($E5&gt;GR$3-1,$H5,0))</f>
        <v>0</v>
      </c>
      <c r="GS5" s="268">
        <f>IF($I5="Percentage of Cash Flow",IF($E5&gt;GS$3-1,(('Operating Pro Forma'!$S$59-'Operating Pro Forma'!$S$62)/12)*'Debt Service'!$F5),IF($E5&gt;GS$3-1,$H5,0))</f>
        <v>0</v>
      </c>
      <c r="GT5" s="268">
        <f>IF($I5="Percentage of Cash Flow",IF($E5&gt;GT$3-1,(('Operating Pro Forma'!$S$59-'Operating Pro Forma'!$S$62)/12)*'Debt Service'!$F5),IF($E5&gt;GT$3-1,$H5,0))</f>
        <v>0</v>
      </c>
      <c r="GU5" s="268">
        <f>IF($I5="Percentage of Cash Flow",IF($E5&gt;GU$3-1,(('Operating Pro Forma'!$S$59-'Operating Pro Forma'!$S$62)/12)*'Debt Service'!$F5),IF($E5&gt;GU$3-1,$H5,0))</f>
        <v>0</v>
      </c>
      <c r="GV5" s="268">
        <f>IF($I5="Percentage of Cash Flow",IF($E5&gt;GV$3-1,(('Operating Pro Forma'!$S$59-'Operating Pro Forma'!$S$62)/12)*'Debt Service'!$F5),IF($E5&gt;GV$3-1,$H5,0))</f>
        <v>0</v>
      </c>
      <c r="GW5" s="268">
        <f>IF($I5="Percentage of Cash Flow",IF($E5&gt;GW$3-1,(('Operating Pro Forma'!$S$59-'Operating Pro Forma'!$S$62)/12)*'Debt Service'!$F5),IF($E5&gt;GW$3-1,$H5,0))</f>
        <v>0</v>
      </c>
      <c r="GX5" s="268">
        <f>IF($I5="Percentage of Cash Flow",IF($E5&gt;GX$3-1,(('Operating Pro Forma'!$S$59-'Operating Pro Forma'!$S$62)/12)*'Debt Service'!$F5),IF($E5&gt;GX$3-1,$H5,0))</f>
        <v>0</v>
      </c>
      <c r="GY5" s="267">
        <f t="shared" ref="GY5:GY15" si="15">SUMIF(GM5:GX5,"&gt;0")</f>
        <v>0</v>
      </c>
      <c r="GZ5" s="268">
        <f>IF($I5="Percentage of Cash Flow",IF($E5&gt;GZ$3-1,(('Operating Pro Forma'!$T$59-'Operating Pro Forma'!$T$62)/12)*'Debt Service'!$F5),IF($E5&gt;GZ$3-1,$H5,0))</f>
        <v>0</v>
      </c>
      <c r="HA5" s="268">
        <f>IF($I5="Percentage of Cash Flow",IF($E5&gt;HA$3-1,(('Operating Pro Forma'!$T$59-'Operating Pro Forma'!$T$62)/12)*'Debt Service'!$F5),IF($E5&gt;HA$3-1,$H5,0))</f>
        <v>0</v>
      </c>
      <c r="HB5" s="268">
        <f>IF($I5="Percentage of Cash Flow",IF($E5&gt;HB$3-1,(('Operating Pro Forma'!$T$59-'Operating Pro Forma'!$T$62)/12)*'Debt Service'!$F5),IF($E5&gt;HB$3-1,$H5,0))</f>
        <v>0</v>
      </c>
      <c r="HC5" s="268">
        <f>IF($I5="Percentage of Cash Flow",IF($E5&gt;HC$3-1,(('Operating Pro Forma'!$T$59-'Operating Pro Forma'!$T$62)/12)*'Debt Service'!$F5),IF($E5&gt;HC$3-1,$H5,0))</f>
        <v>0</v>
      </c>
      <c r="HD5" s="268">
        <f>IF($I5="Percentage of Cash Flow",IF($E5&gt;HD$3-1,(('Operating Pro Forma'!$T$59-'Operating Pro Forma'!$T$62)/12)*'Debt Service'!$F5),IF($E5&gt;HD$3-1,$H5,0))</f>
        <v>0</v>
      </c>
      <c r="HE5" s="268">
        <f>IF($I5="Percentage of Cash Flow",IF($E5&gt;HE$3-1,(('Operating Pro Forma'!$T$59-'Operating Pro Forma'!$T$62)/12)*'Debt Service'!$F5),IF($E5&gt;HE$3-1,$H5,0))</f>
        <v>0</v>
      </c>
      <c r="HF5" s="268">
        <f>IF($I5="Percentage of Cash Flow",IF($E5&gt;HF$3-1,(('Operating Pro Forma'!$T$59-'Operating Pro Forma'!$T$62)/12)*'Debt Service'!$F5),IF($E5&gt;HF$3-1,$H5,0))</f>
        <v>0</v>
      </c>
      <c r="HG5" s="268">
        <f>IF($I5="Percentage of Cash Flow",IF($E5&gt;HG$3-1,(('Operating Pro Forma'!$T$59-'Operating Pro Forma'!$T$62)/12)*'Debt Service'!$F5),IF($E5&gt;HG$3-1,$H5,0))</f>
        <v>0</v>
      </c>
      <c r="HH5" s="268">
        <f>IF($I5="Percentage of Cash Flow",IF($E5&gt;HH$3-1,(('Operating Pro Forma'!$T$59-'Operating Pro Forma'!$T$62)/12)*'Debt Service'!$F5),IF($E5&gt;HH$3-1,$H5,0))</f>
        <v>0</v>
      </c>
      <c r="HI5" s="268">
        <f>IF($I5="Percentage of Cash Flow",IF($E5&gt;HI$3-1,(('Operating Pro Forma'!$T$59-'Operating Pro Forma'!$T$62)/12)*'Debt Service'!$F5),IF($E5&gt;HI$3-1,$H5,0))</f>
        <v>0</v>
      </c>
      <c r="HJ5" s="268">
        <f>IF($I5="Percentage of Cash Flow",IF($E5&gt;HJ$3-1,(('Operating Pro Forma'!$T$59-'Operating Pro Forma'!$T$62)/12)*'Debt Service'!$F5),IF($E5&gt;HJ$3-1,$H5,0))</f>
        <v>0</v>
      </c>
      <c r="HK5" s="268">
        <f>IF($I5="Percentage of Cash Flow",IF($E5&gt;HK$3-1,(('Operating Pro Forma'!$T$59-'Operating Pro Forma'!$T$62)/12)*'Debt Service'!$F5),IF($E5&gt;HK$3-1,$H5,0))</f>
        <v>0</v>
      </c>
      <c r="HL5" s="267">
        <f t="shared" ref="HL5:HL15" si="16">SUMIF(GZ5:HK5,"&gt;0")</f>
        <v>0</v>
      </c>
      <c r="HM5" s="268">
        <f>IF($I5="Percentage of Cash Flow",IF($E5&gt;HM$3-1,(('Operating Pro Forma'!$U$59-'Operating Pro Forma'!$U$62)/12)*'Debt Service'!$F5),IF($E5&gt;HM$3-1,$H5,0))</f>
        <v>0</v>
      </c>
      <c r="HN5" s="268">
        <f>IF($I5="Percentage of Cash Flow",IF($E5&gt;HN$3-1,(('Operating Pro Forma'!$U$59-'Operating Pro Forma'!$U$62)/12)*'Debt Service'!$F5),IF($E5&gt;HN$3-1,$H5,0))</f>
        <v>0</v>
      </c>
      <c r="HO5" s="268">
        <f>IF($I5="Percentage of Cash Flow",IF($E5&gt;HO$3-1,(('Operating Pro Forma'!$U$59-'Operating Pro Forma'!$U$62)/12)*'Debt Service'!$F5),IF($E5&gt;HO$3-1,$H5,0))</f>
        <v>0</v>
      </c>
      <c r="HP5" s="268">
        <f>IF($I5="Percentage of Cash Flow",IF($E5&gt;HP$3-1,(('Operating Pro Forma'!$U$59-'Operating Pro Forma'!$U$62)/12)*'Debt Service'!$F5),IF($E5&gt;HP$3-1,$H5,0))</f>
        <v>0</v>
      </c>
      <c r="HQ5" s="268">
        <f>IF($I5="Percentage of Cash Flow",IF($E5&gt;HQ$3-1,(('Operating Pro Forma'!$U$59-'Operating Pro Forma'!$U$62)/12)*'Debt Service'!$F5),IF($E5&gt;HQ$3-1,$H5,0))</f>
        <v>0</v>
      </c>
      <c r="HR5" s="268">
        <f>IF($I5="Percentage of Cash Flow",IF($E5&gt;HR$3-1,(('Operating Pro Forma'!$U$59-'Operating Pro Forma'!$U$62)/12)*'Debt Service'!$F5),IF($E5&gt;HR$3-1,$H5,0))</f>
        <v>0</v>
      </c>
      <c r="HS5" s="268">
        <f>IF($I5="Percentage of Cash Flow",IF($E5&gt;HS$3-1,(('Operating Pro Forma'!$U$59-'Operating Pro Forma'!$U$62)/12)*'Debt Service'!$F5),IF($E5&gt;HS$3-1,$H5,0))</f>
        <v>0</v>
      </c>
      <c r="HT5" s="268">
        <f>IF($I5="Percentage of Cash Flow",IF($E5&gt;HT$3-1,(('Operating Pro Forma'!$U$59-'Operating Pro Forma'!$U$62)/12)*'Debt Service'!$F5),IF($E5&gt;HT$3-1,$H5,0))</f>
        <v>0</v>
      </c>
      <c r="HU5" s="268">
        <f>IF($I5="Percentage of Cash Flow",IF($E5&gt;HU$3-1,(('Operating Pro Forma'!$U$59-'Operating Pro Forma'!$U$62)/12)*'Debt Service'!$F5),IF($E5&gt;HU$3-1,$H5,0))</f>
        <v>0</v>
      </c>
      <c r="HV5" s="268">
        <f>IF($I5="Percentage of Cash Flow",IF($E5&gt;HV$3-1,(('Operating Pro Forma'!$U$59-'Operating Pro Forma'!$U$62)/12)*'Debt Service'!$F5),IF($E5&gt;HV$3-1,$H5,0))</f>
        <v>0</v>
      </c>
      <c r="HW5" s="268">
        <f>IF($I5="Percentage of Cash Flow",IF($E5&gt;HW$3-1,(('Operating Pro Forma'!$U$59-'Operating Pro Forma'!$U$62)/12)*'Debt Service'!$F5),IF($E5&gt;HW$3-1,$H5,0))</f>
        <v>0</v>
      </c>
      <c r="HX5" s="268">
        <f>IF($I5="Percentage of Cash Flow",IF($E5&gt;HX$3-1,(('Operating Pro Forma'!$U$59-'Operating Pro Forma'!$U$62)/12)*'Debt Service'!$F5),IF($E5&gt;HX$3-1,$H5,0))</f>
        <v>0</v>
      </c>
      <c r="HY5" s="267">
        <f t="shared" ref="HY5:HY15" si="17">SUMIF(HM5:HX5,"&gt;0")</f>
        <v>0</v>
      </c>
      <c r="HZ5" s="268">
        <f>IF($I5="Percentage of Cash Flow",IF($E5&gt;HZ$3-1,(('Operating Pro Forma'!$V$59-'Operating Pro Forma'!$V$62)/12)*'Debt Service'!$F5),IF($E5&gt;HZ$3-1,$H5,0))</f>
        <v>0</v>
      </c>
      <c r="IA5" s="268">
        <f>IF($I5="Percentage of Cash Flow",IF($E5&gt;IA$3-1,(('Operating Pro Forma'!$V$59-'Operating Pro Forma'!$V$62)/12)*'Debt Service'!$F5),IF($E5&gt;IA$3-1,$H5,0))</f>
        <v>0</v>
      </c>
      <c r="IB5" s="268">
        <f>IF($I5="Percentage of Cash Flow",IF($E5&gt;IB$3-1,(('Operating Pro Forma'!$V$59-'Operating Pro Forma'!$V$62)/12)*'Debt Service'!$F5),IF($E5&gt;IB$3-1,$H5,0))</f>
        <v>0</v>
      </c>
      <c r="IC5" s="268">
        <f>IF($I5="Percentage of Cash Flow",IF($E5&gt;IC$3-1,(('Operating Pro Forma'!$V$59-'Operating Pro Forma'!$V$62)/12)*'Debt Service'!$F5),IF($E5&gt;IC$3-1,$H5,0))</f>
        <v>0</v>
      </c>
      <c r="ID5" s="268">
        <f>IF($I5="Percentage of Cash Flow",IF($E5&gt;ID$3-1,(('Operating Pro Forma'!$V$59-'Operating Pro Forma'!$V$62)/12)*'Debt Service'!$F5),IF($E5&gt;ID$3-1,$H5,0))</f>
        <v>0</v>
      </c>
      <c r="IE5" s="268">
        <f>IF($I5="Percentage of Cash Flow",IF($E5&gt;IE$3-1,(('Operating Pro Forma'!$V$59-'Operating Pro Forma'!$V$62)/12)*'Debt Service'!$F5),IF($E5&gt;IE$3-1,$H5,0))</f>
        <v>0</v>
      </c>
      <c r="IF5" s="268">
        <f>IF($I5="Percentage of Cash Flow",IF($E5&gt;IF$3-1,(('Operating Pro Forma'!$V$59-'Operating Pro Forma'!$V$62)/12)*'Debt Service'!$F5),IF($E5&gt;IF$3-1,$H5,0))</f>
        <v>0</v>
      </c>
      <c r="IG5" s="268">
        <f>IF($I5="Percentage of Cash Flow",IF($E5&gt;IG$3-1,(('Operating Pro Forma'!$V$59-'Operating Pro Forma'!$V$62)/12)*'Debt Service'!$F5),IF($E5&gt;IG$3-1,$H5,0))</f>
        <v>0</v>
      </c>
      <c r="IH5" s="268">
        <f>IF($I5="Percentage of Cash Flow",IF($E5&gt;IH$3-1,(('Operating Pro Forma'!$V$59-'Operating Pro Forma'!$V$62)/12)*'Debt Service'!$F5),IF($E5&gt;IH$3-1,$H5,0))</f>
        <v>0</v>
      </c>
      <c r="II5" s="268">
        <f>IF($I5="Percentage of Cash Flow",IF($E5&gt;II$3-1,(('Operating Pro Forma'!$V$59-'Operating Pro Forma'!$V$62)/12)*'Debt Service'!$F5),IF($E5&gt;II$3-1,$H5,0))</f>
        <v>0</v>
      </c>
      <c r="IJ5" s="268">
        <f>IF($I5="Percentage of Cash Flow",IF($E5&gt;IJ$3-1,(('Operating Pro Forma'!$V$59-'Operating Pro Forma'!$V$62)/12)*'Debt Service'!$F5),IF($E5&gt;IJ$3-1,$H5,0))</f>
        <v>0</v>
      </c>
      <c r="IK5" s="268">
        <f>IF($I5="Percentage of Cash Flow",IF($E5&gt;IK$3-1,(('Operating Pro Forma'!$V$59-'Operating Pro Forma'!$V$62)/12)*'Debt Service'!$F5),IF($E5&gt;IK$3-1,$H5,0))</f>
        <v>0</v>
      </c>
      <c r="IL5" s="267">
        <f t="shared" ref="IL5:IL15" si="18">SUMIF(HZ5:IK5,"&gt;0")</f>
        <v>0</v>
      </c>
      <c r="IM5" s="268">
        <f>IF($I5="Percentage of Cash Flow",IF($E5&gt;IM$3-1,(('Operating Pro Forma'!$W$59-'Operating Pro Forma'!$W$62)/12)*'Debt Service'!$F$4),IF($E5&gt;IM$3-1,$H5,0))</f>
        <v>0</v>
      </c>
      <c r="IN5" s="268">
        <f>IF($I5="Percentage of Cash Flow",IF($E5&gt;IN$3-1,(('Operating Pro Forma'!$W$59-'Operating Pro Forma'!$W$62)/12)*'Debt Service'!$F$4),IF($E5&gt;IN$3-1,$H5,0))</f>
        <v>0</v>
      </c>
      <c r="IO5" s="268">
        <f>IF($I5="Percentage of Cash Flow",IF($E5&gt;IO$3-1,(('Operating Pro Forma'!$W$59-'Operating Pro Forma'!$W$62)/12)*'Debt Service'!$F$4),IF($E5&gt;IO$3-1,$H5,0))</f>
        <v>0</v>
      </c>
      <c r="IP5" s="268">
        <f>IF($I5="Percentage of Cash Flow",IF($E5&gt;IP$3-1,(('Operating Pro Forma'!$W$59-'Operating Pro Forma'!$W$62)/12)*'Debt Service'!$F$4),IF($E5&gt;IP$3-1,$H5,0))</f>
        <v>0</v>
      </c>
      <c r="IQ5" s="268">
        <f>IF($I5="Percentage of Cash Flow",IF($E5&gt;IQ$3-1,(('Operating Pro Forma'!$W$59-'Operating Pro Forma'!$W$62)/12)*'Debt Service'!$F$4),IF($E5&gt;IQ$3-1,$H5,0))</f>
        <v>0</v>
      </c>
      <c r="IR5" s="268">
        <f>IF($I5="Percentage of Cash Flow",IF($E5&gt;IR$3-1,(('Operating Pro Forma'!$W$59-'Operating Pro Forma'!$W$62)/12)*'Debt Service'!$F$4),IF($E5&gt;IR$3-1,$H5,0))</f>
        <v>0</v>
      </c>
      <c r="IS5" s="268">
        <f>IF($I5="Percentage of Cash Flow",IF($E5&gt;IS$3-1,(('Operating Pro Forma'!$W$59-'Operating Pro Forma'!$W$62)/12)*'Debt Service'!$F$4),IF($E5&gt;IS$3-1,$H5,0))</f>
        <v>0</v>
      </c>
      <c r="IT5" s="268">
        <f>IF($I5="Percentage of Cash Flow",IF($E5&gt;IT$3-1,(('Operating Pro Forma'!$W$59-'Operating Pro Forma'!$W$62)/12)*'Debt Service'!$F$4),IF($E5&gt;IT$3-1,$H5,0))</f>
        <v>0</v>
      </c>
      <c r="IU5" s="268">
        <f>IF($I5="Percentage of Cash Flow",IF($E5&gt;IU$3-1,(('Operating Pro Forma'!$W$59-'Operating Pro Forma'!$W$62)/12)*'Debt Service'!$F$4),IF($E5&gt;IU$3-1,$H5,0))</f>
        <v>0</v>
      </c>
      <c r="IV5" s="268">
        <f>IF($I5="Percentage of Cash Flow",IF($E5&gt;IV$3-1,(('Operating Pro Forma'!$W$59-'Operating Pro Forma'!$W$62)/12)*'Debt Service'!$F$4),IF($E5&gt;IV$3-1,$H5,0))</f>
        <v>0</v>
      </c>
      <c r="IW5" s="268">
        <f>IF($I5="Percentage of Cash Flow",IF($E5&gt;IW$3-1,(('Operating Pro Forma'!$W$59-'Operating Pro Forma'!$W$62)/12)*'Debt Service'!$F$4),IF($E5&gt;IW$3-1,$H5,0))</f>
        <v>0</v>
      </c>
      <c r="IX5" s="268">
        <f>IF($I5="Percentage of Cash Flow",IF($E5&gt;IX$3-1,(('Operating Pro Forma'!$W$59-'Operating Pro Forma'!$W$62)/12)*'Debt Service'!$F$4),IF($E5&gt;IX$3-1,$H5,0))</f>
        <v>0</v>
      </c>
      <c r="IY5" s="267">
        <f t="shared" ref="IY5:IY15" si="19">SUMIF(IM5:IX5,"&gt;0")</f>
        <v>0</v>
      </c>
      <c r="IZ5" s="268">
        <f>IF($I5="Percentage of Cash Flow",IF($E5&gt;IZ$3-1,(('Operating Pro Forma'!$X$59-'Operating Pro Forma'!$X$62)/12)*'Debt Service'!$F5),IF($E5&gt;IZ$3-1,$H5,0))</f>
        <v>0</v>
      </c>
      <c r="JA5" s="268">
        <f>IF($I5="Percentage of Cash Flow",IF($E5&gt;JA$3-1,(('Operating Pro Forma'!$X$59-'Operating Pro Forma'!$X$62)/12)*'Debt Service'!$F5),IF($E5&gt;JA$3-1,$H5,0))</f>
        <v>0</v>
      </c>
      <c r="JB5" s="268">
        <f>IF($I5="Percentage of Cash Flow",IF($E5&gt;JB$3-1,(('Operating Pro Forma'!$X$59-'Operating Pro Forma'!$X$62)/12)*'Debt Service'!$F5),IF($E5&gt;JB$3-1,$H5,0))</f>
        <v>0</v>
      </c>
      <c r="JC5" s="268">
        <f>IF($I5="Percentage of Cash Flow",IF($E5&gt;JC$3-1,(('Operating Pro Forma'!$X$59-'Operating Pro Forma'!$X$62)/12)*'Debt Service'!$F5),IF($E5&gt;JC$3-1,$H5,0))</f>
        <v>0</v>
      </c>
      <c r="JD5" s="268">
        <f>IF($I5="Percentage of Cash Flow",IF($E5&gt;JD$3-1,(('Operating Pro Forma'!$X$59-'Operating Pro Forma'!$X$62)/12)*'Debt Service'!$F5),IF($E5&gt;JD$3-1,$H5,0))</f>
        <v>0</v>
      </c>
      <c r="JE5" s="268">
        <f>IF($I5="Percentage of Cash Flow",IF($E5&gt;JE$3-1,(('Operating Pro Forma'!$X$59-'Operating Pro Forma'!$X$62)/12)*'Debt Service'!$F5),IF($E5&gt;JE$3-1,$H5,0))</f>
        <v>0</v>
      </c>
      <c r="JF5" s="268">
        <f>IF($I5="Percentage of Cash Flow",IF($E5&gt;JF$3-1,(('Operating Pro Forma'!$X$59-'Operating Pro Forma'!$X$62)/12)*'Debt Service'!$F5),IF($E5&gt;JF$3-1,$H5,0))</f>
        <v>0</v>
      </c>
      <c r="JG5" s="268">
        <f>IF($I5="Percentage of Cash Flow",IF($E5&gt;JG$3-1,(('Operating Pro Forma'!$X$59-'Operating Pro Forma'!$X$62)/12)*'Debt Service'!$F5),IF($E5&gt;JG$3-1,$H5,0))</f>
        <v>0</v>
      </c>
      <c r="JH5" s="268">
        <f>IF($I5="Percentage of Cash Flow",IF($E5&gt;JH$3-1,(('Operating Pro Forma'!$X$59-'Operating Pro Forma'!$X$62)/12)*'Debt Service'!$F5),IF($E5&gt;JH$3-1,$H5,0))</f>
        <v>0</v>
      </c>
      <c r="JI5" s="268">
        <f>IF($I5="Percentage of Cash Flow",IF($E5&gt;JI$3-1,(('Operating Pro Forma'!$X$59-'Operating Pro Forma'!$X$62)/12)*'Debt Service'!$F5),IF($E5&gt;JI$3-1,$H5,0))</f>
        <v>0</v>
      </c>
      <c r="JJ5" s="268">
        <f>IF($I5="Percentage of Cash Flow",IF($E5&gt;JJ$3-1,(('Operating Pro Forma'!$X$59-'Operating Pro Forma'!$X$62)/12)*'Debt Service'!$F5),IF($E5&gt;JJ$3-1,$H5,0))</f>
        <v>0</v>
      </c>
      <c r="JK5" s="268">
        <f>IF($I5="Percentage of Cash Flow",IF($E5&gt;JK$3-1,(('Operating Pro Forma'!$X$59-'Operating Pro Forma'!$X$62)/12)*'Debt Service'!$F5),IF($E5&gt;JK$3-1,$H5,0))</f>
        <v>0</v>
      </c>
      <c r="JL5" s="267">
        <f t="shared" ref="JL5:JL15" si="20">SUMIF(IZ5:JK5,"&gt;0")</f>
        <v>0</v>
      </c>
      <c r="JM5" s="268">
        <f>IF($I5="Percentage of Cash Flow",IF($E5&gt;JM$3-1,(('Operating Pro Forma'!$Y$59-'Operating Pro Forma'!$Y$62)/12)*'Debt Service'!$F5),IF($E5&gt;JM$3-1,$H5,0))</f>
        <v>0</v>
      </c>
      <c r="JN5" s="268">
        <f>IF($I5="Percentage of Cash Flow",IF($E5&gt;JN$3-1,(('Operating Pro Forma'!$Y$59-'Operating Pro Forma'!$Y$62)/12)*'Debt Service'!$F5),IF($E5&gt;JN$3-1,$H5,0))</f>
        <v>0</v>
      </c>
      <c r="JO5" s="268">
        <f>IF($I5="Percentage of Cash Flow",IF($E5&gt;JO$3-1,(('Operating Pro Forma'!$Y$59-'Operating Pro Forma'!$Y$62)/12)*'Debt Service'!$F5),IF($E5&gt;JO$3-1,$H5,0))</f>
        <v>0</v>
      </c>
      <c r="JP5" s="268">
        <f>IF($I5="Percentage of Cash Flow",IF($E5&gt;JP$3-1,(('Operating Pro Forma'!$Y$59-'Operating Pro Forma'!$Y$62)/12)*'Debt Service'!$F5),IF($E5&gt;JP$3-1,$H5,0))</f>
        <v>0</v>
      </c>
      <c r="JQ5" s="268">
        <f>IF($I5="Percentage of Cash Flow",IF($E5&gt;JQ$3-1,(('Operating Pro Forma'!$Y$59-'Operating Pro Forma'!$Y$62)/12)*'Debt Service'!$F5),IF($E5&gt;JQ$3-1,$H5,0))</f>
        <v>0</v>
      </c>
      <c r="JR5" s="268">
        <f>IF($I5="Percentage of Cash Flow",IF($E5&gt;JR$3-1,(('Operating Pro Forma'!$Y$59-'Operating Pro Forma'!$Y$62)/12)*'Debt Service'!$F5),IF($E5&gt;JR$3-1,$H5,0))</f>
        <v>0</v>
      </c>
      <c r="JS5" s="268">
        <f>IF($I5="Percentage of Cash Flow",IF($E5&gt;JS$3-1,(('Operating Pro Forma'!$Y$59-'Operating Pro Forma'!$Y$62)/12)*'Debt Service'!$F5),IF($E5&gt;JS$3-1,$H5,0))</f>
        <v>0</v>
      </c>
      <c r="JT5" s="268">
        <f>IF($I5="Percentage of Cash Flow",IF($E5&gt;JT$3-1,(('Operating Pro Forma'!$Y$59-'Operating Pro Forma'!$Y$62)/12)*'Debt Service'!$F5),IF($E5&gt;JT$3-1,$H5,0))</f>
        <v>0</v>
      </c>
      <c r="JU5" s="268">
        <f>IF($I5="Percentage of Cash Flow",IF($E5&gt;JU$3-1,(('Operating Pro Forma'!$Y$59-'Operating Pro Forma'!$Y$62)/12)*'Debt Service'!$F5),IF($E5&gt;JU$3-1,$H5,0))</f>
        <v>0</v>
      </c>
      <c r="JV5" s="268">
        <f>IF($I5="Percentage of Cash Flow",IF($E5&gt;JV$3-1,(('Operating Pro Forma'!$Y$59-'Operating Pro Forma'!$Y$62)/12)*'Debt Service'!$F5),IF($E5&gt;JV$3-1,$H5,0))</f>
        <v>0</v>
      </c>
      <c r="JW5" s="268">
        <f>IF($I5="Percentage of Cash Flow",IF($E5&gt;JW$3-1,(('Operating Pro Forma'!$Y$59-'Operating Pro Forma'!$Y$62)/12)*'Debt Service'!$F5),IF($E5&gt;JW$3-1,$H5,0))</f>
        <v>0</v>
      </c>
      <c r="JX5" s="268">
        <f>IF($I5="Percentage of Cash Flow",IF($E5&gt;JX$3-1,(('Operating Pro Forma'!$Y$59-'Operating Pro Forma'!$Y$62)/12)*'Debt Service'!$F5),IF($E5&gt;JX$3-1,$H5,0))</f>
        <v>0</v>
      </c>
      <c r="JY5" s="267">
        <f>SUMIF(JM5:JX5,"&gt;0")</f>
        <v>0</v>
      </c>
      <c r="JZ5" s="268">
        <f>IF($I5="Percentage of Cash Flow",IF($E5&gt;JZ$3-1,(('Operating Pro Forma'!$Z$59-'Operating Pro Forma'!$Z$62)/12)*'Debt Service'!$F5),IF($E5&gt;JZ$3-1,$H5,0))</f>
        <v>0</v>
      </c>
      <c r="KA5" s="268">
        <f>IF($I5="Percentage of Cash Flow",IF($E5&gt;KA$3-1,(('Operating Pro Forma'!$Z$59-'Operating Pro Forma'!$Z$62)/12)*'Debt Service'!$F5),IF($E5&gt;KA$3-1,$H5,0))</f>
        <v>0</v>
      </c>
      <c r="KB5" s="268">
        <f>IF($I5="Percentage of Cash Flow",IF($E5&gt;KB$3-1,(('Operating Pro Forma'!$Z$59-'Operating Pro Forma'!$Z$62)/12)*'Debt Service'!$F5),IF($E5&gt;KB$3-1,$H5,0))</f>
        <v>0</v>
      </c>
      <c r="KC5" s="268">
        <f>IF($I5="Percentage of Cash Flow",IF($E5&gt;KC$3-1,(('Operating Pro Forma'!$Z$59-'Operating Pro Forma'!$Z$62)/12)*'Debt Service'!$F5),IF($E5&gt;KC$3-1,$H5,0))</f>
        <v>0</v>
      </c>
      <c r="KD5" s="268">
        <f>IF($I5="Percentage of Cash Flow",IF($E5&gt;KD$3-1,(('Operating Pro Forma'!$Z$59-'Operating Pro Forma'!$Z$62)/12)*'Debt Service'!$F5),IF($E5&gt;KD$3-1,$H5,0))</f>
        <v>0</v>
      </c>
      <c r="KE5" s="268">
        <f>IF($I5="Percentage of Cash Flow",IF($E5&gt;KE$3-1,(('Operating Pro Forma'!$Z$59-'Operating Pro Forma'!$Z$62)/12)*'Debt Service'!$F5),IF($E5&gt;KE$3-1,$H5,0))</f>
        <v>0</v>
      </c>
      <c r="KF5" s="268">
        <f>IF($I5="Percentage of Cash Flow",IF($E5&gt;KF$3-1,(('Operating Pro Forma'!$Z$59-'Operating Pro Forma'!$Z$62)/12)*'Debt Service'!$F5),IF($E5&gt;KF$3-1,$H5,0))</f>
        <v>0</v>
      </c>
      <c r="KG5" s="268">
        <f>IF($I5="Percentage of Cash Flow",IF($E5&gt;KG$3-1,(('Operating Pro Forma'!$Z$59-'Operating Pro Forma'!$Z$62)/12)*'Debt Service'!$F5),IF($E5&gt;KG$3-1,$H5,0))</f>
        <v>0</v>
      </c>
      <c r="KH5" s="268">
        <f>IF($I5="Percentage of Cash Flow",IF($E5&gt;KH$3-1,(('Operating Pro Forma'!$Z$59-'Operating Pro Forma'!$Z$62)/12)*'Debt Service'!$F5),IF($E5&gt;KH$3-1,$H5,0))</f>
        <v>0</v>
      </c>
      <c r="KI5" s="268">
        <f>IF($I5="Percentage of Cash Flow",IF($E5&gt;KI$3-1,(('Operating Pro Forma'!$Z$59-'Operating Pro Forma'!$Z$62)/12)*'Debt Service'!$F5),IF($E5&gt;KI$3-1,$H5,0))</f>
        <v>0</v>
      </c>
      <c r="KJ5" s="268">
        <f>IF($I5="Percentage of Cash Flow",IF($E5&gt;KJ$3-1,(('Operating Pro Forma'!$Z$59-'Operating Pro Forma'!$Z$62)/12)*'Debt Service'!$F5),IF($E5&gt;KJ$3-1,$H5,0))</f>
        <v>0</v>
      </c>
      <c r="KK5" s="268">
        <f>IF($I5="Percentage of Cash Flow",IF($E5&gt;KK$3-1,(('Operating Pro Forma'!$Z$59-'Operating Pro Forma'!$Z$62)/12)*'Debt Service'!$F5),IF($E5&gt;KK$3-1,$H5,0))</f>
        <v>0</v>
      </c>
      <c r="KL5" s="267">
        <f t="shared" ref="KL5:KL15" si="21">SUMIF(JZ5:KK5,"&gt;0")</f>
        <v>0</v>
      </c>
      <c r="KM5" s="274">
        <f>IF($I5="Percentage of Cash Flow",IF($E5&gt;KM$3-1,(('Operating Pro Forma'!$AA$59-'Operating Pro Forma'!$AA$62)/12)*'Debt Service'!$F5),IF($E5&gt;KM$3-1,$H5,0))</f>
        <v>0</v>
      </c>
      <c r="KN5" s="274">
        <f>IF($I5="Percentage of Cash Flow",IF($E5&gt;KN$3-1,(('Operating Pro Forma'!$AA$59-'Operating Pro Forma'!$AA$62)/12)*'Debt Service'!$F5),IF($E5&gt;KN$3-1,$H5,0))</f>
        <v>0</v>
      </c>
      <c r="KO5" s="274">
        <f>IF($I5="Percentage of Cash Flow",IF($E5&gt;KO$3-1,(('Operating Pro Forma'!$AA$59-'Operating Pro Forma'!$AA$62)/12)*'Debt Service'!$F5),IF($E5&gt;KO$3-1,$H5,0))</f>
        <v>0</v>
      </c>
      <c r="KP5" s="274">
        <f>IF($I5="Percentage of Cash Flow",IF($E5&gt;KP$3-1,(('Operating Pro Forma'!$AA$59-'Operating Pro Forma'!$AA$62)/12)*'Debt Service'!$F5),IF($E5&gt;KP$3-1,$H5,0))</f>
        <v>0</v>
      </c>
      <c r="KQ5" s="274">
        <f>IF($I5="Percentage of Cash Flow",IF($E5&gt;KQ$3-1,(('Operating Pro Forma'!$AA$59-'Operating Pro Forma'!$AA$62)/12)*'Debt Service'!$F5),IF($E5&gt;KQ$3-1,$H5,0))</f>
        <v>0</v>
      </c>
      <c r="KR5" s="274">
        <f>IF($I5="Percentage of Cash Flow",IF($E5&gt;KR$3-1,(('Operating Pro Forma'!$AA$59-'Operating Pro Forma'!$AA$62)/12)*'Debt Service'!$F5),IF($E5&gt;KR$3-1,$H5,0))</f>
        <v>0</v>
      </c>
      <c r="KS5" s="274">
        <f>IF($I5="Percentage of Cash Flow",IF($E5&gt;KS$3-1,(('Operating Pro Forma'!$AA$59-'Operating Pro Forma'!$AA$62)/12)*'Debt Service'!$F5),IF($E5&gt;KS$3-1,$H5,0))</f>
        <v>0</v>
      </c>
      <c r="KT5" s="274">
        <f>IF($I5="Percentage of Cash Flow",IF($E5&gt;KT$3-1,(('Operating Pro Forma'!$AA$59-'Operating Pro Forma'!$AA$62)/12)*'Debt Service'!$F5),IF($E5&gt;KT$3-1,$H5,0))</f>
        <v>0</v>
      </c>
      <c r="KU5" s="274">
        <f>IF($I5="Percentage of Cash Flow",IF($E5&gt;KU$3-1,(('Operating Pro Forma'!$AA$59-'Operating Pro Forma'!$AA$62)/12)*'Debt Service'!$F5),IF($E5&gt;KU$3-1,$H5,0))</f>
        <v>0</v>
      </c>
      <c r="KV5" s="274">
        <f>IF($I5="Percentage of Cash Flow",IF($E5&gt;KV$3-1,(('Operating Pro Forma'!$AA$59-'Operating Pro Forma'!$AA$62)/12)*'Debt Service'!$F5),IF($E5&gt;KV$3-1,$H5,0))</f>
        <v>0</v>
      </c>
      <c r="KW5" s="274">
        <f>IF($I5="Percentage of Cash Flow",IF($E5&gt;KW$3-1,(('Operating Pro Forma'!$AA$59-'Operating Pro Forma'!$AA$62)/12)*'Debt Service'!$F5),IF($E5&gt;KW$3-1,$H5,0))</f>
        <v>0</v>
      </c>
      <c r="KX5" s="274">
        <f>IF($I5="Percentage of Cash Flow",IF($E5&gt;KX$3-1,(('Operating Pro Forma'!$AA$59-'Operating Pro Forma'!$AA$62)/12)*'Debt Service'!$F5),IF($E5&gt;KX$3-1,$H5,0))</f>
        <v>0</v>
      </c>
      <c r="KY5" s="267">
        <f t="shared" ref="KY5:KY15" si="22">SUMIF(KM5:KX5,"&gt;0")</f>
        <v>0</v>
      </c>
      <c r="KZ5" s="274">
        <f>IF($I5="Percentage of Cash Flow",IF($E5&gt;KZ$3-1,(('Operating Pro Forma'!$AB$59-'Operating Pro Forma'!$AB$62)/12)*'Debt Service'!$F5),IF($E5&gt;KZ$3-1,$H5,0))</f>
        <v>0</v>
      </c>
      <c r="LA5" s="274">
        <f>IF($I5="Percentage of Cash Flow",IF($E5&gt;LA$3-1,(('Operating Pro Forma'!$AB$59-'Operating Pro Forma'!$AB$62)/12)*'Debt Service'!$F5),IF($E5&gt;LA$3-1,$H5,0))</f>
        <v>0</v>
      </c>
      <c r="LB5" s="274">
        <f>IF($I5="Percentage of Cash Flow",IF($E5&gt;LB$3-1,(('Operating Pro Forma'!$AB$59-'Operating Pro Forma'!$AB$62)/12)*'Debt Service'!$F5),IF($E5&gt;LB$3-1,$H5,0))</f>
        <v>0</v>
      </c>
      <c r="LC5" s="274">
        <f>IF($I5="Percentage of Cash Flow",IF($E5&gt;LC$3-1,(('Operating Pro Forma'!$AB$59-'Operating Pro Forma'!$AB$62)/12)*'Debt Service'!$F5),IF($E5&gt;LC$3-1,$H5,0))</f>
        <v>0</v>
      </c>
      <c r="LD5" s="274">
        <f>IF($I5="Percentage of Cash Flow",IF($E5&gt;LD$3-1,(('Operating Pro Forma'!$AB$59-'Operating Pro Forma'!$AB$62)/12)*'Debt Service'!$F5),IF($E5&gt;LD$3-1,$H5,0))</f>
        <v>0</v>
      </c>
      <c r="LE5" s="274">
        <f>IF($I5="Percentage of Cash Flow",IF($E5&gt;LE$3-1,(('Operating Pro Forma'!$AB$59-'Operating Pro Forma'!$AB$62)/12)*'Debt Service'!$F5),IF($E5&gt;LE$3-1,$H5,0))</f>
        <v>0</v>
      </c>
      <c r="LF5" s="274">
        <f>IF($I5="Percentage of Cash Flow",IF($E5&gt;LF$3-1,(('Operating Pro Forma'!$AB$59-'Operating Pro Forma'!$AB$62)/12)*'Debt Service'!$F5),IF($E5&gt;LF$3-1,$H5,0))</f>
        <v>0</v>
      </c>
      <c r="LG5" s="274">
        <f>IF($I5="Percentage of Cash Flow",IF($E5&gt;LG$3-1,(('Operating Pro Forma'!$AB$59-'Operating Pro Forma'!$AB$62)/12)*'Debt Service'!$F5),IF($E5&gt;LG$3-1,$H5,0))</f>
        <v>0</v>
      </c>
      <c r="LH5" s="274">
        <f>IF($I5="Percentage of Cash Flow",IF($E5&gt;LH$3-1,(('Operating Pro Forma'!$AB$59-'Operating Pro Forma'!$AB$62)/12)*'Debt Service'!$F5),IF($E5&gt;LH$3-1,$H5,0))</f>
        <v>0</v>
      </c>
      <c r="LI5" s="274">
        <f>IF($I5="Percentage of Cash Flow",IF($E5&gt;LI$3-1,(('Operating Pro Forma'!$AB$59-'Operating Pro Forma'!$AB$62)/12)*'Debt Service'!$F5),IF($E5&gt;LI$3-1,$H5,0))</f>
        <v>0</v>
      </c>
      <c r="LJ5" s="274">
        <f>IF($I5="Percentage of Cash Flow",IF($E5&gt;LJ$3-1,(('Operating Pro Forma'!$AB$59-'Operating Pro Forma'!$AB$62)/12)*'Debt Service'!$F5),IF($E5&gt;LJ$3-1,$H5,0))</f>
        <v>0</v>
      </c>
      <c r="LK5" s="274">
        <f>IF($I5="Percentage of Cash Flow",IF($E5&gt;LK$3-1,(('Operating Pro Forma'!$AB$59-'Operating Pro Forma'!$AB$62)/12)*'Debt Service'!$F5),IF($E5&gt;LK$3-1,$H5,0))</f>
        <v>0</v>
      </c>
      <c r="LL5" s="267">
        <f t="shared" ref="LL5:LL15" si="23">SUMIF(KZ5:LK5,"&gt;0")</f>
        <v>0</v>
      </c>
      <c r="LM5" s="274">
        <f>IF($I5="Percentage of Cash Flow",IF($E5&gt;LM$3-1,(('Operating Pro Forma'!$AC$59-'Operating Pro Forma'!$AC$62)/12)*'Debt Service'!$F5),IF($E5&gt;LM$3-1,$H5,0))</f>
        <v>0</v>
      </c>
      <c r="LN5" s="274">
        <f>IF($I5="Percentage of Cash Flow",IF($E5&gt;LN$3-1,(('Operating Pro Forma'!$AC$59-'Operating Pro Forma'!$AC$62)/12)*'Debt Service'!$F5),IF($E5&gt;LN$3-1,$H5,0))</f>
        <v>0</v>
      </c>
      <c r="LO5" s="274">
        <f>IF($I5="Percentage of Cash Flow",IF($E5&gt;LO$3-1,(('Operating Pro Forma'!$AC$59-'Operating Pro Forma'!$AC$62)/12)*'Debt Service'!$F5),IF($E5&gt;LO$3-1,$H5,0))</f>
        <v>0</v>
      </c>
      <c r="LP5" s="274">
        <f>IF($I5="Percentage of Cash Flow",IF($E5&gt;LP$3-1,(('Operating Pro Forma'!$AC$59-'Operating Pro Forma'!$AC$62)/12)*'Debt Service'!$F5),IF($E5&gt;LP$3-1,$H5,0))</f>
        <v>0</v>
      </c>
      <c r="LQ5" s="274">
        <f>IF($I5="Percentage of Cash Flow",IF($E5&gt;LQ$3-1,(('Operating Pro Forma'!$AC$59-'Operating Pro Forma'!$AC$62)/12)*'Debt Service'!$F5),IF($E5&gt;LQ$3-1,$H5,0))</f>
        <v>0</v>
      </c>
      <c r="LR5" s="274">
        <f>IF($I5="Percentage of Cash Flow",IF($E5&gt;LR$3-1,(('Operating Pro Forma'!$AC$59-'Operating Pro Forma'!$AC$62)/12)*'Debt Service'!$F5),IF($E5&gt;LR$3-1,$H5,0))</f>
        <v>0</v>
      </c>
      <c r="LS5" s="274">
        <f>IF($I5="Percentage of Cash Flow",IF($E5&gt;LS$3-1,(('Operating Pro Forma'!$AC$59-'Operating Pro Forma'!$AC$62)/12)*'Debt Service'!$F5),IF($E5&gt;LS$3-1,$H5,0))</f>
        <v>0</v>
      </c>
      <c r="LT5" s="274">
        <f>IF($I5="Percentage of Cash Flow",IF($E5&gt;LT$3-1,(('Operating Pro Forma'!$AC$59-'Operating Pro Forma'!$AC$62)/12)*'Debt Service'!$F5),IF($E5&gt;LT$3-1,$H5,0))</f>
        <v>0</v>
      </c>
      <c r="LU5" s="274">
        <f>IF($I5="Percentage of Cash Flow",IF($E5&gt;LU$3-1,(('Operating Pro Forma'!$AC$59-'Operating Pro Forma'!$AC$62)/12)*'Debt Service'!$F5),IF($E5&gt;LU$3-1,$H5,0))</f>
        <v>0</v>
      </c>
      <c r="LV5" s="274">
        <f>IF($I5="Percentage of Cash Flow",IF($E5&gt;LV$3-1,(('Operating Pro Forma'!$AC$59-'Operating Pro Forma'!$AC$62)/12)*'Debt Service'!$F5),IF($E5&gt;LV$3-1,$H5,0))</f>
        <v>0</v>
      </c>
      <c r="LW5" s="274">
        <f>IF($I5="Percentage of Cash Flow",IF($E5&gt;LW$3-1,(('Operating Pro Forma'!$AC$59-'Operating Pro Forma'!$AC$62)/12)*'Debt Service'!$F5),IF($E5&gt;LW$3-1,$H5,0))</f>
        <v>0</v>
      </c>
      <c r="LX5" s="274">
        <f>IF($I5="Percentage of Cash Flow",IF($E5&gt;LX$3-1,(('Operating Pro Forma'!$AC$59-'Operating Pro Forma'!$AC$62)/12)*'Debt Service'!$F5),IF($E5&gt;LX$3-1,$H5,0))</f>
        <v>0</v>
      </c>
      <c r="LY5" s="267">
        <f t="shared" ref="LY5:LY15" si="24">SUMIF(LM5:LX5,"&gt;0")</f>
        <v>0</v>
      </c>
      <c r="LZ5" s="274">
        <f>IF($I5="Percentage of Cash Flow",IF($E5&gt;LZ$3-1,(('Operating Pro Forma'!$AD$59-'Operating Pro Forma'!$AD$62)/12)*'Debt Service'!$F5),IF($E5&gt;LZ$3-1,$H5,0))</f>
        <v>0</v>
      </c>
      <c r="MA5" s="274">
        <f>IF($I5="Percentage of Cash Flow",IF($E5&gt;MA$3-1,(('Operating Pro Forma'!$AD$59-'Operating Pro Forma'!$AD$62)/12)*'Debt Service'!$F5),IF($E5&gt;MA$3-1,$H5,0))</f>
        <v>0</v>
      </c>
      <c r="MB5" s="274">
        <f>IF($I5="Percentage of Cash Flow",IF($E5&gt;MB$3-1,(('Operating Pro Forma'!$AD$59-'Operating Pro Forma'!$AD$62)/12)*'Debt Service'!$F5),IF($E5&gt;MB$3-1,$H5,0))</f>
        <v>0</v>
      </c>
      <c r="MC5" s="274">
        <f>IF($I5="Percentage of Cash Flow",IF($E5&gt;MC$3-1,(('Operating Pro Forma'!$AD$59-'Operating Pro Forma'!$AD$62)/12)*'Debt Service'!$F5),IF($E5&gt;MC$3-1,$H5,0))</f>
        <v>0</v>
      </c>
      <c r="MD5" s="274">
        <f>IF($I5="Percentage of Cash Flow",IF($E5&gt;MD$3-1,(('Operating Pro Forma'!$AD$59-'Operating Pro Forma'!$AD$62)/12)*'Debt Service'!$F5),IF($E5&gt;MD$3-1,$H5,0))</f>
        <v>0</v>
      </c>
      <c r="ME5" s="274">
        <f>IF($I5="Percentage of Cash Flow",IF($E5&gt;ME$3-1,(('Operating Pro Forma'!$AD$59-'Operating Pro Forma'!$AD$62)/12)*'Debt Service'!$F5),IF($E5&gt;ME$3-1,$H5,0))</f>
        <v>0</v>
      </c>
      <c r="MF5" s="274">
        <f>IF($I5="Percentage of Cash Flow",IF($E5&gt;MF$3-1,(('Operating Pro Forma'!$AD$59-'Operating Pro Forma'!$AD$62)/12)*'Debt Service'!$F5),IF($E5&gt;MF$3-1,$H5,0))</f>
        <v>0</v>
      </c>
      <c r="MG5" s="274">
        <f>IF($I5="Percentage of Cash Flow",IF($E5&gt;MG$3-1,(('Operating Pro Forma'!$AD$59-'Operating Pro Forma'!$AD$62)/12)*'Debt Service'!$F5),IF($E5&gt;MG$3-1,$H5,0))</f>
        <v>0</v>
      </c>
      <c r="MH5" s="274">
        <f>IF($I5="Percentage of Cash Flow",IF($E5&gt;MH$3-1,(('Operating Pro Forma'!$AD$59-'Operating Pro Forma'!$AD$62)/12)*'Debt Service'!$F5),IF($E5&gt;MH$3-1,$H5,0))</f>
        <v>0</v>
      </c>
      <c r="MI5" s="274">
        <f>IF($I5="Percentage of Cash Flow",IF($E5&gt;MI$3-1,(('Operating Pro Forma'!$AD$59-'Operating Pro Forma'!$AD$62)/12)*'Debt Service'!$F5),IF($E5&gt;MI$3-1,$H5,0))</f>
        <v>0</v>
      </c>
      <c r="MJ5" s="274">
        <f>IF($I5="Percentage of Cash Flow",IF($E5&gt;MJ$3-1,(('Operating Pro Forma'!$AD$59-'Operating Pro Forma'!$AD$62)/12)*'Debt Service'!$F5),IF($E5&gt;MJ$3-1,$H5,0))</f>
        <v>0</v>
      </c>
      <c r="MK5" s="274">
        <f>IF($I5="Percentage of Cash Flow",IF($E5&gt;MK$3-1,(('Operating Pro Forma'!$AD$59-'Operating Pro Forma'!$AD$62)/12)*'Debt Service'!$F5),IF($E5&gt;MK$3-1,$H5,0))</f>
        <v>0</v>
      </c>
      <c r="ML5" s="267">
        <f t="shared" ref="ML5:ML15" si="25">SUMIF(LZ5:MK5,"&gt;0")</f>
        <v>0</v>
      </c>
      <c r="MM5" s="274">
        <f>IF($I5="Percentage of Cash Flow",IF($E5&gt;MM$3-1,(('Operating Pro Forma'!$AE$59-'Operating Pro Forma'!$AE$62)/12)*'Debt Service'!$F5),IF($E5&gt;MM$3-1,$H5,0))</f>
        <v>0</v>
      </c>
      <c r="MN5" s="274">
        <f>IF($I5="Percentage of Cash Flow",IF($E5&gt;MN$3-1,(('Operating Pro Forma'!$AE$59-'Operating Pro Forma'!$AE$62)/12)*'Debt Service'!$F5),IF($E5&gt;MN$3-1,$H5,0))</f>
        <v>0</v>
      </c>
      <c r="MO5" s="274">
        <f>IF($I5="Percentage of Cash Flow",IF($E5&gt;MO$3-1,(('Operating Pro Forma'!$AE$59-'Operating Pro Forma'!$AE$62)/12)*'Debt Service'!$F5),IF($E5&gt;MO$3-1,$H5,0))</f>
        <v>0</v>
      </c>
      <c r="MP5" s="274">
        <f>IF($I5="Percentage of Cash Flow",IF($E5&gt;MP$3-1,(('Operating Pro Forma'!$AE$59-'Operating Pro Forma'!$AE$62)/12)*'Debt Service'!$F5),IF($E5&gt;MP$3-1,$H5,0))</f>
        <v>0</v>
      </c>
      <c r="MQ5" s="274">
        <f>IF($I5="Percentage of Cash Flow",IF($E5&gt;MQ$3-1,(('Operating Pro Forma'!$AE$59-'Operating Pro Forma'!$AE$62)/12)*'Debt Service'!$F5),IF($E5&gt;MQ$3-1,$H5,0))</f>
        <v>0</v>
      </c>
      <c r="MR5" s="274">
        <f>IF($I5="Percentage of Cash Flow",IF($E5&gt;MR$3-1,(('Operating Pro Forma'!$AE$59-'Operating Pro Forma'!$AE$62)/12)*'Debt Service'!$F5),IF($E5&gt;MR$3-1,$H5,0))</f>
        <v>0</v>
      </c>
      <c r="MS5" s="274">
        <f>IF($I5="Percentage of Cash Flow",IF($E5&gt;MS$3-1,(('Operating Pro Forma'!$AE$59-'Operating Pro Forma'!$AE$62)/12)*'Debt Service'!$F5),IF($E5&gt;MS$3-1,$H5,0))</f>
        <v>0</v>
      </c>
      <c r="MT5" s="274">
        <f>IF($I5="Percentage of Cash Flow",IF($E5&gt;MT$3-1,(('Operating Pro Forma'!$AE$59-'Operating Pro Forma'!$AE$62)/12)*'Debt Service'!$F5),IF($E5&gt;MT$3-1,$H5,0))</f>
        <v>0</v>
      </c>
      <c r="MU5" s="274">
        <f>IF($I5="Percentage of Cash Flow",IF($E5&gt;MU$3-1,(('Operating Pro Forma'!$AE$59-'Operating Pro Forma'!$AE$62)/12)*'Debt Service'!$F5),IF($E5&gt;MU$3-1,$H5,0))</f>
        <v>0</v>
      </c>
      <c r="MV5" s="274">
        <f>IF($I5="Percentage of Cash Flow",IF($E5&gt;MV$3-1,(('Operating Pro Forma'!$AE$59-'Operating Pro Forma'!$AE$62)/12)*'Debt Service'!$F5),IF($E5&gt;MV$3-1,$H5,0))</f>
        <v>0</v>
      </c>
      <c r="MW5" s="274">
        <f>IF($I5="Percentage of Cash Flow",IF($E5&gt;MW$3-1,(('Operating Pro Forma'!$AE$59-'Operating Pro Forma'!$AE$62)/12)*'Debt Service'!$F5),IF($E5&gt;MW$3-1,$H5,0))</f>
        <v>0</v>
      </c>
      <c r="MX5" s="274">
        <f>IF($I5="Percentage of Cash Flow",IF($E5&gt;MX$3-1,(('Operating Pro Forma'!$AE$59-'Operating Pro Forma'!$AE$62)/12)*'Debt Service'!$F5),IF($E5&gt;MX$3-1,$H5,0))</f>
        <v>0</v>
      </c>
      <c r="MY5" s="267">
        <f t="shared" ref="MY5:MY15" si="26">SUMIF(MM5:MX5,"&gt;0")</f>
        <v>0</v>
      </c>
      <c r="MZ5" s="274">
        <f>IF($I5="Percentage of Cash Flow",IF($E5&gt;MZ$3-1,(('Operating Pro Forma'!$AF$59-'Operating Pro Forma'!$AF$62)/12)*'Debt Service'!$F5),IF($E5&gt;MZ$3-1,$H5,0))</f>
        <v>0</v>
      </c>
      <c r="NA5" s="274">
        <f>IF($I5="Percentage of Cash Flow",IF($E5&gt;NA$3-1,(('Operating Pro Forma'!$AF$59-'Operating Pro Forma'!$AF$62)/12)*'Debt Service'!$F5),IF($E5&gt;NA$3-1,$H5,0))</f>
        <v>0</v>
      </c>
      <c r="NB5" s="274">
        <f>IF($I5="Percentage of Cash Flow",IF($E5&gt;NB$3-1,(('Operating Pro Forma'!$AF$59-'Operating Pro Forma'!$AF$62)/12)*'Debt Service'!$F5),IF($E5&gt;NB$3-1,$H5,0))</f>
        <v>0</v>
      </c>
      <c r="NC5" s="274">
        <f>IF($I5="Percentage of Cash Flow",IF($E5&gt;NC$3-1,(('Operating Pro Forma'!$AF$59-'Operating Pro Forma'!$AF$62)/12)*'Debt Service'!$F5),IF($E5&gt;NC$3-1,$H5,0))</f>
        <v>0</v>
      </c>
      <c r="ND5" s="274">
        <f>IF($I5="Percentage of Cash Flow",IF($E5&gt;ND$3-1,(('Operating Pro Forma'!$AF$59-'Operating Pro Forma'!$AF$62)/12)*'Debt Service'!$F5),IF($E5&gt;ND$3-1,$H5,0))</f>
        <v>0</v>
      </c>
      <c r="NE5" s="274">
        <f>IF($I5="Percentage of Cash Flow",IF($E5&gt;NE$3-1,(('Operating Pro Forma'!$AF$59-'Operating Pro Forma'!$AF$62)/12)*'Debt Service'!$F5),IF($E5&gt;NE$3-1,$H5,0))</f>
        <v>0</v>
      </c>
      <c r="NF5" s="274">
        <f>IF($I5="Percentage of Cash Flow",IF($E5&gt;NF$3-1,(('Operating Pro Forma'!$AF$59-'Operating Pro Forma'!$AF$62)/12)*'Debt Service'!$F5),IF($E5&gt;NF$3-1,$H5,0))</f>
        <v>0</v>
      </c>
      <c r="NG5" s="274">
        <f>IF($I5="Percentage of Cash Flow",IF($E5&gt;NG$3-1,(('Operating Pro Forma'!$AF$59-'Operating Pro Forma'!$AF$62)/12)*'Debt Service'!$F5),IF($E5&gt;NG$3-1,$H5,0))</f>
        <v>0</v>
      </c>
      <c r="NH5" s="274">
        <f>IF($I5="Percentage of Cash Flow",IF($E5&gt;NH$3-1,(('Operating Pro Forma'!$AF$59-'Operating Pro Forma'!$AF$62)/12)*'Debt Service'!$F5),IF($E5&gt;NH$3-1,$H5,0))</f>
        <v>0</v>
      </c>
      <c r="NI5" s="274">
        <f>IF($I5="Percentage of Cash Flow",IF($E5&gt;NI$3-1,(('Operating Pro Forma'!$AF$59-'Operating Pro Forma'!$AF$62)/12)*'Debt Service'!$F5),IF($E5&gt;NI$3-1,$H5,0))</f>
        <v>0</v>
      </c>
      <c r="NJ5" s="274">
        <f>IF($I5="Percentage of Cash Flow",IF($E5&gt;NJ$3-1,(('Operating Pro Forma'!$AF$59-'Operating Pro Forma'!$AF$62)/12)*'Debt Service'!$F5),IF($E5&gt;NJ$3-1,$H5,0))</f>
        <v>0</v>
      </c>
      <c r="NK5" s="274">
        <f>IF($I5="Percentage of Cash Flow",IF($E5&gt;NK$3-1,(('Operating Pro Forma'!$AF$59-'Operating Pro Forma'!$AF$62)/12)*'Debt Service'!$F5),IF($E5&gt;NK$3-1,$H5,0))</f>
        <v>0</v>
      </c>
      <c r="NL5" s="267">
        <f t="shared" ref="NL5:NL15" si="27">SUMIF(MZ5:NK5,"&gt;0")</f>
        <v>0</v>
      </c>
      <c r="NM5" s="274">
        <f>IF($I5="Percentage of Cash Flow",IF($E5&gt;NM$3-1,(('Operating Pro Forma'!$AG$59-'Operating Pro Forma'!$AG$62)/12)*'Debt Service'!$F5),IF($E5&gt;NM$3-1,$H5,0))</f>
        <v>0</v>
      </c>
      <c r="NN5" s="274">
        <f>IF($I5="Percentage of Cash Flow",IF($E5&gt;NN$3-1,(('Operating Pro Forma'!$AG$59-'Operating Pro Forma'!$AG$62)/12)*'Debt Service'!$F5),IF($E5&gt;NN$3-1,$H5,0))</f>
        <v>0</v>
      </c>
      <c r="NO5" s="274">
        <f>IF($I5="Percentage of Cash Flow",IF($E5&gt;NO$3-1,(('Operating Pro Forma'!$AG$59-'Operating Pro Forma'!$AG$62)/12)*'Debt Service'!$F5),IF($E5&gt;NO$3-1,$H5,0))</f>
        <v>0</v>
      </c>
      <c r="NP5" s="274">
        <f>IF($I5="Percentage of Cash Flow",IF($E5&gt;NP$3-1,(('Operating Pro Forma'!$AG$59-'Operating Pro Forma'!$AG$62)/12)*'Debt Service'!$F5),IF($E5&gt;NP$3-1,$H5,0))</f>
        <v>0</v>
      </c>
      <c r="NQ5" s="274">
        <f>IF($I5="Percentage of Cash Flow",IF($E5&gt;NQ$3-1,(('Operating Pro Forma'!$AG$59-'Operating Pro Forma'!$AG$62)/12)*'Debt Service'!$F5),IF($E5&gt;NQ$3-1,$H5,0))</f>
        <v>0</v>
      </c>
      <c r="NR5" s="274">
        <f>IF($I5="Percentage of Cash Flow",IF($E5&gt;NR$3-1,(('Operating Pro Forma'!$AG$59-'Operating Pro Forma'!$AG$62)/12)*'Debt Service'!$F5),IF($E5&gt;NR$3-1,$H5,0))</f>
        <v>0</v>
      </c>
      <c r="NS5" s="274">
        <f>IF($I5="Percentage of Cash Flow",IF($E5&gt;NS$3-1,(('Operating Pro Forma'!$AG$59-'Operating Pro Forma'!$AG$62)/12)*'Debt Service'!$F5),IF($E5&gt;NS$3-1,$H5,0))</f>
        <v>0</v>
      </c>
      <c r="NT5" s="274">
        <f>IF($I5="Percentage of Cash Flow",IF($E5&gt;NT$3-1,(('Operating Pro Forma'!$AG$59-'Operating Pro Forma'!$AG$62)/12)*'Debt Service'!$F5),IF($E5&gt;NT$3-1,$H5,0))</f>
        <v>0</v>
      </c>
      <c r="NU5" s="274">
        <f>IF($I5="Percentage of Cash Flow",IF($E5&gt;NU$3-1,(('Operating Pro Forma'!$AG$59-'Operating Pro Forma'!$AG$62)/12)*'Debt Service'!$F5),IF($E5&gt;NU$3-1,$H5,0))</f>
        <v>0</v>
      </c>
      <c r="NV5" s="274">
        <f>IF($I5="Percentage of Cash Flow",IF($E5&gt;NV$3-1,(('Operating Pro Forma'!$AG$59-'Operating Pro Forma'!$AG$62)/12)*'Debt Service'!$F5),IF($E5&gt;NV$3-1,$H5,0))</f>
        <v>0</v>
      </c>
      <c r="NW5" s="274">
        <f>IF($I5="Percentage of Cash Flow",IF($E5&gt;NW$3-1,(('Operating Pro Forma'!$AG$59-'Operating Pro Forma'!$AG$62)/12)*'Debt Service'!$F5),IF($E5&gt;NW$3-1,$H5,0))</f>
        <v>0</v>
      </c>
      <c r="NX5" s="274">
        <f>IF($I5="Percentage of Cash Flow",IF($E5&gt;NX$3-1,(('Operating Pro Forma'!$AG$59-'Operating Pro Forma'!$AG$62)/12)*'Debt Service'!$F5),IF($E5&gt;NX$3-1,$H5,0))</f>
        <v>0</v>
      </c>
      <c r="NY5" s="267">
        <f t="shared" ref="NY5:NY15" si="28">SUMIF(NM5:NX5,"&gt;0")</f>
        <v>0</v>
      </c>
      <c r="NZ5" s="274">
        <f>IF($I5="Percentage of Cash Flow",IF($E5&gt;NZ$3-1,(('Operating Pro Forma'!$AH$59-'Operating Pro Forma'!$AH$62)/12)*'Debt Service'!$F5),IF($E5&gt;NZ$3-1,$H5,0))</f>
        <v>0</v>
      </c>
      <c r="OA5" s="274">
        <f>IF($I5="Percentage of Cash Flow",IF($E5&gt;OA$3-1,(('Operating Pro Forma'!$AH$59-'Operating Pro Forma'!$AH$62)/12)*'Debt Service'!$F5),IF($E5&gt;OA$3-1,$H5,0))</f>
        <v>0</v>
      </c>
      <c r="OB5" s="274">
        <f>IF($I5="Percentage of Cash Flow",IF($E5&gt;OB$3-1,(('Operating Pro Forma'!$AH$59-'Operating Pro Forma'!$AH$62)/12)*'Debt Service'!$F5),IF($E5&gt;OB$3-1,$H5,0))</f>
        <v>0</v>
      </c>
      <c r="OC5" s="274">
        <f>IF($I5="Percentage of Cash Flow",IF($E5&gt;OC$3-1,(('Operating Pro Forma'!$AH$59-'Operating Pro Forma'!$AH$62)/12)*'Debt Service'!$F5),IF($E5&gt;OC$3-1,$H5,0))</f>
        <v>0</v>
      </c>
      <c r="OD5" s="274">
        <f>IF($I5="Percentage of Cash Flow",IF($E5&gt;OD$3-1,(('Operating Pro Forma'!$AH$59-'Operating Pro Forma'!$AH$62)/12)*'Debt Service'!$F5),IF($E5&gt;OD$3-1,$H5,0))</f>
        <v>0</v>
      </c>
      <c r="OE5" s="274">
        <f>IF($I5="Percentage of Cash Flow",IF($E5&gt;OE$3-1,(('Operating Pro Forma'!$AH$59-'Operating Pro Forma'!$AH$62)/12)*'Debt Service'!$F5),IF($E5&gt;OE$3-1,$H5,0))</f>
        <v>0</v>
      </c>
      <c r="OF5" s="274">
        <f>IF($I5="Percentage of Cash Flow",IF($E5&gt;OF$3-1,(('Operating Pro Forma'!$AH$59-'Operating Pro Forma'!$AH$62)/12)*'Debt Service'!$F5),IF($E5&gt;OF$3-1,$H5,0))</f>
        <v>0</v>
      </c>
      <c r="OG5" s="274">
        <f>IF($I5="Percentage of Cash Flow",IF($E5&gt;OG$3-1,(('Operating Pro Forma'!$AH$59-'Operating Pro Forma'!$AH$62)/12)*'Debt Service'!$F5),IF($E5&gt;OG$3-1,$H5,0))</f>
        <v>0</v>
      </c>
      <c r="OH5" s="274">
        <f>IF($I5="Percentage of Cash Flow",IF($E5&gt;OH$3-1,(('Operating Pro Forma'!$AH$59-'Operating Pro Forma'!$AH$62)/12)*'Debt Service'!$F5),IF($E5&gt;OH$3-1,$H5,0))</f>
        <v>0</v>
      </c>
      <c r="OI5" s="274">
        <f>IF($I5="Percentage of Cash Flow",IF($E5&gt;OI$3-1,(('Operating Pro Forma'!$AH$59-'Operating Pro Forma'!$AH$62)/12)*'Debt Service'!$F5),IF($E5&gt;OI$3-1,$H5,0))</f>
        <v>0</v>
      </c>
      <c r="OJ5" s="274">
        <f>IF($I5="Percentage of Cash Flow",IF($E5&gt;OJ$3-1,(('Operating Pro Forma'!$AH$59-'Operating Pro Forma'!$AH$62)/12)*'Debt Service'!$F5),IF($E5&gt;OJ$3-1,$H5,0))</f>
        <v>0</v>
      </c>
      <c r="OK5" s="274">
        <f>IF($I5="Percentage of Cash Flow",IF($E5&gt;OK$3-1,(('Operating Pro Forma'!$AH$59-'Operating Pro Forma'!$AH$62)/12)*'Debt Service'!$F5),IF($E5&gt;OK$3-1,$H5,0))</f>
        <v>0</v>
      </c>
      <c r="OL5" s="267">
        <f t="shared" ref="OL5:OL15" si="29">SUMIF(NZ5:OK5,"&gt;0")</f>
        <v>0</v>
      </c>
    </row>
    <row r="6" spans="1:402" x14ac:dyDescent="0.25">
      <c r="A6" s="260">
        <f>'Funding Sources'!A6</f>
        <v>0</v>
      </c>
      <c r="B6" s="363">
        <f>'Funding Sources'!B6:C6</f>
        <v>0</v>
      </c>
      <c r="C6" s="261">
        <f>'Funding Sources'!G6</f>
        <v>0</v>
      </c>
      <c r="D6" s="262"/>
      <c r="E6" s="263"/>
      <c r="F6" s="264"/>
      <c r="G6" s="261">
        <f t="shared" si="0"/>
        <v>0</v>
      </c>
      <c r="H6" s="262"/>
      <c r="I6" s="263"/>
      <c r="J6" s="265"/>
      <c r="M6" s="266">
        <f>IF($I6="Percentage of Cash Flow",IF($E6&gt;M$3-1,(('Operating Pro Forma'!$E$59-'Operating Pro Forma'!$E$62)/12)*'Debt Service'!$F6),IF($E6&gt;M$3-1,$H6,0))</f>
        <v>0</v>
      </c>
      <c r="N6" s="266">
        <f>IF($I6="Percentage of Cash Flow",IF($E6&gt;N$3-1,(('Operating Pro Forma'!$E$59-'Operating Pro Forma'!$E$62)/12)*'Debt Service'!$F6),IF($E6&gt;N$3-1,$H6,0))</f>
        <v>0</v>
      </c>
      <c r="O6" s="266">
        <f>IF($I6="Percentage of Cash Flow",IF($E6&gt;O$3-1,(('Operating Pro Forma'!$E$59-'Operating Pro Forma'!$E$62)/12)*'Debt Service'!$F6),IF($E6&gt;O$3-1,$H6,0))</f>
        <v>0</v>
      </c>
      <c r="P6" s="266">
        <f>IF($I6="Percentage of Cash Flow",IF($E6&gt;P$3-1,(('Operating Pro Forma'!$E$59-'Operating Pro Forma'!$E$62)/12)*'Debt Service'!$F6),IF($E6&gt;P$3-1,$H6,0))</f>
        <v>0</v>
      </c>
      <c r="Q6" s="266">
        <f>IF($I6="Percentage of Cash Flow",IF($E6&gt;Q$3-1,(('Operating Pro Forma'!$E$59-'Operating Pro Forma'!$E$62)/12)*'Debt Service'!$F6),IF($E6&gt;Q$3-1,$H6,0))</f>
        <v>0</v>
      </c>
      <c r="R6" s="266">
        <f>IF($I6="Percentage of Cash Flow",IF($E6&gt;R$3-1,(('Operating Pro Forma'!$E$59-'Operating Pro Forma'!$E$62)/12)*'Debt Service'!$F6),IF($E6&gt;R$3-1,$H6,0))</f>
        <v>0</v>
      </c>
      <c r="S6" s="266">
        <f>IF($I6="Percentage of Cash Flow",IF($E6&gt;S$3-1,(('Operating Pro Forma'!$E$59-'Operating Pro Forma'!$E$62)/12)*'Debt Service'!$F6),IF($E6&gt;S$3-1,$H6,0))</f>
        <v>0</v>
      </c>
      <c r="T6" s="266">
        <f>IF($I6="Percentage of Cash Flow",IF($E6&gt;T$3-1,(('Operating Pro Forma'!$E$59-'Operating Pro Forma'!$E$62)/12)*'Debt Service'!$F6),IF($E6&gt;T$3-1,$H6,0))</f>
        <v>0</v>
      </c>
      <c r="U6" s="266">
        <f>IF($I6="Percentage of Cash Flow",IF($E6&gt;U$3-1,(('Operating Pro Forma'!$E$59-'Operating Pro Forma'!$E$62)/12)*'Debt Service'!$F6),IF($E6&gt;U$3-1,$H6,0))</f>
        <v>0</v>
      </c>
      <c r="V6" s="266">
        <f>IF($I6="Percentage of Cash Flow",IF($E6&gt;V$3-1,(('Operating Pro Forma'!$E$59-'Operating Pro Forma'!$E$62)/12)*'Debt Service'!$F6),IF($E6&gt;V$3-1,$H6,0))</f>
        <v>0</v>
      </c>
      <c r="W6" s="266">
        <f>IF($I6="Percentage of Cash Flow",IF($E6&gt;W$3-1,(('Operating Pro Forma'!$E$59-'Operating Pro Forma'!$E$62)/12)*'Debt Service'!$F6),IF($E6&gt;W$3-1,$H6,0))</f>
        <v>0</v>
      </c>
      <c r="X6" s="266">
        <f>IF($I6="Percentage of Cash Flow",IF($E6&gt;X$3-1,(('Operating Pro Forma'!$E$59-'Operating Pro Forma'!$E$62)/12)*'Debt Service'!$F6),IF($E6&gt;X$3-1,$H6,0))</f>
        <v>0</v>
      </c>
      <c r="Y6" s="267">
        <f t="shared" si="1"/>
        <v>0</v>
      </c>
      <c r="Z6" s="268">
        <f>IF($I6="Percentage of Cash Flow",IF($E6&gt;Z$3-1,(('Operating Pro Forma'!$F$59-'Operating Pro Forma'!$F$62)/12)*'Debt Service'!$F6),IF($E6&gt;Z$3-1,$H6,0))</f>
        <v>0</v>
      </c>
      <c r="AA6" s="268">
        <f>IF($I6="Percentage of Cash Flow",IF($E6&gt;AA$3-1,(('Operating Pro Forma'!$F$59-'Operating Pro Forma'!$F$62)/12)*'Debt Service'!$F6),IF($E6&gt;AA$3-1,$H6,0))</f>
        <v>0</v>
      </c>
      <c r="AB6" s="268">
        <f>IF($I6="Percentage of Cash Flow",IF($E6&gt;AB$3-1,(('Operating Pro Forma'!$F$59-'Operating Pro Forma'!$F$62)/12)*'Debt Service'!$F6),IF($E6&gt;AB$3-1,$H6,0))</f>
        <v>0</v>
      </c>
      <c r="AC6" s="268">
        <f>IF($I6="Percentage of Cash Flow",IF($E6&gt;AC$3-1,(('Operating Pro Forma'!$F$59-'Operating Pro Forma'!$F$62)/12)*'Debt Service'!$F6),IF($E6&gt;AC$3-1,$H6,0))</f>
        <v>0</v>
      </c>
      <c r="AD6" s="268">
        <f>IF($I6="Percentage of Cash Flow",IF($E6&gt;AD$3-1,(('Operating Pro Forma'!$F$59-'Operating Pro Forma'!$F$62)/12)*'Debt Service'!$F6),IF($E6&gt;AD$3-1,$H6,0))</f>
        <v>0</v>
      </c>
      <c r="AE6" s="268">
        <f>IF($I6="Percentage of Cash Flow",IF($E6&gt;AE$3-1,(('Operating Pro Forma'!$F$59-'Operating Pro Forma'!$F$62)/12)*'Debt Service'!$F6),IF($E6&gt;AE$3-1,$H6,0))</f>
        <v>0</v>
      </c>
      <c r="AF6" s="268">
        <f>IF($I6="Percentage of Cash Flow",IF($E6&gt;AF$3-1,(('Operating Pro Forma'!$F$59-'Operating Pro Forma'!$F$62)/12)*'Debt Service'!$F6),IF($E6&gt;AF$3-1,$H6,0))</f>
        <v>0</v>
      </c>
      <c r="AG6" s="268">
        <f>IF($I6="Percentage of Cash Flow",IF($E6&gt;AG$3-1,(('Operating Pro Forma'!$F$59-'Operating Pro Forma'!$F$62)/12)*'Debt Service'!$F6),IF($E6&gt;AG$3-1,$H6,0))</f>
        <v>0</v>
      </c>
      <c r="AH6" s="268">
        <f>IF($I6="Percentage of Cash Flow",IF($E6&gt;AH$3-1,(('Operating Pro Forma'!$F$59-'Operating Pro Forma'!$F$62)/12)*'Debt Service'!$F6),IF($E6&gt;AH$3-1,$H6,0))</f>
        <v>0</v>
      </c>
      <c r="AI6" s="268">
        <f>IF($I6="Percentage of Cash Flow",IF($E6&gt;AI$3-1,(('Operating Pro Forma'!$F$59-'Operating Pro Forma'!$F$62)/12)*'Debt Service'!$F6),IF($E6&gt;AI$3-1,$H6,0))</f>
        <v>0</v>
      </c>
      <c r="AJ6" s="268">
        <f>IF($I6="Percentage of Cash Flow",IF($E6&gt;AJ$3-1,(('Operating Pro Forma'!$F$59-'Operating Pro Forma'!$F$62)/12)*'Debt Service'!$F6),IF($E6&gt;AJ$3-1,$H6,0))</f>
        <v>0</v>
      </c>
      <c r="AK6" s="268">
        <f>IF($I6="Percentage of Cash Flow",IF($E6&gt;AK$3-1,(('Operating Pro Forma'!$F$59-'Operating Pro Forma'!$F$62)/12)*'Debt Service'!$F6),IF($E6&gt;AK$3-1,$H6,0))</f>
        <v>0</v>
      </c>
      <c r="AL6" s="267">
        <f t="shared" si="2"/>
        <v>0</v>
      </c>
      <c r="AM6" s="268">
        <f>IF($I6="Percentage of Cash Flow",IF($E6&gt;AM$3-1,(('Operating Pro Forma'!$G$59-'Operating Pro Forma'!$G$62)/12)*'Debt Service'!$F6),IF($E6&gt;AM$3-1,$H6,0))</f>
        <v>0</v>
      </c>
      <c r="AN6" s="268">
        <f>IF($I6="Percentage of Cash Flow",IF($E6&gt;AN$3-1,(('Operating Pro Forma'!$G$59-'Operating Pro Forma'!$G$62)/12)*'Debt Service'!$F6),IF($E6&gt;AN$3-1,$H6,0))</f>
        <v>0</v>
      </c>
      <c r="AO6" s="268">
        <f>IF($I6="Percentage of Cash Flow",IF($E6&gt;AO$3-1,(('Operating Pro Forma'!$G$59-'Operating Pro Forma'!$G$62)/12)*'Debt Service'!$F6),IF($E6&gt;AO$3-1,$H6,0))</f>
        <v>0</v>
      </c>
      <c r="AP6" s="268">
        <f>IF($I6="Percentage of Cash Flow",IF($E6&gt;AP$3-1,(('Operating Pro Forma'!$G$59-'Operating Pro Forma'!$G$62)/12)*'Debt Service'!$F6),IF($E6&gt;AP$3-1,$H6,0))</f>
        <v>0</v>
      </c>
      <c r="AQ6" s="268">
        <f>IF($I6="Percentage of Cash Flow",IF($E6&gt;AQ$3-1,(('Operating Pro Forma'!$G$59-'Operating Pro Forma'!$G$62)/12)*'Debt Service'!$F6),IF($E6&gt;AQ$3-1,$H6,0))</f>
        <v>0</v>
      </c>
      <c r="AR6" s="268">
        <f>IF($I6="Percentage of Cash Flow",IF($E6&gt;AR$3-1,(('Operating Pro Forma'!$G$59-'Operating Pro Forma'!$G$62)/12)*'Debt Service'!$F6),IF($E6&gt;AR$3-1,$H6,0))</f>
        <v>0</v>
      </c>
      <c r="AS6" s="268">
        <f>IF($I6="Percentage of Cash Flow",IF($E6&gt;AS$3-1,(('Operating Pro Forma'!$G$59-'Operating Pro Forma'!$G$62)/12)*'Debt Service'!$F6),IF($E6&gt;AS$3-1,$H6,0))</f>
        <v>0</v>
      </c>
      <c r="AT6" s="268">
        <f>IF($I6="Percentage of Cash Flow",IF($E6&gt;AT$3-1,(('Operating Pro Forma'!$G$59-'Operating Pro Forma'!$G$62)/12)*'Debt Service'!$F6),IF($E6&gt;AT$3-1,$H6,0))</f>
        <v>0</v>
      </c>
      <c r="AU6" s="268">
        <f>IF($I6="Percentage of Cash Flow",IF($E6&gt;AU$3-1,(('Operating Pro Forma'!$G$59-'Operating Pro Forma'!$G$62)/12)*'Debt Service'!$F6),IF($E6&gt;AU$3-1,$H6,0))</f>
        <v>0</v>
      </c>
      <c r="AV6" s="268">
        <f>IF($I6="Percentage of Cash Flow",IF($E6&gt;AV$3-1,(('Operating Pro Forma'!$G$59-'Operating Pro Forma'!$G$62)/12)*'Debt Service'!$F6),IF($E6&gt;AV$3-1,$H6,0))</f>
        <v>0</v>
      </c>
      <c r="AW6" s="268">
        <f>IF($I6="Percentage of Cash Flow",IF($E6&gt;AW$3-1,(('Operating Pro Forma'!$G$59-'Operating Pro Forma'!$G$62)/12)*'Debt Service'!$F6),IF($E6&gt;AW$3-1,$H6,0))</f>
        <v>0</v>
      </c>
      <c r="AX6" s="268">
        <f>IF($I6="Percentage of Cash Flow",IF($E6&gt;AX$3-1,(('Operating Pro Forma'!$G$59-'Operating Pro Forma'!$G$62)/12)*'Debt Service'!$F6),IF($E6&gt;AX$3-1,$H6,0))</f>
        <v>0</v>
      </c>
      <c r="AY6" s="267">
        <f t="shared" si="3"/>
        <v>0</v>
      </c>
      <c r="AZ6" s="268">
        <f>IF($I6="Percentage of Cash Flow",IF($E6&gt;AZ$3-1,(('Operating Pro Forma'!$H$59-'Operating Pro Forma'!$H$62)/12)*'Debt Service'!$F6),IF($E6&gt;AZ$3-1,$H6,0))</f>
        <v>0</v>
      </c>
      <c r="BA6" s="268">
        <f>IF($I6="Percentage of Cash Flow",IF($E6&gt;BA$3-1,(('Operating Pro Forma'!$H$59-'Operating Pro Forma'!$H$62)/12)*'Debt Service'!$F6),IF($E6&gt;BA$3-1,$H6,0))</f>
        <v>0</v>
      </c>
      <c r="BB6" s="268">
        <f>IF($I6="Percentage of Cash Flow",IF($E6&gt;BB$3-1,(('Operating Pro Forma'!$H$59-'Operating Pro Forma'!$H$62)/12)*'Debt Service'!$F6),IF($E6&gt;BB$3-1,$H6,0))</f>
        <v>0</v>
      </c>
      <c r="BC6" s="268">
        <f>IF($I6="Percentage of Cash Flow",IF($E6&gt;BC$3-1,(('Operating Pro Forma'!$H$59-'Operating Pro Forma'!$H$62)/12)*'Debt Service'!$F6),IF($E6&gt;BC$3-1,$H6,0))</f>
        <v>0</v>
      </c>
      <c r="BD6" s="268">
        <f>IF($I6="Percentage of Cash Flow",IF($E6&gt;BD$3-1,(('Operating Pro Forma'!$H$59-'Operating Pro Forma'!$H$62)/12)*'Debt Service'!$F6),IF($E6&gt;BD$3-1,$H6,0))</f>
        <v>0</v>
      </c>
      <c r="BE6" s="268">
        <f>IF($I6="Percentage of Cash Flow",IF($E6&gt;BE$3-1,(('Operating Pro Forma'!$H$59-'Operating Pro Forma'!$H$62)/12)*'Debt Service'!$F6),IF($E6&gt;BE$3-1,$H6,0))</f>
        <v>0</v>
      </c>
      <c r="BF6" s="268">
        <f>IF($I6="Percentage of Cash Flow",IF($E6&gt;BF$3-1,(('Operating Pro Forma'!$H$59-'Operating Pro Forma'!$H$62)/12)*'Debt Service'!$F6),IF($E6&gt;BF$3-1,$H6,0))</f>
        <v>0</v>
      </c>
      <c r="BG6" s="268">
        <f>IF($I6="Percentage of Cash Flow",IF($E6&gt;BG$3-1,(('Operating Pro Forma'!$H$59-'Operating Pro Forma'!$H$62)/12)*'Debt Service'!$F6),IF($E6&gt;BG$3-1,$H6,0))</f>
        <v>0</v>
      </c>
      <c r="BH6" s="268">
        <f>IF($I6="Percentage of Cash Flow",IF($E6&gt;BH$3-1,(('Operating Pro Forma'!$H$59-'Operating Pro Forma'!$H$62)/12)*'Debt Service'!$F6),IF($E6&gt;BH$3-1,$H6,0))</f>
        <v>0</v>
      </c>
      <c r="BI6" s="268">
        <f>IF($I6="Percentage of Cash Flow",IF($E6&gt;BI$3-1,(('Operating Pro Forma'!$H$59-'Operating Pro Forma'!$H$62)/12)*'Debt Service'!$F6),IF($E6&gt;BI$3-1,$H6,0))</f>
        <v>0</v>
      </c>
      <c r="BJ6" s="268">
        <f>IF($I6="Percentage of Cash Flow",IF($E6&gt;BJ$3-1,(('Operating Pro Forma'!$H$59-'Operating Pro Forma'!$H$62)/12)*'Debt Service'!$F6),IF($E6&gt;BJ$3-1,$H6,0))</f>
        <v>0</v>
      </c>
      <c r="BK6" s="268">
        <f>IF($I6="Percentage of Cash Flow",IF($E6&gt;BK$3-1,(('Operating Pro Forma'!$H$59-'Operating Pro Forma'!$H$62)/12)*'Debt Service'!$F6),IF($E6&gt;BK$3-1,$H6,0))</f>
        <v>0</v>
      </c>
      <c r="BL6" s="267">
        <f t="shared" si="4"/>
        <v>0</v>
      </c>
      <c r="BM6" s="268">
        <f>IF($I6="Percentage of Cash Flow",IF($E6&gt;BM$3-1,(('Operating Pro Forma'!$I$59-'Operating Pro Forma'!$I$62)/12)*'Debt Service'!$F6),IF($E6&gt;BM$3-1,$H6,0))</f>
        <v>0</v>
      </c>
      <c r="BN6" s="268">
        <f>IF($I6="Percentage of Cash Flow",IF($E6&gt;BN$3-1,(('Operating Pro Forma'!$I$59-'Operating Pro Forma'!$I$62)/12)*'Debt Service'!$F6),IF($E6&gt;BN$3-1,$H6,0))</f>
        <v>0</v>
      </c>
      <c r="BO6" s="268">
        <f>IF($I6="Percentage of Cash Flow",IF($E6&gt;BO$3-1,(('Operating Pro Forma'!$I$59-'Operating Pro Forma'!$I$62)/12)*'Debt Service'!$F6),IF($E6&gt;BO$3-1,$H6,0))</f>
        <v>0</v>
      </c>
      <c r="BP6" s="268">
        <f>IF($I6="Percentage of Cash Flow",IF($E6&gt;BP$3-1,(('Operating Pro Forma'!$I$59-'Operating Pro Forma'!$I$62)/12)*'Debt Service'!$F6),IF($E6&gt;BP$3-1,$H6,0))</f>
        <v>0</v>
      </c>
      <c r="BQ6" s="268">
        <f>IF($I6="Percentage of Cash Flow",IF($E6&gt;BQ$3-1,(('Operating Pro Forma'!$I$59-'Operating Pro Forma'!$I$62)/12)*'Debt Service'!$F6),IF($E6&gt;BQ$3-1,$H6,0))</f>
        <v>0</v>
      </c>
      <c r="BR6" s="268">
        <f>IF($I6="Percentage of Cash Flow",IF($E6&gt;BR$3-1,(('Operating Pro Forma'!$I$59-'Operating Pro Forma'!$I$62)/12)*'Debt Service'!$F6),IF($E6&gt;BR$3-1,$H6,0))</f>
        <v>0</v>
      </c>
      <c r="BS6" s="268">
        <f>IF($I6="Percentage of Cash Flow",IF($E6&gt;BS$3-1,(('Operating Pro Forma'!$I$59-'Operating Pro Forma'!$I$62)/12)*'Debt Service'!$F6),IF($E6&gt;BS$3-1,$H6,0))</f>
        <v>0</v>
      </c>
      <c r="BT6" s="268">
        <f>IF($I6="Percentage of Cash Flow",IF($E6&gt;BT$3-1,(('Operating Pro Forma'!$I$59-'Operating Pro Forma'!$I$62)/12)*'Debt Service'!$F6),IF($E6&gt;BT$3-1,$H6,0))</f>
        <v>0</v>
      </c>
      <c r="BU6" s="268">
        <f>IF($I6="Percentage of Cash Flow",IF($E6&gt;BU$3-1,(('Operating Pro Forma'!$I$59-'Operating Pro Forma'!$I$62)/12)*'Debt Service'!$F6),IF($E6&gt;BU$3-1,$H6,0))</f>
        <v>0</v>
      </c>
      <c r="BV6" s="268">
        <f>IF($I6="Percentage of Cash Flow",IF($E6&gt;BV$3-1,(('Operating Pro Forma'!$I$59-'Operating Pro Forma'!$I$62)/12)*'Debt Service'!$F6),IF($E6&gt;BV$3-1,$H6,0))</f>
        <v>0</v>
      </c>
      <c r="BW6" s="268">
        <f>IF($I6="Percentage of Cash Flow",IF($E6&gt;BW$3-1,(('Operating Pro Forma'!$I$59-'Operating Pro Forma'!$I$62)/12)*'Debt Service'!$F6),IF($E6&gt;BW$3-1,$H6,0))</f>
        <v>0</v>
      </c>
      <c r="BX6" s="268">
        <f>IF($I6="Percentage of Cash Flow",IF($E6&gt;BX$3-1,(('Operating Pro Forma'!$I$59-'Operating Pro Forma'!$I$62)/12)*'Debt Service'!$F6),IF($E6&gt;BX$3-1,$H6,0))</f>
        <v>0</v>
      </c>
      <c r="BY6" s="267">
        <f t="shared" si="5"/>
        <v>0</v>
      </c>
      <c r="BZ6" s="268">
        <f>IF($I6="Percentage of Cash Flow",IF($E6&gt;BZ$3-1,(('Operating Pro Forma'!$J$59-'Operating Pro Forma'!$J$62)/12)*'Debt Service'!$F6),IF($E6&gt;BZ$3-1,$H6,0))</f>
        <v>0</v>
      </c>
      <c r="CA6" s="268">
        <f>IF($I6="Percentage of Cash Flow",IF($E6&gt;CA$3-1,(('Operating Pro Forma'!$J$59-'Operating Pro Forma'!$J$62)/12)*'Debt Service'!$F6),IF($E6&gt;CA$3-1,$H6,0))</f>
        <v>0</v>
      </c>
      <c r="CB6" s="268">
        <f>IF($I6="Percentage of Cash Flow",IF($E6&gt;CB$3-1,(('Operating Pro Forma'!$J$59-'Operating Pro Forma'!$J$62)/12)*'Debt Service'!$F6),IF($E6&gt;CB$3-1,$H6,0))</f>
        <v>0</v>
      </c>
      <c r="CC6" s="268">
        <f>IF($I6="Percentage of Cash Flow",IF($E6&gt;CC$3-1,(('Operating Pro Forma'!$J$59-'Operating Pro Forma'!$J$62)/12)*'Debt Service'!$F6),IF($E6&gt;CC$3-1,$H6,0))</f>
        <v>0</v>
      </c>
      <c r="CD6" s="268">
        <f>IF($I6="Percentage of Cash Flow",IF($E6&gt;CD$3-1,(('Operating Pro Forma'!$J$59-'Operating Pro Forma'!$J$62)/12)*'Debt Service'!$F6),IF($E6&gt;CD$3-1,$H6,0))</f>
        <v>0</v>
      </c>
      <c r="CE6" s="268">
        <f>IF($I6="Percentage of Cash Flow",IF($E6&gt;CE$3-1,(('Operating Pro Forma'!$J$59-'Operating Pro Forma'!$J$62)/12)*'Debt Service'!$F6),IF($E6&gt;CE$3-1,$H6,0))</f>
        <v>0</v>
      </c>
      <c r="CF6" s="268">
        <f>IF($I6="Percentage of Cash Flow",IF($E6&gt;CF$3-1,(('Operating Pro Forma'!$J$59-'Operating Pro Forma'!$J$62)/12)*'Debt Service'!$F6),IF($E6&gt;CF$3-1,$H6,0))</f>
        <v>0</v>
      </c>
      <c r="CG6" s="268">
        <f>IF($I6="Percentage of Cash Flow",IF($E6&gt;CG$3-1,(('Operating Pro Forma'!$J$59-'Operating Pro Forma'!$J$62)/12)*'Debt Service'!$F6),IF($E6&gt;CG$3-1,$H6,0))</f>
        <v>0</v>
      </c>
      <c r="CH6" s="268">
        <f>IF($I6="Percentage of Cash Flow",IF($E6&gt;CH$3-1,(('Operating Pro Forma'!$J$59-'Operating Pro Forma'!$J$62)/12)*'Debt Service'!$F6),IF($E6&gt;CH$3-1,$H6,0))</f>
        <v>0</v>
      </c>
      <c r="CI6" s="268">
        <f>IF($I6="Percentage of Cash Flow",IF($E6&gt;CI$3-1,(('Operating Pro Forma'!$J$59-'Operating Pro Forma'!$J$62)/12)*'Debt Service'!$F6),IF($E6&gt;CI$3-1,$H6,0))</f>
        <v>0</v>
      </c>
      <c r="CJ6" s="268">
        <f>IF($I6="Percentage of Cash Flow",IF($E6&gt;CJ$3-1,(('Operating Pro Forma'!$J$59-'Operating Pro Forma'!$J$62)/12)*'Debt Service'!$F6),IF($E6&gt;CJ$3-1,$H6,0))</f>
        <v>0</v>
      </c>
      <c r="CK6" s="268">
        <f>IF($I6="Percentage of Cash Flow",IF($E6&gt;CK$3-1,(('Operating Pro Forma'!$J$59-'Operating Pro Forma'!$J$62)/12)*'Debt Service'!$F6),IF($E6&gt;CK$3-1,$H6,0))</f>
        <v>0</v>
      </c>
      <c r="CL6" s="267">
        <f t="shared" si="6"/>
        <v>0</v>
      </c>
      <c r="CM6" s="268">
        <f>IF($I6="Percentage of Cash Flow",IF($E6&gt;CM$3-1,(('Operating Pro Forma'!$K$59-'Operating Pro Forma'!$K$62)/12)*'Debt Service'!$F6),IF($E6&gt;CM$3-1,$H6,0))</f>
        <v>0</v>
      </c>
      <c r="CN6" s="268">
        <f>IF($I6="Percentage of Cash Flow",IF($E6&gt;CN$3-1,(('Operating Pro Forma'!$K$59-'Operating Pro Forma'!$K$62)/12)*'Debt Service'!$F6),IF($E6&gt;CN$3-1,$H6,0))</f>
        <v>0</v>
      </c>
      <c r="CO6" s="268">
        <f>IF($I6="Percentage of Cash Flow",IF($E6&gt;CO$3-1,(('Operating Pro Forma'!$K$59-'Operating Pro Forma'!$K$62)/12)*'Debt Service'!$F6),IF($E6&gt;CO$3-1,$H6,0))</f>
        <v>0</v>
      </c>
      <c r="CP6" s="268">
        <f>IF($I6="Percentage of Cash Flow",IF($E6&gt;CP$3-1,(('Operating Pro Forma'!$K$59-'Operating Pro Forma'!$K$62)/12)*'Debt Service'!$F6),IF($E6&gt;CP$3-1,$H6,0))</f>
        <v>0</v>
      </c>
      <c r="CQ6" s="268">
        <f>IF($I6="Percentage of Cash Flow",IF($E6&gt;CQ$3-1,(('Operating Pro Forma'!$K$59-'Operating Pro Forma'!$K$62)/12)*'Debt Service'!$F6),IF($E6&gt;CQ$3-1,$H6,0))</f>
        <v>0</v>
      </c>
      <c r="CR6" s="268">
        <f>IF($I6="Percentage of Cash Flow",IF($E6&gt;CR$3-1,(('Operating Pro Forma'!$K$59-'Operating Pro Forma'!$K$62)/12)*'Debt Service'!$F6),IF($E6&gt;CR$3-1,$H6,0))</f>
        <v>0</v>
      </c>
      <c r="CS6" s="268">
        <f>IF($I6="Percentage of Cash Flow",IF($E6&gt;CS$3-1,(('Operating Pro Forma'!$K$59-'Operating Pro Forma'!$K$62)/12)*'Debt Service'!$F6),IF($E6&gt;CS$3-1,$H6,0))</f>
        <v>0</v>
      </c>
      <c r="CT6" s="268">
        <f>IF($I6="Percentage of Cash Flow",IF($E6&gt;CT$3-1,(('Operating Pro Forma'!$K$59-'Operating Pro Forma'!$K$62)/12)*'Debt Service'!$F6),IF($E6&gt;CT$3-1,$H6,0))</f>
        <v>0</v>
      </c>
      <c r="CU6" s="268">
        <f>IF($I6="Percentage of Cash Flow",IF($E6&gt;CU$3-1,(('Operating Pro Forma'!$K$59-'Operating Pro Forma'!$K$62)/12)*'Debt Service'!$F6),IF($E6&gt;CU$3-1,$H6,0))</f>
        <v>0</v>
      </c>
      <c r="CV6" s="268">
        <f>IF($I6="Percentage of Cash Flow",IF($E6&gt;CV$3-1,(('Operating Pro Forma'!$K$59-'Operating Pro Forma'!$K$62)/12)*'Debt Service'!$F6),IF($E6&gt;CV$3-1,$H6,0))</f>
        <v>0</v>
      </c>
      <c r="CW6" s="268">
        <f>IF($I6="Percentage of Cash Flow",IF($E6&gt;CW$3-1,(('Operating Pro Forma'!$K$59-'Operating Pro Forma'!$K$62)/12)*'Debt Service'!$F6),IF($E6&gt;CW$3-1,$H6,0))</f>
        <v>0</v>
      </c>
      <c r="CX6" s="268">
        <f>IF($I6="Percentage of Cash Flow",IF($E6&gt;CX$3-1,(('Operating Pro Forma'!$K$59-'Operating Pro Forma'!$K$62)/12)*'Debt Service'!$F6),IF($E6&gt;CX$3-1,$H6,0))</f>
        <v>0</v>
      </c>
      <c r="CY6" s="267">
        <f t="shared" si="7"/>
        <v>0</v>
      </c>
      <c r="CZ6" s="268">
        <f>IF($I6="Percentage of Cash Flow",IF($E6&gt;CZ$3-1,(('Operating Pro Forma'!$L$59-'Operating Pro Forma'!$L$62)/12)*'Debt Service'!$F6),IF($E6&gt;CZ$3-1,$H6,0))</f>
        <v>0</v>
      </c>
      <c r="DA6" s="268">
        <f>IF($I6="Percentage of Cash Flow",IF($E6&gt;DA$3-1,(('Operating Pro Forma'!$L$59-'Operating Pro Forma'!$L$62)/12)*'Debt Service'!$F6),IF($E6&gt;DA$3-1,$H6,0))</f>
        <v>0</v>
      </c>
      <c r="DB6" s="268">
        <f>IF($I6="Percentage of Cash Flow",IF($E6&gt;DB$3-1,(('Operating Pro Forma'!$L$59-'Operating Pro Forma'!$L$62)/12)*'Debt Service'!$F6),IF($E6&gt;DB$3-1,$H6,0))</f>
        <v>0</v>
      </c>
      <c r="DC6" s="268">
        <f>IF($I6="Percentage of Cash Flow",IF($E6&gt;DC$3-1,(('Operating Pro Forma'!$L$59-'Operating Pro Forma'!$L$62)/12)*'Debt Service'!$F6),IF($E6&gt;DC$3-1,$H6,0))</f>
        <v>0</v>
      </c>
      <c r="DD6" s="268">
        <f>IF($I6="Percentage of Cash Flow",IF($E6&gt;DD$3-1,(('Operating Pro Forma'!$L$59-'Operating Pro Forma'!$L$62)/12)*'Debt Service'!$F6),IF($E6&gt;DD$3-1,$H6,0))</f>
        <v>0</v>
      </c>
      <c r="DE6" s="268">
        <f>IF($I6="Percentage of Cash Flow",IF($E6&gt;DE$3-1,(('Operating Pro Forma'!$L$59-'Operating Pro Forma'!$L$62)/12)*'Debt Service'!$F6),IF($E6&gt;DE$3-1,$H6,0))</f>
        <v>0</v>
      </c>
      <c r="DF6" s="268">
        <f>IF($I6="Percentage of Cash Flow",IF($E6&gt;DF$3-1,(('Operating Pro Forma'!$L$59-'Operating Pro Forma'!$L$62)/12)*'Debt Service'!$F6),IF($E6&gt;DF$3-1,$H6,0))</f>
        <v>0</v>
      </c>
      <c r="DG6" s="268">
        <f>IF($I6="Percentage of Cash Flow",IF($E6&gt;DG$3-1,(('Operating Pro Forma'!$L$59-'Operating Pro Forma'!$L$62)/12)*'Debt Service'!$F6),IF($E6&gt;DG$3-1,$H6,0))</f>
        <v>0</v>
      </c>
      <c r="DH6" s="268">
        <f>IF($I6="Percentage of Cash Flow",IF($E6&gt;DH$3-1,(('Operating Pro Forma'!$L$59-'Operating Pro Forma'!$L$62)/12)*'Debt Service'!$F6),IF($E6&gt;DH$3-1,$H6,0))</f>
        <v>0</v>
      </c>
      <c r="DI6" s="268">
        <f>IF($I6="Percentage of Cash Flow",IF($E6&gt;DI$3-1,(('Operating Pro Forma'!$L$59-'Operating Pro Forma'!$L$62)/12)*'Debt Service'!$F6),IF($E6&gt;DI$3-1,$H6,0))</f>
        <v>0</v>
      </c>
      <c r="DJ6" s="268">
        <f>IF($I6="Percentage of Cash Flow",IF($E6&gt;DJ$3-1,(('Operating Pro Forma'!$L$59-'Operating Pro Forma'!$L$62)/12)*'Debt Service'!$F6),IF($E6&gt;DJ$3-1,$H6,0))</f>
        <v>0</v>
      </c>
      <c r="DK6" s="268">
        <f>IF($I6="Percentage of Cash Flow",IF($E6&gt;DK$3-1,(('Operating Pro Forma'!$L$59-'Operating Pro Forma'!$L$62)/12)*'Debt Service'!$F6),IF($E6&gt;DK$3-1,$H6,0))</f>
        <v>0</v>
      </c>
      <c r="DL6" s="267">
        <f t="shared" si="8"/>
        <v>0</v>
      </c>
      <c r="DM6" s="268">
        <f>IF($I6="Percentage of Cash Flow",IF($E6&gt;DM$3-1,(('Operating Pro Forma'!$M$59-'Operating Pro Forma'!$M$62)/12)*'Debt Service'!$F6),IF($E6&gt;DM$3-1,$H6,0))</f>
        <v>0</v>
      </c>
      <c r="DN6" s="268">
        <f>IF($I6="Percentage of Cash Flow",IF($E6&gt;DN$3-1,(('Operating Pro Forma'!$M$59-'Operating Pro Forma'!$M$62)/12)*'Debt Service'!$F6),IF($E6&gt;DN$3-1,$H6,0))</f>
        <v>0</v>
      </c>
      <c r="DO6" s="268">
        <f>IF($I6="Percentage of Cash Flow",IF($E6&gt;DO$3-1,(('Operating Pro Forma'!$M$59-'Operating Pro Forma'!$M$62)/12)*'Debt Service'!$F6),IF($E6&gt;DO$3-1,$H6,0))</f>
        <v>0</v>
      </c>
      <c r="DP6" s="268">
        <f>IF($I6="Percentage of Cash Flow",IF($E6&gt;DP$3-1,(('Operating Pro Forma'!$M$59-'Operating Pro Forma'!$M$62)/12)*'Debt Service'!$F6),IF($E6&gt;DP$3-1,$H6,0))</f>
        <v>0</v>
      </c>
      <c r="DQ6" s="268">
        <f>IF($I6="Percentage of Cash Flow",IF($E6&gt;DQ$3-1,(('Operating Pro Forma'!$M$59-'Operating Pro Forma'!$M$62)/12)*'Debt Service'!$F6),IF($E6&gt;DQ$3-1,$H6,0))</f>
        <v>0</v>
      </c>
      <c r="DR6" s="268">
        <f>IF($I6="Percentage of Cash Flow",IF($E6&gt;DR$3-1,(('Operating Pro Forma'!$M$59-'Operating Pro Forma'!$M$62)/12)*'Debt Service'!$F6),IF($E6&gt;DR$3-1,$H6,0))</f>
        <v>0</v>
      </c>
      <c r="DS6" s="268">
        <f>IF($I6="Percentage of Cash Flow",IF($E6&gt;DS$3-1,(('Operating Pro Forma'!$M$59-'Operating Pro Forma'!$M$62)/12)*'Debt Service'!$F6),IF($E6&gt;DS$3-1,$H6,0))</f>
        <v>0</v>
      </c>
      <c r="DT6" s="268">
        <f>IF($I6="Percentage of Cash Flow",IF($E6&gt;DT$3-1,(('Operating Pro Forma'!$M$59-'Operating Pro Forma'!$M$62)/12)*'Debt Service'!$F6),IF($E6&gt;DT$3-1,$H6,0))</f>
        <v>0</v>
      </c>
      <c r="DU6" s="268">
        <f>IF($I6="Percentage of Cash Flow",IF($E6&gt;DU$3-1,(('Operating Pro Forma'!$M$59-'Operating Pro Forma'!$M$62)/12)*'Debt Service'!$F6),IF($E6&gt;DU$3-1,$H6,0))</f>
        <v>0</v>
      </c>
      <c r="DV6" s="268">
        <f>IF($I6="Percentage of Cash Flow",IF($E6&gt;DV$3-1,(('Operating Pro Forma'!$M$59-'Operating Pro Forma'!$M$62)/12)*'Debt Service'!$F6),IF($E6&gt;DV$3-1,$H6,0))</f>
        <v>0</v>
      </c>
      <c r="DW6" s="268">
        <f>IF($I6="Percentage of Cash Flow",IF($E6&gt;DW$3-1,(('Operating Pro Forma'!$M$59-'Operating Pro Forma'!$M$62)/12)*'Debt Service'!$F6),IF($E6&gt;DW$3-1,$H6,0))</f>
        <v>0</v>
      </c>
      <c r="DX6" s="268">
        <f>IF($I6="Percentage of Cash Flow",IF($E6&gt;DX$3-1,(('Operating Pro Forma'!$M$59-'Operating Pro Forma'!$M$62)/12)*'Debt Service'!$F6),IF($E6&gt;DX$3-1,$H6,0))</f>
        <v>0</v>
      </c>
      <c r="DY6" s="267">
        <f t="shared" si="9"/>
        <v>0</v>
      </c>
      <c r="DZ6" s="268">
        <f>IF($I6="Percentage of Cash Flow",IF($E6&gt;DZ$3-1,(('Operating Pro Forma'!$N$59-'Operating Pro Forma'!$N$62)/12)*'Debt Service'!$F6),IF($E6&gt;DZ$3-1,$H6,0))</f>
        <v>0</v>
      </c>
      <c r="EA6" s="268">
        <f>IF($I6="Percentage of Cash Flow",IF($E6&gt;EA$3-1,(('Operating Pro Forma'!$N$59-'Operating Pro Forma'!$N$62)/12)*'Debt Service'!$F6),IF($E6&gt;EA$3-1,$H6,0))</f>
        <v>0</v>
      </c>
      <c r="EB6" s="268">
        <f>IF($I6="Percentage of Cash Flow",IF($E6&gt;EB$3-1,(('Operating Pro Forma'!$N$59-'Operating Pro Forma'!$N$62)/12)*'Debt Service'!$F6),IF($E6&gt;EB$3-1,$H6,0))</f>
        <v>0</v>
      </c>
      <c r="EC6" s="268">
        <f>IF($I6="Percentage of Cash Flow",IF($E6&gt;EC$3-1,(('Operating Pro Forma'!$N$59-'Operating Pro Forma'!$N$62)/12)*'Debt Service'!$F6),IF($E6&gt;EC$3-1,$H6,0))</f>
        <v>0</v>
      </c>
      <c r="ED6" s="268">
        <f>IF($I6="Percentage of Cash Flow",IF($E6&gt;ED$3-1,(('Operating Pro Forma'!$N$59-'Operating Pro Forma'!$N$62)/12)*'Debt Service'!$F6),IF($E6&gt;ED$3-1,$H6,0))</f>
        <v>0</v>
      </c>
      <c r="EE6" s="268">
        <f>IF($I6="Percentage of Cash Flow",IF($E6&gt;EE$3-1,(('Operating Pro Forma'!$N$59-'Operating Pro Forma'!$N$62)/12)*'Debt Service'!$F6),IF($E6&gt;EE$3-1,$H6,0))</f>
        <v>0</v>
      </c>
      <c r="EF6" s="268">
        <f>IF($I6="Percentage of Cash Flow",IF($E6&gt;EF$3-1,(('Operating Pro Forma'!$N$59-'Operating Pro Forma'!$N$62)/12)*'Debt Service'!$F6),IF($E6&gt;EF$3-1,$H6,0))</f>
        <v>0</v>
      </c>
      <c r="EG6" s="268">
        <f>IF($I6="Percentage of Cash Flow",IF($E6&gt;EG$3-1,(('Operating Pro Forma'!$N$59-'Operating Pro Forma'!$N$62)/12)*'Debt Service'!$F6),IF($E6&gt;EG$3-1,$H6,0))</f>
        <v>0</v>
      </c>
      <c r="EH6" s="268">
        <f>IF($I6="Percentage of Cash Flow",IF($E6&gt;EH$3-1,(('Operating Pro Forma'!$N$59-'Operating Pro Forma'!$N$62)/12)*'Debt Service'!$F6),IF($E6&gt;EH$3-1,$H6,0))</f>
        <v>0</v>
      </c>
      <c r="EI6" s="268">
        <f>IF($I6="Percentage of Cash Flow",IF($E6&gt;EI$3-1,(('Operating Pro Forma'!$N$59-'Operating Pro Forma'!$N$62)/12)*'Debt Service'!$F6),IF($E6&gt;EI$3-1,$H6,0))</f>
        <v>0</v>
      </c>
      <c r="EJ6" s="268">
        <f>IF($I6="Percentage of Cash Flow",IF($E6&gt;EJ$3-1,(('Operating Pro Forma'!$N$59-'Operating Pro Forma'!$N$62)/12)*'Debt Service'!$F6),IF($E6&gt;EJ$3-1,$H6,0))</f>
        <v>0</v>
      </c>
      <c r="EK6" s="268">
        <f>IF($I6="Percentage of Cash Flow",IF($E6&gt;EK$3-1,(('Operating Pro Forma'!$N$59-'Operating Pro Forma'!$N$62)/12)*'Debt Service'!$F6),IF($E6&gt;EK$3-1,$H6,0))</f>
        <v>0</v>
      </c>
      <c r="EL6" s="267">
        <f t="shared" si="10"/>
        <v>0</v>
      </c>
      <c r="EM6" s="268">
        <f>IF($I6="Percentage of Cash Flow",IF($E6&gt;EM$3-1,(('Operating Pro Forma'!$O$59-'Operating Pro Forma'!$O$62)/12)*'Debt Service'!$F6),IF($E6&gt;EM$3-1,$H6,0))</f>
        <v>0</v>
      </c>
      <c r="EN6" s="268">
        <f>IF($I6="Percentage of Cash Flow",IF($E6&gt;EN$3-1,(('Operating Pro Forma'!$O$59-'Operating Pro Forma'!$O$62)/12)*'Debt Service'!$F6),IF($E6&gt;EN$3-1,$H6,0))</f>
        <v>0</v>
      </c>
      <c r="EO6" s="268">
        <f>IF($I6="Percentage of Cash Flow",IF($E6&gt;EO$3-1,(('Operating Pro Forma'!$O$59-'Operating Pro Forma'!$O$62)/12)*'Debt Service'!$F6),IF($E6&gt;EO$3-1,$H6,0))</f>
        <v>0</v>
      </c>
      <c r="EP6" s="268">
        <f>IF($I6="Percentage of Cash Flow",IF($E6&gt;EP$3-1,(('Operating Pro Forma'!$O$59-'Operating Pro Forma'!$O$62)/12)*'Debt Service'!$F6),IF($E6&gt;EP$3-1,$H6,0))</f>
        <v>0</v>
      </c>
      <c r="EQ6" s="268">
        <f>IF($I6="Percentage of Cash Flow",IF($E6&gt;EQ$3-1,(('Operating Pro Forma'!$O$59-'Operating Pro Forma'!$O$62)/12)*'Debt Service'!$F6),IF($E6&gt;EQ$3-1,$H6,0))</f>
        <v>0</v>
      </c>
      <c r="ER6" s="268">
        <f>IF($I6="Percentage of Cash Flow",IF($E6&gt;ER$3-1,(('Operating Pro Forma'!$O$59-'Operating Pro Forma'!$O$62)/12)*'Debt Service'!$F6),IF($E6&gt;ER$3-1,$H6,0))</f>
        <v>0</v>
      </c>
      <c r="ES6" s="268">
        <f>IF($I6="Percentage of Cash Flow",IF($E6&gt;ES$3-1,(('Operating Pro Forma'!$O$59-'Operating Pro Forma'!$O$62)/12)*'Debt Service'!$F6),IF($E6&gt;ES$3-1,$H6,0))</f>
        <v>0</v>
      </c>
      <c r="ET6" s="268">
        <f>IF($I6="Percentage of Cash Flow",IF($E6&gt;ET$3-1,(('Operating Pro Forma'!$O$59-'Operating Pro Forma'!$O$62)/12)*'Debt Service'!$F6),IF($E6&gt;ET$3-1,$H6,0))</f>
        <v>0</v>
      </c>
      <c r="EU6" s="268">
        <f>IF($I6="Percentage of Cash Flow",IF($E6&gt;EU$3-1,(('Operating Pro Forma'!$O$59-'Operating Pro Forma'!$O$62)/12)*'Debt Service'!$F6),IF($E6&gt;EU$3-1,$H6,0))</f>
        <v>0</v>
      </c>
      <c r="EV6" s="268">
        <f>IF($I6="Percentage of Cash Flow",IF($E6&gt;EV$3-1,(('Operating Pro Forma'!$O$59-'Operating Pro Forma'!$O$62)/12)*'Debt Service'!$F6),IF($E6&gt;EV$3-1,$H6,0))</f>
        <v>0</v>
      </c>
      <c r="EW6" s="268">
        <f>IF($I6="Percentage of Cash Flow",IF($E6&gt;EW$3-1,(('Operating Pro Forma'!$O$59-'Operating Pro Forma'!$O$62)/12)*'Debt Service'!$F6),IF($E6&gt;EW$3-1,$H6,0))</f>
        <v>0</v>
      </c>
      <c r="EX6" s="268">
        <f>IF($I6="Percentage of Cash Flow",IF($E6&gt;EX$3-1,(('Operating Pro Forma'!$O$59-'Operating Pro Forma'!$O$62)/12)*'Debt Service'!$F6),IF($E6&gt;EX$3-1,$H6,0))</f>
        <v>0</v>
      </c>
      <c r="EY6" s="267">
        <f t="shared" si="11"/>
        <v>0</v>
      </c>
      <c r="EZ6" s="268">
        <f>IF($I6="Percentage of Cash Flow",IF($E6&gt;EZ$3-1,(('Operating Pro Forma'!$P$59-'Operating Pro Forma'!$P$62)/12)*'Debt Service'!$F6),IF($E6&gt;EZ$3-1,$H6,0))</f>
        <v>0</v>
      </c>
      <c r="FA6" s="268">
        <f>IF($I6="Percentage of Cash Flow",IF($E6&gt;FA$3-1,(('Operating Pro Forma'!$P$59-'Operating Pro Forma'!$P$62)/12)*'Debt Service'!$F6),IF($E6&gt;FA$3-1,$H6,0))</f>
        <v>0</v>
      </c>
      <c r="FB6" s="268">
        <f>IF($I6="Percentage of Cash Flow",IF($E6&gt;FB$3-1,(('Operating Pro Forma'!$P$59-'Operating Pro Forma'!$P$62)/12)*'Debt Service'!$F6),IF($E6&gt;FB$3-1,$H6,0))</f>
        <v>0</v>
      </c>
      <c r="FC6" s="268">
        <f>IF($I6="Percentage of Cash Flow",IF($E6&gt;FC$3-1,(('Operating Pro Forma'!$P$59-'Operating Pro Forma'!$P$62)/12)*'Debt Service'!$F6),IF($E6&gt;FC$3-1,$H6,0))</f>
        <v>0</v>
      </c>
      <c r="FD6" s="268">
        <f>IF($I6="Percentage of Cash Flow",IF($E6&gt;FD$3-1,(('Operating Pro Forma'!$P$59-'Operating Pro Forma'!$P$62)/12)*'Debt Service'!$F6),IF($E6&gt;FD$3-1,$H6,0))</f>
        <v>0</v>
      </c>
      <c r="FE6" s="268">
        <f>IF($I6="Percentage of Cash Flow",IF($E6&gt;FE$3-1,(('Operating Pro Forma'!$P$59-'Operating Pro Forma'!$P$62)/12)*'Debt Service'!$F6),IF($E6&gt;FE$3-1,$H6,0))</f>
        <v>0</v>
      </c>
      <c r="FF6" s="268">
        <f>IF($I6="Percentage of Cash Flow",IF($E6&gt;FF$3-1,(('Operating Pro Forma'!$P$59-'Operating Pro Forma'!$P$62)/12)*'Debt Service'!$F6),IF($E6&gt;FF$3-1,$H6,0))</f>
        <v>0</v>
      </c>
      <c r="FG6" s="268">
        <f>IF($I6="Percentage of Cash Flow",IF($E6&gt;FG$3-1,(('Operating Pro Forma'!$P$59-'Operating Pro Forma'!$P$62)/12)*'Debt Service'!$F6),IF($E6&gt;FG$3-1,$H6,0))</f>
        <v>0</v>
      </c>
      <c r="FH6" s="268">
        <f>IF($I6="Percentage of Cash Flow",IF($E6&gt;FH$3-1,(('Operating Pro Forma'!$P$59-'Operating Pro Forma'!$P$62)/12)*'Debt Service'!$F6),IF($E6&gt;FH$3-1,$H6,0))</f>
        <v>0</v>
      </c>
      <c r="FI6" s="268">
        <f>IF($I6="Percentage of Cash Flow",IF($E6&gt;FI$3-1,(('Operating Pro Forma'!$P$59-'Operating Pro Forma'!$P$62)/12)*'Debt Service'!$F6),IF($E6&gt;FI$3-1,$H6,0))</f>
        <v>0</v>
      </c>
      <c r="FJ6" s="268">
        <f>IF($I6="Percentage of Cash Flow",IF($E6&gt;FJ$3-1,(('Operating Pro Forma'!$P$59-'Operating Pro Forma'!$P$62)/12)*'Debt Service'!$F6),IF($E6&gt;FJ$3-1,$H6,0))</f>
        <v>0</v>
      </c>
      <c r="FK6" s="268">
        <f>IF($I6="Percentage of Cash Flow",IF($E6&gt;FK$3-1,(('Operating Pro Forma'!$P$59-'Operating Pro Forma'!$P$62)/12)*'Debt Service'!$F6),IF($E6&gt;FK$3-1,$H6,0))</f>
        <v>0</v>
      </c>
      <c r="FL6" s="267">
        <f t="shared" si="12"/>
        <v>0</v>
      </c>
      <c r="FM6" s="268">
        <f>IF($I6="Percentage of Cash Flow",IF($E6&gt;FM$3-1,(('Operating Pro Forma'!$Q$59-'Operating Pro Forma'!$Q$62)/12)*'Debt Service'!$F6),IF($E6&gt;FM$3-1,$H6,0))</f>
        <v>0</v>
      </c>
      <c r="FN6" s="268">
        <f>IF($I6="Percentage of Cash Flow",IF($E6&gt;FN$3-1,(('Operating Pro Forma'!$Q$59-'Operating Pro Forma'!$Q$62)/12)*'Debt Service'!$F6),IF($E6&gt;FN$3-1,$H6,0))</f>
        <v>0</v>
      </c>
      <c r="FO6" s="268">
        <f>IF($I6="Percentage of Cash Flow",IF($E6&gt;FO$3-1,(('Operating Pro Forma'!$Q$59-'Operating Pro Forma'!$Q$62)/12)*'Debt Service'!$F6),IF($E6&gt;FO$3-1,$H6,0))</f>
        <v>0</v>
      </c>
      <c r="FP6" s="268">
        <f>IF($I6="Percentage of Cash Flow",IF($E6&gt;FP$3-1,(('Operating Pro Forma'!$Q$59-'Operating Pro Forma'!$Q$62)/12)*'Debt Service'!$F6),IF($E6&gt;FP$3-1,$H6,0))</f>
        <v>0</v>
      </c>
      <c r="FQ6" s="268">
        <f>IF($I6="Percentage of Cash Flow",IF($E6&gt;FQ$3-1,(('Operating Pro Forma'!$Q$59-'Operating Pro Forma'!$Q$62)/12)*'Debt Service'!$F6),IF($E6&gt;FQ$3-1,$H6,0))</f>
        <v>0</v>
      </c>
      <c r="FR6" s="268">
        <f>IF($I6="Percentage of Cash Flow",IF($E6&gt;FR$3-1,(('Operating Pro Forma'!$Q$59-'Operating Pro Forma'!$Q$62)/12)*'Debt Service'!$F6),IF($E6&gt;FR$3-1,$H6,0))</f>
        <v>0</v>
      </c>
      <c r="FS6" s="268">
        <f>IF($I6="Percentage of Cash Flow",IF($E6&gt;FS$3-1,(('Operating Pro Forma'!$Q$59-'Operating Pro Forma'!$Q$62)/12)*'Debt Service'!$F6),IF($E6&gt;FS$3-1,$H6,0))</f>
        <v>0</v>
      </c>
      <c r="FT6" s="268">
        <f>IF($I6="Percentage of Cash Flow",IF($E6&gt;FT$3-1,(('Operating Pro Forma'!$Q$59-'Operating Pro Forma'!$Q$62)/12)*'Debt Service'!$F6),IF($E6&gt;FT$3-1,$H6,0))</f>
        <v>0</v>
      </c>
      <c r="FU6" s="268">
        <f>IF($I6="Percentage of Cash Flow",IF($E6&gt;FU$3-1,(('Operating Pro Forma'!$Q$59-'Operating Pro Forma'!$Q$62)/12)*'Debt Service'!$F6),IF($E6&gt;FU$3-1,$H6,0))</f>
        <v>0</v>
      </c>
      <c r="FV6" s="268">
        <f>IF($I6="Percentage of Cash Flow",IF($E6&gt;FV$3-1,(('Operating Pro Forma'!$Q$59-'Operating Pro Forma'!$Q$62)/12)*'Debt Service'!$F6),IF($E6&gt;FV$3-1,$H6,0))</f>
        <v>0</v>
      </c>
      <c r="FW6" s="268">
        <f>IF($I6="Percentage of Cash Flow",IF($E6&gt;FW$3-1,(('Operating Pro Forma'!$Q$59-'Operating Pro Forma'!$Q$62)/12)*'Debt Service'!$F6),IF($E6&gt;FW$3-1,$H6,0))</f>
        <v>0</v>
      </c>
      <c r="FX6" s="268">
        <f>IF($I6="Percentage of Cash Flow",IF($E6&gt;FX$3-1,(('Operating Pro Forma'!$Q$59-'Operating Pro Forma'!$Q$62)/12)*'Debt Service'!$F6),IF($E6&gt;FX$3-1,$H6,0))</f>
        <v>0</v>
      </c>
      <c r="FY6" s="267">
        <f t="shared" si="13"/>
        <v>0</v>
      </c>
      <c r="FZ6" s="268">
        <f>IF($I6="Percentage of Cash Flow",IF($E6&gt;FZ$3-1,(('Operating Pro Forma'!$R$59-'Operating Pro Forma'!$R$62)/12)*'Debt Service'!$F6),IF($E6&gt;FZ$3-1,$H6,0))</f>
        <v>0</v>
      </c>
      <c r="GA6" s="268">
        <f>IF($I6="Percentage of Cash Flow",IF($E6&gt;GA$3-1,(('Operating Pro Forma'!$R$59-'Operating Pro Forma'!$R$62)/12)*'Debt Service'!$F6),IF($E6&gt;GA$3-1,$H6,0))</f>
        <v>0</v>
      </c>
      <c r="GB6" s="268">
        <f>IF($I6="Percentage of Cash Flow",IF($E6&gt;GB$3-1,(('Operating Pro Forma'!$R$59-'Operating Pro Forma'!$R$62)/12)*'Debt Service'!$F6),IF($E6&gt;GB$3-1,$H6,0))</f>
        <v>0</v>
      </c>
      <c r="GC6" s="268">
        <f>IF($I6="Percentage of Cash Flow",IF($E6&gt;GC$3-1,(('Operating Pro Forma'!$R$59-'Operating Pro Forma'!$R$62)/12)*'Debt Service'!$F6),IF($E6&gt;GC$3-1,$H6,0))</f>
        <v>0</v>
      </c>
      <c r="GD6" s="268">
        <f>IF($I6="Percentage of Cash Flow",IF($E6&gt;GD$3-1,(('Operating Pro Forma'!$R$59-'Operating Pro Forma'!$R$62)/12)*'Debt Service'!$F6),IF($E6&gt;GD$3-1,$H6,0))</f>
        <v>0</v>
      </c>
      <c r="GE6" s="268">
        <f>IF($I6="Percentage of Cash Flow",IF($E6&gt;GE$3-1,(('Operating Pro Forma'!$R$59-'Operating Pro Forma'!$R$62)/12)*'Debt Service'!$F6),IF($E6&gt;GE$3-1,$H6,0))</f>
        <v>0</v>
      </c>
      <c r="GF6" s="268">
        <f>IF($I6="Percentage of Cash Flow",IF($E6&gt;GF$3-1,(('Operating Pro Forma'!$R$59-'Operating Pro Forma'!$R$62)/12)*'Debt Service'!$F6),IF($E6&gt;GF$3-1,$H6,0))</f>
        <v>0</v>
      </c>
      <c r="GG6" s="268">
        <f>IF($I6="Percentage of Cash Flow",IF($E6&gt;GG$3-1,(('Operating Pro Forma'!$R$59-'Operating Pro Forma'!$R$62)/12)*'Debt Service'!$F6),IF($E6&gt;GG$3-1,$H6,0))</f>
        <v>0</v>
      </c>
      <c r="GH6" s="268">
        <f>IF($I6="Percentage of Cash Flow",IF($E6&gt;GH$3-1,(('Operating Pro Forma'!$R$59-'Operating Pro Forma'!$R$62)/12)*'Debt Service'!$F6),IF($E6&gt;GH$3-1,$H6,0))</f>
        <v>0</v>
      </c>
      <c r="GI6" s="268">
        <f>IF($I6="Percentage of Cash Flow",IF($E6&gt;GI$3-1,(('Operating Pro Forma'!$R$59-'Operating Pro Forma'!$R$62)/12)*'Debt Service'!$F6),IF($E6&gt;GI$3-1,$H6,0))</f>
        <v>0</v>
      </c>
      <c r="GJ6" s="268">
        <f>IF($I6="Percentage of Cash Flow",IF($E6&gt;GJ$3-1,(('Operating Pro Forma'!$R$59-'Operating Pro Forma'!$R$62)/12)*'Debt Service'!$F6),IF($E6&gt;GJ$3-1,$H6,0))</f>
        <v>0</v>
      </c>
      <c r="GK6" s="268">
        <f>IF($I6="Percentage of Cash Flow",IF($E6&gt;GK$3-1,(('Operating Pro Forma'!$R$59-'Operating Pro Forma'!$R$62)/12)*'Debt Service'!$F6),IF($E6&gt;GK$3-1,$H6,0))</f>
        <v>0</v>
      </c>
      <c r="GL6" s="267">
        <f t="shared" si="14"/>
        <v>0</v>
      </c>
      <c r="GM6" s="268">
        <f>IF($I6="Percentage of Cash Flow",IF($E6&gt;GM$3-1,(('Operating Pro Forma'!$S$59-'Operating Pro Forma'!$S$62)/12)*'Debt Service'!$F6),IF($E6&gt;GM$3-1,$H6,0))</f>
        <v>0</v>
      </c>
      <c r="GN6" s="268">
        <f>IF($I6="Percentage of Cash Flow",IF($E6&gt;GN$3-1,(('Operating Pro Forma'!$S$59-'Operating Pro Forma'!$S$62)/12)*'Debt Service'!$F6),IF($E6&gt;GN$3-1,$H6,0))</f>
        <v>0</v>
      </c>
      <c r="GO6" s="268">
        <f>IF($I6="Percentage of Cash Flow",IF($E6&gt;GO$3-1,(('Operating Pro Forma'!$S$59-'Operating Pro Forma'!$S$62)/12)*'Debt Service'!$F6),IF($E6&gt;GO$3-1,$H6,0))</f>
        <v>0</v>
      </c>
      <c r="GP6" s="268">
        <f>IF($I6="Percentage of Cash Flow",IF($E6&gt;GP$3-1,(('Operating Pro Forma'!$S$59-'Operating Pro Forma'!$S$62)/12)*'Debt Service'!$F6),IF($E6&gt;GP$3-1,$H6,0))</f>
        <v>0</v>
      </c>
      <c r="GQ6" s="268">
        <f>IF($I6="Percentage of Cash Flow",IF($E6&gt;GQ$3-1,(('Operating Pro Forma'!$S$59-'Operating Pro Forma'!$S$62)/12)*'Debt Service'!$F6),IF($E6&gt;GQ$3-1,$H6,0))</f>
        <v>0</v>
      </c>
      <c r="GR6" s="268">
        <f>IF($I6="Percentage of Cash Flow",IF($E6&gt;GR$3-1,(('Operating Pro Forma'!$S$59-'Operating Pro Forma'!$S$62)/12)*'Debt Service'!$F6),IF($E6&gt;GR$3-1,$H6,0))</f>
        <v>0</v>
      </c>
      <c r="GS6" s="268">
        <f>IF($I6="Percentage of Cash Flow",IF($E6&gt;GS$3-1,(('Operating Pro Forma'!$S$59-'Operating Pro Forma'!$S$62)/12)*'Debt Service'!$F6),IF($E6&gt;GS$3-1,$H6,0))</f>
        <v>0</v>
      </c>
      <c r="GT6" s="268">
        <f>IF($I6="Percentage of Cash Flow",IF($E6&gt;GT$3-1,(('Operating Pro Forma'!$S$59-'Operating Pro Forma'!$S$62)/12)*'Debt Service'!$F6),IF($E6&gt;GT$3-1,$H6,0))</f>
        <v>0</v>
      </c>
      <c r="GU6" s="268">
        <f>IF($I6="Percentage of Cash Flow",IF($E6&gt;GU$3-1,(('Operating Pro Forma'!$S$59-'Operating Pro Forma'!$S$62)/12)*'Debt Service'!$F6),IF($E6&gt;GU$3-1,$H6,0))</f>
        <v>0</v>
      </c>
      <c r="GV6" s="268">
        <f>IF($I6="Percentage of Cash Flow",IF($E6&gt;GV$3-1,(('Operating Pro Forma'!$S$59-'Operating Pro Forma'!$S$62)/12)*'Debt Service'!$F6),IF($E6&gt;GV$3-1,$H6,0))</f>
        <v>0</v>
      </c>
      <c r="GW6" s="268">
        <f>IF($I6="Percentage of Cash Flow",IF($E6&gt;GW$3-1,(('Operating Pro Forma'!$S$59-'Operating Pro Forma'!$S$62)/12)*'Debt Service'!$F6),IF($E6&gt;GW$3-1,$H6,0))</f>
        <v>0</v>
      </c>
      <c r="GX6" s="268">
        <f>IF($I6="Percentage of Cash Flow",IF($E6&gt;GX$3-1,(('Operating Pro Forma'!$S$59-'Operating Pro Forma'!$S$62)/12)*'Debt Service'!$F6),IF($E6&gt;GX$3-1,$H6,0))</f>
        <v>0</v>
      </c>
      <c r="GY6" s="267">
        <f t="shared" si="15"/>
        <v>0</v>
      </c>
      <c r="GZ6" s="268">
        <f>IF($I6="Percentage of Cash Flow",IF($E6&gt;GZ$3-1,(('Operating Pro Forma'!$T$59-'Operating Pro Forma'!$T$62)/12)*'Debt Service'!$F6),IF($E6&gt;GZ$3-1,$H6,0))</f>
        <v>0</v>
      </c>
      <c r="HA6" s="268">
        <f>IF($I6="Percentage of Cash Flow",IF($E6&gt;HA$3-1,(('Operating Pro Forma'!$T$59-'Operating Pro Forma'!$T$62)/12)*'Debt Service'!$F6),IF($E6&gt;HA$3-1,$H6,0))</f>
        <v>0</v>
      </c>
      <c r="HB6" s="268">
        <f>IF($I6="Percentage of Cash Flow",IF($E6&gt;HB$3-1,(('Operating Pro Forma'!$T$59-'Operating Pro Forma'!$T$62)/12)*'Debt Service'!$F6),IF($E6&gt;HB$3-1,$H6,0))</f>
        <v>0</v>
      </c>
      <c r="HC6" s="268">
        <f>IF($I6="Percentage of Cash Flow",IF($E6&gt;HC$3-1,(('Operating Pro Forma'!$T$59-'Operating Pro Forma'!$T$62)/12)*'Debt Service'!$F6),IF($E6&gt;HC$3-1,$H6,0))</f>
        <v>0</v>
      </c>
      <c r="HD6" s="268">
        <f>IF($I6="Percentage of Cash Flow",IF($E6&gt;HD$3-1,(('Operating Pro Forma'!$T$59-'Operating Pro Forma'!$T$62)/12)*'Debt Service'!$F6),IF($E6&gt;HD$3-1,$H6,0))</f>
        <v>0</v>
      </c>
      <c r="HE6" s="268">
        <f>IF($I6="Percentage of Cash Flow",IF($E6&gt;HE$3-1,(('Operating Pro Forma'!$T$59-'Operating Pro Forma'!$T$62)/12)*'Debt Service'!$F6),IF($E6&gt;HE$3-1,$H6,0))</f>
        <v>0</v>
      </c>
      <c r="HF6" s="268">
        <f>IF($I6="Percentage of Cash Flow",IF($E6&gt;HF$3-1,(('Operating Pro Forma'!$T$59-'Operating Pro Forma'!$T$62)/12)*'Debt Service'!$F6),IF($E6&gt;HF$3-1,$H6,0))</f>
        <v>0</v>
      </c>
      <c r="HG6" s="268">
        <f>IF($I6="Percentage of Cash Flow",IF($E6&gt;HG$3-1,(('Operating Pro Forma'!$T$59-'Operating Pro Forma'!$T$62)/12)*'Debt Service'!$F6),IF($E6&gt;HG$3-1,$H6,0))</f>
        <v>0</v>
      </c>
      <c r="HH6" s="268">
        <f>IF($I6="Percentage of Cash Flow",IF($E6&gt;HH$3-1,(('Operating Pro Forma'!$T$59-'Operating Pro Forma'!$T$62)/12)*'Debt Service'!$F6),IF($E6&gt;HH$3-1,$H6,0))</f>
        <v>0</v>
      </c>
      <c r="HI6" s="268">
        <f>IF($I6="Percentage of Cash Flow",IF($E6&gt;HI$3-1,(('Operating Pro Forma'!$T$59-'Operating Pro Forma'!$T$62)/12)*'Debt Service'!$F6),IF($E6&gt;HI$3-1,$H6,0))</f>
        <v>0</v>
      </c>
      <c r="HJ6" s="268">
        <f>IF($I6="Percentage of Cash Flow",IF($E6&gt;HJ$3-1,(('Operating Pro Forma'!$T$59-'Operating Pro Forma'!$T$62)/12)*'Debt Service'!$F6),IF($E6&gt;HJ$3-1,$H6,0))</f>
        <v>0</v>
      </c>
      <c r="HK6" s="268">
        <f>IF($I6="Percentage of Cash Flow",IF($E6&gt;HK$3-1,(('Operating Pro Forma'!$T$59-'Operating Pro Forma'!$T$62)/12)*'Debt Service'!$F6),IF($E6&gt;HK$3-1,$H6,0))</f>
        <v>0</v>
      </c>
      <c r="HL6" s="267">
        <f t="shared" si="16"/>
        <v>0</v>
      </c>
      <c r="HM6" s="268">
        <f>IF($I6="Percentage of Cash Flow",IF($E6&gt;HM$3-1,(('Operating Pro Forma'!$U$59-'Operating Pro Forma'!$U$62)/12)*'Debt Service'!$F6),IF($E6&gt;HM$3-1,$H6,0))</f>
        <v>0</v>
      </c>
      <c r="HN6" s="268">
        <f>IF($I6="Percentage of Cash Flow",IF($E6&gt;HN$3-1,(('Operating Pro Forma'!$U$59-'Operating Pro Forma'!$U$62)/12)*'Debt Service'!$F6),IF($E6&gt;HN$3-1,$H6,0))</f>
        <v>0</v>
      </c>
      <c r="HO6" s="268">
        <f>IF($I6="Percentage of Cash Flow",IF($E6&gt;HO$3-1,(('Operating Pro Forma'!$U$59-'Operating Pro Forma'!$U$62)/12)*'Debt Service'!$F6),IF($E6&gt;HO$3-1,$H6,0))</f>
        <v>0</v>
      </c>
      <c r="HP6" s="268">
        <f>IF($I6="Percentage of Cash Flow",IF($E6&gt;HP$3-1,(('Operating Pro Forma'!$U$59-'Operating Pro Forma'!$U$62)/12)*'Debt Service'!$F6),IF($E6&gt;HP$3-1,$H6,0))</f>
        <v>0</v>
      </c>
      <c r="HQ6" s="268">
        <f>IF($I6="Percentage of Cash Flow",IF($E6&gt;HQ$3-1,(('Operating Pro Forma'!$U$59-'Operating Pro Forma'!$U$62)/12)*'Debt Service'!$F6),IF($E6&gt;HQ$3-1,$H6,0))</f>
        <v>0</v>
      </c>
      <c r="HR6" s="268">
        <f>IF($I6="Percentage of Cash Flow",IF($E6&gt;HR$3-1,(('Operating Pro Forma'!$U$59-'Operating Pro Forma'!$U$62)/12)*'Debt Service'!$F6),IF($E6&gt;HR$3-1,$H6,0))</f>
        <v>0</v>
      </c>
      <c r="HS6" s="268">
        <f>IF($I6="Percentage of Cash Flow",IF($E6&gt;HS$3-1,(('Operating Pro Forma'!$U$59-'Operating Pro Forma'!$U$62)/12)*'Debt Service'!$F6),IF($E6&gt;HS$3-1,$H6,0))</f>
        <v>0</v>
      </c>
      <c r="HT6" s="268">
        <f>IF($I6="Percentage of Cash Flow",IF($E6&gt;HT$3-1,(('Operating Pro Forma'!$U$59-'Operating Pro Forma'!$U$62)/12)*'Debt Service'!$F6),IF($E6&gt;HT$3-1,$H6,0))</f>
        <v>0</v>
      </c>
      <c r="HU6" s="268">
        <f>IF($I6="Percentage of Cash Flow",IF($E6&gt;HU$3-1,(('Operating Pro Forma'!$U$59-'Operating Pro Forma'!$U$62)/12)*'Debt Service'!$F6),IF($E6&gt;HU$3-1,$H6,0))</f>
        <v>0</v>
      </c>
      <c r="HV6" s="268">
        <f>IF($I6="Percentage of Cash Flow",IF($E6&gt;HV$3-1,(('Operating Pro Forma'!$U$59-'Operating Pro Forma'!$U$62)/12)*'Debt Service'!$F6),IF($E6&gt;HV$3-1,$H6,0))</f>
        <v>0</v>
      </c>
      <c r="HW6" s="268">
        <f>IF($I6="Percentage of Cash Flow",IF($E6&gt;HW$3-1,(('Operating Pro Forma'!$U$59-'Operating Pro Forma'!$U$62)/12)*'Debt Service'!$F6),IF($E6&gt;HW$3-1,$H6,0))</f>
        <v>0</v>
      </c>
      <c r="HX6" s="268">
        <f>IF($I6="Percentage of Cash Flow",IF($E6&gt;HX$3-1,(('Operating Pro Forma'!$U$59-'Operating Pro Forma'!$U$62)/12)*'Debt Service'!$F6),IF($E6&gt;HX$3-1,$H6,0))</f>
        <v>0</v>
      </c>
      <c r="HY6" s="267">
        <f t="shared" si="17"/>
        <v>0</v>
      </c>
      <c r="HZ6" s="268">
        <f>IF($I6="Percentage of Cash Flow",IF($E6&gt;HZ$3-1,(('Operating Pro Forma'!$V$59-'Operating Pro Forma'!$V$62)/12)*'Debt Service'!$F6),IF($E6&gt;HZ$3-1,$H6,0))</f>
        <v>0</v>
      </c>
      <c r="IA6" s="268">
        <f>IF($I6="Percentage of Cash Flow",IF($E6&gt;IA$3-1,(('Operating Pro Forma'!$V$59-'Operating Pro Forma'!$V$62)/12)*'Debt Service'!$F6),IF($E6&gt;IA$3-1,$H6,0))</f>
        <v>0</v>
      </c>
      <c r="IB6" s="268">
        <f>IF($I6="Percentage of Cash Flow",IF($E6&gt;IB$3-1,(('Operating Pro Forma'!$V$59-'Operating Pro Forma'!$V$62)/12)*'Debt Service'!$F6),IF($E6&gt;IB$3-1,$H6,0))</f>
        <v>0</v>
      </c>
      <c r="IC6" s="268">
        <f>IF($I6="Percentage of Cash Flow",IF($E6&gt;IC$3-1,(('Operating Pro Forma'!$V$59-'Operating Pro Forma'!$V$62)/12)*'Debt Service'!$F6),IF($E6&gt;IC$3-1,$H6,0))</f>
        <v>0</v>
      </c>
      <c r="ID6" s="268">
        <f>IF($I6="Percentage of Cash Flow",IF($E6&gt;ID$3-1,(('Operating Pro Forma'!$V$59-'Operating Pro Forma'!$V$62)/12)*'Debt Service'!$F6),IF($E6&gt;ID$3-1,$H6,0))</f>
        <v>0</v>
      </c>
      <c r="IE6" s="268">
        <f>IF($I6="Percentage of Cash Flow",IF($E6&gt;IE$3-1,(('Operating Pro Forma'!$V$59-'Operating Pro Forma'!$V$62)/12)*'Debt Service'!$F6),IF($E6&gt;IE$3-1,$H6,0))</f>
        <v>0</v>
      </c>
      <c r="IF6" s="268">
        <f>IF($I6="Percentage of Cash Flow",IF($E6&gt;IF$3-1,(('Operating Pro Forma'!$V$59-'Operating Pro Forma'!$V$62)/12)*'Debt Service'!$F6),IF($E6&gt;IF$3-1,$H6,0))</f>
        <v>0</v>
      </c>
      <c r="IG6" s="268">
        <f>IF($I6="Percentage of Cash Flow",IF($E6&gt;IG$3-1,(('Operating Pro Forma'!$V$59-'Operating Pro Forma'!$V$62)/12)*'Debt Service'!$F6),IF($E6&gt;IG$3-1,$H6,0))</f>
        <v>0</v>
      </c>
      <c r="IH6" s="268">
        <f>IF($I6="Percentage of Cash Flow",IF($E6&gt;IH$3-1,(('Operating Pro Forma'!$V$59-'Operating Pro Forma'!$V$62)/12)*'Debt Service'!$F6),IF($E6&gt;IH$3-1,$H6,0))</f>
        <v>0</v>
      </c>
      <c r="II6" s="268">
        <f>IF($I6="Percentage of Cash Flow",IF($E6&gt;II$3-1,(('Operating Pro Forma'!$V$59-'Operating Pro Forma'!$V$62)/12)*'Debt Service'!$F6),IF($E6&gt;II$3-1,$H6,0))</f>
        <v>0</v>
      </c>
      <c r="IJ6" s="268">
        <f>IF($I6="Percentage of Cash Flow",IF($E6&gt;IJ$3-1,(('Operating Pro Forma'!$V$59-'Operating Pro Forma'!$V$62)/12)*'Debt Service'!$F6),IF($E6&gt;IJ$3-1,$H6,0))</f>
        <v>0</v>
      </c>
      <c r="IK6" s="268">
        <f>IF($I6="Percentage of Cash Flow",IF($E6&gt;IK$3-1,(('Operating Pro Forma'!$V$59-'Operating Pro Forma'!$V$62)/12)*'Debt Service'!$F6),IF($E6&gt;IK$3-1,$H6,0))</f>
        <v>0</v>
      </c>
      <c r="IL6" s="267">
        <f t="shared" si="18"/>
        <v>0</v>
      </c>
      <c r="IM6" s="268">
        <f>IF($I6="Percentage of Cash Flow",IF($E6&gt;IM$3-1,(('Operating Pro Forma'!$W$59-'Operating Pro Forma'!$W$62)/12)*'Debt Service'!$F$4),IF($E6&gt;IM$3-1,$H6,0))</f>
        <v>0</v>
      </c>
      <c r="IN6" s="268">
        <f>IF($I6="Percentage of Cash Flow",IF($E6&gt;IN$3-1,(('Operating Pro Forma'!$W$59-'Operating Pro Forma'!$W$62)/12)*'Debt Service'!$F$4),IF($E6&gt;IN$3-1,$H6,0))</f>
        <v>0</v>
      </c>
      <c r="IO6" s="268">
        <f>IF($I6="Percentage of Cash Flow",IF($E6&gt;IO$3-1,(('Operating Pro Forma'!$W$59-'Operating Pro Forma'!$W$62)/12)*'Debt Service'!$F$4),IF($E6&gt;IO$3-1,$H6,0))</f>
        <v>0</v>
      </c>
      <c r="IP6" s="268">
        <f>IF($I6="Percentage of Cash Flow",IF($E6&gt;IP$3-1,(('Operating Pro Forma'!$W$59-'Operating Pro Forma'!$W$62)/12)*'Debt Service'!$F$4),IF($E6&gt;IP$3-1,$H6,0))</f>
        <v>0</v>
      </c>
      <c r="IQ6" s="268">
        <f>IF($I6="Percentage of Cash Flow",IF($E6&gt;IQ$3-1,(('Operating Pro Forma'!$W$59-'Operating Pro Forma'!$W$62)/12)*'Debt Service'!$F$4),IF($E6&gt;IQ$3-1,$H6,0))</f>
        <v>0</v>
      </c>
      <c r="IR6" s="268">
        <f>IF($I6="Percentage of Cash Flow",IF($E6&gt;IR$3-1,(('Operating Pro Forma'!$W$59-'Operating Pro Forma'!$W$62)/12)*'Debt Service'!$F$4),IF($E6&gt;IR$3-1,$H6,0))</f>
        <v>0</v>
      </c>
      <c r="IS6" s="268">
        <f>IF($I6="Percentage of Cash Flow",IF($E6&gt;IS$3-1,(('Operating Pro Forma'!$W$59-'Operating Pro Forma'!$W$62)/12)*'Debt Service'!$F$4),IF($E6&gt;IS$3-1,$H6,0))</f>
        <v>0</v>
      </c>
      <c r="IT6" s="268">
        <f>IF($I6="Percentage of Cash Flow",IF($E6&gt;IT$3-1,(('Operating Pro Forma'!$W$59-'Operating Pro Forma'!$W$62)/12)*'Debt Service'!$F$4),IF($E6&gt;IT$3-1,$H6,0))</f>
        <v>0</v>
      </c>
      <c r="IU6" s="268">
        <f>IF($I6="Percentage of Cash Flow",IF($E6&gt;IU$3-1,(('Operating Pro Forma'!$W$59-'Operating Pro Forma'!$W$62)/12)*'Debt Service'!$F$4),IF($E6&gt;IU$3-1,$H6,0))</f>
        <v>0</v>
      </c>
      <c r="IV6" s="268">
        <f>IF($I6="Percentage of Cash Flow",IF($E6&gt;IV$3-1,(('Operating Pro Forma'!$W$59-'Operating Pro Forma'!$W$62)/12)*'Debt Service'!$F$4),IF($E6&gt;IV$3-1,$H6,0))</f>
        <v>0</v>
      </c>
      <c r="IW6" s="268">
        <f>IF($I6="Percentage of Cash Flow",IF($E6&gt;IW$3-1,(('Operating Pro Forma'!$W$59-'Operating Pro Forma'!$W$62)/12)*'Debt Service'!$F$4),IF($E6&gt;IW$3-1,$H6,0))</f>
        <v>0</v>
      </c>
      <c r="IX6" s="268">
        <f>IF($I6="Percentage of Cash Flow",IF($E6&gt;IX$3-1,(('Operating Pro Forma'!$W$59-'Operating Pro Forma'!$W$62)/12)*'Debt Service'!$F$4),IF($E6&gt;IX$3-1,$H6,0))</f>
        <v>0</v>
      </c>
      <c r="IY6" s="267">
        <f t="shared" si="19"/>
        <v>0</v>
      </c>
      <c r="IZ6" s="268">
        <f>IF($I6="Percentage of Cash Flow",IF($E6&gt;IZ$3-1,(('Operating Pro Forma'!$X$59-'Operating Pro Forma'!$X$62)/12)*'Debt Service'!$F6),IF($E6&gt;IZ$3-1,$H6,0))</f>
        <v>0</v>
      </c>
      <c r="JA6" s="268">
        <f>IF($I6="Percentage of Cash Flow",IF($E6&gt;JA$3-1,(('Operating Pro Forma'!$X$59-'Operating Pro Forma'!$X$62)/12)*'Debt Service'!$F6),IF($E6&gt;JA$3-1,$H6,0))</f>
        <v>0</v>
      </c>
      <c r="JB6" s="268">
        <f>IF($I6="Percentage of Cash Flow",IF($E6&gt;JB$3-1,(('Operating Pro Forma'!$X$59-'Operating Pro Forma'!$X$62)/12)*'Debt Service'!$F6),IF($E6&gt;JB$3-1,$H6,0))</f>
        <v>0</v>
      </c>
      <c r="JC6" s="268">
        <f>IF($I6="Percentage of Cash Flow",IF($E6&gt;JC$3-1,(('Operating Pro Forma'!$X$59-'Operating Pro Forma'!$X$62)/12)*'Debt Service'!$F6),IF($E6&gt;JC$3-1,$H6,0))</f>
        <v>0</v>
      </c>
      <c r="JD6" s="268">
        <f>IF($I6="Percentage of Cash Flow",IF($E6&gt;JD$3-1,(('Operating Pro Forma'!$X$59-'Operating Pro Forma'!$X$62)/12)*'Debt Service'!$F6),IF($E6&gt;JD$3-1,$H6,0))</f>
        <v>0</v>
      </c>
      <c r="JE6" s="268">
        <f>IF($I6="Percentage of Cash Flow",IF($E6&gt;JE$3-1,(('Operating Pro Forma'!$X$59-'Operating Pro Forma'!$X$62)/12)*'Debt Service'!$F6),IF($E6&gt;JE$3-1,$H6,0))</f>
        <v>0</v>
      </c>
      <c r="JF6" s="268">
        <f>IF($I6="Percentage of Cash Flow",IF($E6&gt;JF$3-1,(('Operating Pro Forma'!$X$59-'Operating Pro Forma'!$X$62)/12)*'Debt Service'!$F6),IF($E6&gt;JF$3-1,$H6,0))</f>
        <v>0</v>
      </c>
      <c r="JG6" s="268">
        <f>IF($I6="Percentage of Cash Flow",IF($E6&gt;JG$3-1,(('Operating Pro Forma'!$X$59-'Operating Pro Forma'!$X$62)/12)*'Debt Service'!$F6),IF($E6&gt;JG$3-1,$H6,0))</f>
        <v>0</v>
      </c>
      <c r="JH6" s="268">
        <f>IF($I6="Percentage of Cash Flow",IF($E6&gt;JH$3-1,(('Operating Pro Forma'!$X$59-'Operating Pro Forma'!$X$62)/12)*'Debt Service'!$F6),IF($E6&gt;JH$3-1,$H6,0))</f>
        <v>0</v>
      </c>
      <c r="JI6" s="268">
        <f>IF($I6="Percentage of Cash Flow",IF($E6&gt;JI$3-1,(('Operating Pro Forma'!$X$59-'Operating Pro Forma'!$X$62)/12)*'Debt Service'!$F6),IF($E6&gt;JI$3-1,$H6,0))</f>
        <v>0</v>
      </c>
      <c r="JJ6" s="268">
        <f>IF($I6="Percentage of Cash Flow",IF($E6&gt;JJ$3-1,(('Operating Pro Forma'!$X$59-'Operating Pro Forma'!$X$62)/12)*'Debt Service'!$F6),IF($E6&gt;JJ$3-1,$H6,0))</f>
        <v>0</v>
      </c>
      <c r="JK6" s="268">
        <f>IF($I6="Percentage of Cash Flow",IF($E6&gt;JK$3-1,(('Operating Pro Forma'!$X$59-'Operating Pro Forma'!$X$62)/12)*'Debt Service'!$F6),IF($E6&gt;JK$3-1,$H6,0))</f>
        <v>0</v>
      </c>
      <c r="JL6" s="267">
        <f t="shared" si="20"/>
        <v>0</v>
      </c>
      <c r="JM6" s="268">
        <f>IF($I6="Percentage of Cash Flow",IF($E6&gt;JM$3-1,(('Operating Pro Forma'!$Y$59-'Operating Pro Forma'!$Y$62)/12)*'Debt Service'!$F6),IF($E6&gt;JM$3-1,$H6,0))</f>
        <v>0</v>
      </c>
      <c r="JN6" s="268">
        <f>IF($I6="Percentage of Cash Flow",IF($E6&gt;JN$3-1,(('Operating Pro Forma'!$Y$59-'Operating Pro Forma'!$Y$62)/12)*'Debt Service'!$F6),IF($E6&gt;JN$3-1,$H6,0))</f>
        <v>0</v>
      </c>
      <c r="JO6" s="268">
        <f>IF($I6="Percentage of Cash Flow",IF($E6&gt;JO$3-1,(('Operating Pro Forma'!$Y$59-'Operating Pro Forma'!$Y$62)/12)*'Debt Service'!$F6),IF($E6&gt;JO$3-1,$H6,0))</f>
        <v>0</v>
      </c>
      <c r="JP6" s="268">
        <f>IF($I6="Percentage of Cash Flow",IF($E6&gt;JP$3-1,(('Operating Pro Forma'!$Y$59-'Operating Pro Forma'!$Y$62)/12)*'Debt Service'!$F6),IF($E6&gt;JP$3-1,$H6,0))</f>
        <v>0</v>
      </c>
      <c r="JQ6" s="268">
        <f>IF($I6="Percentage of Cash Flow",IF($E6&gt;JQ$3-1,(('Operating Pro Forma'!$Y$59-'Operating Pro Forma'!$Y$62)/12)*'Debt Service'!$F6),IF($E6&gt;JQ$3-1,$H6,0))</f>
        <v>0</v>
      </c>
      <c r="JR6" s="268">
        <f>IF($I6="Percentage of Cash Flow",IF($E6&gt;JR$3-1,(('Operating Pro Forma'!$Y$59-'Operating Pro Forma'!$Y$62)/12)*'Debt Service'!$F6),IF($E6&gt;JR$3-1,$H6,0))</f>
        <v>0</v>
      </c>
      <c r="JS6" s="268">
        <f>IF($I6="Percentage of Cash Flow",IF($E6&gt;JS$3-1,(('Operating Pro Forma'!$Y$59-'Operating Pro Forma'!$Y$62)/12)*'Debt Service'!$F6),IF($E6&gt;JS$3-1,$H6,0))</f>
        <v>0</v>
      </c>
      <c r="JT6" s="268">
        <f>IF($I6="Percentage of Cash Flow",IF($E6&gt;JT$3-1,(('Operating Pro Forma'!$Y$59-'Operating Pro Forma'!$Y$62)/12)*'Debt Service'!$F6),IF($E6&gt;JT$3-1,$H6,0))</f>
        <v>0</v>
      </c>
      <c r="JU6" s="268">
        <f>IF($I6="Percentage of Cash Flow",IF($E6&gt;JU$3-1,(('Operating Pro Forma'!$Y$59-'Operating Pro Forma'!$Y$62)/12)*'Debt Service'!$F6),IF($E6&gt;JU$3-1,$H6,0))</f>
        <v>0</v>
      </c>
      <c r="JV6" s="268">
        <f>IF($I6="Percentage of Cash Flow",IF($E6&gt;JV$3-1,(('Operating Pro Forma'!$Y$59-'Operating Pro Forma'!$Y$62)/12)*'Debt Service'!$F6),IF($E6&gt;JV$3-1,$H6,0))</f>
        <v>0</v>
      </c>
      <c r="JW6" s="268">
        <f>IF($I6="Percentage of Cash Flow",IF($E6&gt;JW$3-1,(('Operating Pro Forma'!$Y$59-'Operating Pro Forma'!$Y$62)/12)*'Debt Service'!$F6),IF($E6&gt;JW$3-1,$H6,0))</f>
        <v>0</v>
      </c>
      <c r="JX6" s="268">
        <f>IF($I6="Percentage of Cash Flow",IF($E6&gt;JX$3-1,(('Operating Pro Forma'!$Y$59-'Operating Pro Forma'!$Y$62)/12)*'Debt Service'!$F6),IF($E6&gt;JX$3-1,$H6,0))</f>
        <v>0</v>
      </c>
      <c r="JY6" s="267">
        <f t="shared" ref="JY6:JY15" si="30">SUMIF(JM6:JX6,"&gt;0")</f>
        <v>0</v>
      </c>
      <c r="JZ6" s="268">
        <f>IF($I6="Percentage of Cash Flow",IF($E6&gt;JZ$3-1,(('Operating Pro Forma'!$Z$59-'Operating Pro Forma'!$Z$62)/12)*'Debt Service'!$F6),IF($E6&gt;JZ$3-1,$H6,0))</f>
        <v>0</v>
      </c>
      <c r="KA6" s="268">
        <f>IF($I6="Percentage of Cash Flow",IF($E6&gt;KA$3-1,(('Operating Pro Forma'!$Z$59-'Operating Pro Forma'!$Z$62)/12)*'Debt Service'!$F6),IF($E6&gt;KA$3-1,$H6,0))</f>
        <v>0</v>
      </c>
      <c r="KB6" s="268">
        <f>IF($I6="Percentage of Cash Flow",IF($E6&gt;KB$3-1,(('Operating Pro Forma'!$Z$59-'Operating Pro Forma'!$Z$62)/12)*'Debt Service'!$F6),IF($E6&gt;KB$3-1,$H6,0))</f>
        <v>0</v>
      </c>
      <c r="KC6" s="268">
        <f>IF($I6="Percentage of Cash Flow",IF($E6&gt;KC$3-1,(('Operating Pro Forma'!$Z$59-'Operating Pro Forma'!$Z$62)/12)*'Debt Service'!$F6),IF($E6&gt;KC$3-1,$H6,0))</f>
        <v>0</v>
      </c>
      <c r="KD6" s="268">
        <f>IF($I6="Percentage of Cash Flow",IF($E6&gt;KD$3-1,(('Operating Pro Forma'!$Z$59-'Operating Pro Forma'!$Z$62)/12)*'Debt Service'!$F6),IF($E6&gt;KD$3-1,$H6,0))</f>
        <v>0</v>
      </c>
      <c r="KE6" s="268">
        <f>IF($I6="Percentage of Cash Flow",IF($E6&gt;KE$3-1,(('Operating Pro Forma'!$Z$59-'Operating Pro Forma'!$Z$62)/12)*'Debt Service'!$F6),IF($E6&gt;KE$3-1,$H6,0))</f>
        <v>0</v>
      </c>
      <c r="KF6" s="268">
        <f>IF($I6="Percentage of Cash Flow",IF($E6&gt;KF$3-1,(('Operating Pro Forma'!$Z$59-'Operating Pro Forma'!$Z$62)/12)*'Debt Service'!$F6),IF($E6&gt;KF$3-1,$H6,0))</f>
        <v>0</v>
      </c>
      <c r="KG6" s="268">
        <f>IF($I6="Percentage of Cash Flow",IF($E6&gt;KG$3-1,(('Operating Pro Forma'!$Z$59-'Operating Pro Forma'!$Z$62)/12)*'Debt Service'!$F6),IF($E6&gt;KG$3-1,$H6,0))</f>
        <v>0</v>
      </c>
      <c r="KH6" s="268">
        <f>IF($I6="Percentage of Cash Flow",IF($E6&gt;KH$3-1,(('Operating Pro Forma'!$Z$59-'Operating Pro Forma'!$Z$62)/12)*'Debt Service'!$F6),IF($E6&gt;KH$3-1,$H6,0))</f>
        <v>0</v>
      </c>
      <c r="KI6" s="268">
        <f>IF($I6="Percentage of Cash Flow",IF($E6&gt;KI$3-1,(('Operating Pro Forma'!$Z$59-'Operating Pro Forma'!$Z$62)/12)*'Debt Service'!$F6),IF($E6&gt;KI$3-1,$H6,0))</f>
        <v>0</v>
      </c>
      <c r="KJ6" s="268">
        <f>IF($I6="Percentage of Cash Flow",IF($E6&gt;KJ$3-1,(('Operating Pro Forma'!$Z$59-'Operating Pro Forma'!$Z$62)/12)*'Debt Service'!$F6),IF($E6&gt;KJ$3-1,$H6,0))</f>
        <v>0</v>
      </c>
      <c r="KK6" s="268">
        <f>IF($I6="Percentage of Cash Flow",IF($E6&gt;KK$3-1,(('Operating Pro Forma'!$Z$59-'Operating Pro Forma'!$Z$62)/12)*'Debt Service'!$F6),IF($E6&gt;KK$3-1,$H6,0))</f>
        <v>0</v>
      </c>
      <c r="KL6" s="267">
        <f t="shared" si="21"/>
        <v>0</v>
      </c>
      <c r="KM6" s="274">
        <f>IF($I6="Percentage of Cash Flow",IF($E6&gt;KM$3-1,(('Operating Pro Forma'!$AA$59-'Operating Pro Forma'!$AA$62)/12)*'Debt Service'!$F6),IF($E6&gt;KM$3-1,$H6,0))</f>
        <v>0</v>
      </c>
      <c r="KN6" s="274">
        <f>IF($I6="Percentage of Cash Flow",IF($E6&gt;KN$3-1,(('Operating Pro Forma'!$AA$59-'Operating Pro Forma'!$AA$62)/12)*'Debt Service'!$F6),IF($E6&gt;KN$3-1,$H6,0))</f>
        <v>0</v>
      </c>
      <c r="KO6" s="274">
        <f>IF($I6="Percentage of Cash Flow",IF($E6&gt;KO$3-1,(('Operating Pro Forma'!$AA$59-'Operating Pro Forma'!$AA$62)/12)*'Debt Service'!$F6),IF($E6&gt;KO$3-1,$H6,0))</f>
        <v>0</v>
      </c>
      <c r="KP6" s="274">
        <f>IF($I6="Percentage of Cash Flow",IF($E6&gt;KP$3-1,(('Operating Pro Forma'!$AA$59-'Operating Pro Forma'!$AA$62)/12)*'Debt Service'!$F6),IF($E6&gt;KP$3-1,$H6,0))</f>
        <v>0</v>
      </c>
      <c r="KQ6" s="274">
        <f>IF($I6="Percentage of Cash Flow",IF($E6&gt;KQ$3-1,(('Operating Pro Forma'!$AA$59-'Operating Pro Forma'!$AA$62)/12)*'Debt Service'!$F6),IF($E6&gt;KQ$3-1,$H6,0))</f>
        <v>0</v>
      </c>
      <c r="KR6" s="274">
        <f>IF($I6="Percentage of Cash Flow",IF($E6&gt;KR$3-1,(('Operating Pro Forma'!$AA$59-'Operating Pro Forma'!$AA$62)/12)*'Debt Service'!$F6),IF($E6&gt;KR$3-1,$H6,0))</f>
        <v>0</v>
      </c>
      <c r="KS6" s="274">
        <f>IF($I6="Percentage of Cash Flow",IF($E6&gt;KS$3-1,(('Operating Pro Forma'!$AA$59-'Operating Pro Forma'!$AA$62)/12)*'Debt Service'!$F6),IF($E6&gt;KS$3-1,$H6,0))</f>
        <v>0</v>
      </c>
      <c r="KT6" s="274">
        <f>IF($I6="Percentage of Cash Flow",IF($E6&gt;KT$3-1,(('Operating Pro Forma'!$AA$59-'Operating Pro Forma'!$AA$62)/12)*'Debt Service'!$F6),IF($E6&gt;KT$3-1,$H6,0))</f>
        <v>0</v>
      </c>
      <c r="KU6" s="274">
        <f>IF($I6="Percentage of Cash Flow",IF($E6&gt;KU$3-1,(('Operating Pro Forma'!$AA$59-'Operating Pro Forma'!$AA$62)/12)*'Debt Service'!$F6),IF($E6&gt;KU$3-1,$H6,0))</f>
        <v>0</v>
      </c>
      <c r="KV6" s="274">
        <f>IF($I6="Percentage of Cash Flow",IF($E6&gt;KV$3-1,(('Operating Pro Forma'!$AA$59-'Operating Pro Forma'!$AA$62)/12)*'Debt Service'!$F6),IF($E6&gt;KV$3-1,$H6,0))</f>
        <v>0</v>
      </c>
      <c r="KW6" s="274">
        <f>IF($I6="Percentage of Cash Flow",IF($E6&gt;KW$3-1,(('Operating Pro Forma'!$AA$59-'Operating Pro Forma'!$AA$62)/12)*'Debt Service'!$F6),IF($E6&gt;KW$3-1,$H6,0))</f>
        <v>0</v>
      </c>
      <c r="KX6" s="274">
        <f>IF($I6="Percentage of Cash Flow",IF($E6&gt;KX$3-1,(('Operating Pro Forma'!$AA$59-'Operating Pro Forma'!$AA$62)/12)*'Debt Service'!$F6),IF($E6&gt;KX$3-1,$H6,0))</f>
        <v>0</v>
      </c>
      <c r="KY6" s="267">
        <f t="shared" si="22"/>
        <v>0</v>
      </c>
      <c r="KZ6" s="274">
        <f>IF($I6="Percentage of Cash Flow",IF($E6&gt;KZ$3-1,(('Operating Pro Forma'!$AB$59-'Operating Pro Forma'!$AB$62)/12)*'Debt Service'!$F6),IF($E6&gt;KZ$3-1,$H6,0))</f>
        <v>0</v>
      </c>
      <c r="LA6" s="274">
        <f>IF($I6="Percentage of Cash Flow",IF($E6&gt;LA$3-1,(('Operating Pro Forma'!$AB$59-'Operating Pro Forma'!$AB$62)/12)*'Debt Service'!$F6),IF($E6&gt;LA$3-1,$H6,0))</f>
        <v>0</v>
      </c>
      <c r="LB6" s="274">
        <f>IF($I6="Percentage of Cash Flow",IF($E6&gt;LB$3-1,(('Operating Pro Forma'!$AB$59-'Operating Pro Forma'!$AB$62)/12)*'Debt Service'!$F6),IF($E6&gt;LB$3-1,$H6,0))</f>
        <v>0</v>
      </c>
      <c r="LC6" s="274">
        <f>IF($I6="Percentage of Cash Flow",IF($E6&gt;LC$3-1,(('Operating Pro Forma'!$AB$59-'Operating Pro Forma'!$AB$62)/12)*'Debt Service'!$F6),IF($E6&gt;LC$3-1,$H6,0))</f>
        <v>0</v>
      </c>
      <c r="LD6" s="274">
        <f>IF($I6="Percentage of Cash Flow",IF($E6&gt;LD$3-1,(('Operating Pro Forma'!$AB$59-'Operating Pro Forma'!$AB$62)/12)*'Debt Service'!$F6),IF($E6&gt;LD$3-1,$H6,0))</f>
        <v>0</v>
      </c>
      <c r="LE6" s="274">
        <f>IF($I6="Percentage of Cash Flow",IF($E6&gt;LE$3-1,(('Operating Pro Forma'!$AB$59-'Operating Pro Forma'!$AB$62)/12)*'Debt Service'!$F6),IF($E6&gt;LE$3-1,$H6,0))</f>
        <v>0</v>
      </c>
      <c r="LF6" s="274">
        <f>IF($I6="Percentage of Cash Flow",IF($E6&gt;LF$3-1,(('Operating Pro Forma'!$AB$59-'Operating Pro Forma'!$AB$62)/12)*'Debt Service'!$F6),IF($E6&gt;LF$3-1,$H6,0))</f>
        <v>0</v>
      </c>
      <c r="LG6" s="274">
        <f>IF($I6="Percentage of Cash Flow",IF($E6&gt;LG$3-1,(('Operating Pro Forma'!$AB$59-'Operating Pro Forma'!$AB$62)/12)*'Debt Service'!$F6),IF($E6&gt;LG$3-1,$H6,0))</f>
        <v>0</v>
      </c>
      <c r="LH6" s="274">
        <f>IF($I6="Percentage of Cash Flow",IF($E6&gt;LH$3-1,(('Operating Pro Forma'!$AB$59-'Operating Pro Forma'!$AB$62)/12)*'Debt Service'!$F6),IF($E6&gt;LH$3-1,$H6,0))</f>
        <v>0</v>
      </c>
      <c r="LI6" s="274">
        <f>IF($I6="Percentage of Cash Flow",IF($E6&gt;LI$3-1,(('Operating Pro Forma'!$AB$59-'Operating Pro Forma'!$AB$62)/12)*'Debt Service'!$F6),IF($E6&gt;LI$3-1,$H6,0))</f>
        <v>0</v>
      </c>
      <c r="LJ6" s="274">
        <f>IF($I6="Percentage of Cash Flow",IF($E6&gt;LJ$3-1,(('Operating Pro Forma'!$AB$59-'Operating Pro Forma'!$AB$62)/12)*'Debt Service'!$F6),IF($E6&gt;LJ$3-1,$H6,0))</f>
        <v>0</v>
      </c>
      <c r="LK6" s="274">
        <f>IF($I6="Percentage of Cash Flow",IF($E6&gt;LK$3-1,(('Operating Pro Forma'!$AB$59-'Operating Pro Forma'!$AB$62)/12)*'Debt Service'!$F6),IF($E6&gt;LK$3-1,$H6,0))</f>
        <v>0</v>
      </c>
      <c r="LL6" s="267">
        <f t="shared" si="23"/>
        <v>0</v>
      </c>
      <c r="LM6" s="274">
        <f>IF($I6="Percentage of Cash Flow",IF($E6&gt;LM$3-1,(('Operating Pro Forma'!$AC$59-'Operating Pro Forma'!$AC$62)/12)*'Debt Service'!$F6),IF($E6&gt;LM$3-1,$H6,0))</f>
        <v>0</v>
      </c>
      <c r="LN6" s="274">
        <f>IF($I6="Percentage of Cash Flow",IF($E6&gt;LN$3-1,(('Operating Pro Forma'!$AC$59-'Operating Pro Forma'!$AC$62)/12)*'Debt Service'!$F6),IF($E6&gt;LN$3-1,$H6,0))</f>
        <v>0</v>
      </c>
      <c r="LO6" s="274">
        <f>IF($I6="Percentage of Cash Flow",IF($E6&gt;LO$3-1,(('Operating Pro Forma'!$AC$59-'Operating Pro Forma'!$AC$62)/12)*'Debt Service'!$F6),IF($E6&gt;LO$3-1,$H6,0))</f>
        <v>0</v>
      </c>
      <c r="LP6" s="274">
        <f>IF($I6="Percentage of Cash Flow",IF($E6&gt;LP$3-1,(('Operating Pro Forma'!$AC$59-'Operating Pro Forma'!$AC$62)/12)*'Debt Service'!$F6),IF($E6&gt;LP$3-1,$H6,0))</f>
        <v>0</v>
      </c>
      <c r="LQ6" s="274">
        <f>IF($I6="Percentage of Cash Flow",IF($E6&gt;LQ$3-1,(('Operating Pro Forma'!$AC$59-'Operating Pro Forma'!$AC$62)/12)*'Debt Service'!$F6),IF($E6&gt;LQ$3-1,$H6,0))</f>
        <v>0</v>
      </c>
      <c r="LR6" s="274">
        <f>IF($I6="Percentage of Cash Flow",IF($E6&gt;LR$3-1,(('Operating Pro Forma'!$AC$59-'Operating Pro Forma'!$AC$62)/12)*'Debt Service'!$F6),IF($E6&gt;LR$3-1,$H6,0))</f>
        <v>0</v>
      </c>
      <c r="LS6" s="274">
        <f>IF($I6="Percentage of Cash Flow",IF($E6&gt;LS$3-1,(('Operating Pro Forma'!$AC$59-'Operating Pro Forma'!$AC$62)/12)*'Debt Service'!$F6),IF($E6&gt;LS$3-1,$H6,0))</f>
        <v>0</v>
      </c>
      <c r="LT6" s="274">
        <f>IF($I6="Percentage of Cash Flow",IF($E6&gt;LT$3-1,(('Operating Pro Forma'!$AC$59-'Operating Pro Forma'!$AC$62)/12)*'Debt Service'!$F6),IF($E6&gt;LT$3-1,$H6,0))</f>
        <v>0</v>
      </c>
      <c r="LU6" s="274">
        <f>IF($I6="Percentage of Cash Flow",IF($E6&gt;LU$3-1,(('Operating Pro Forma'!$AC$59-'Operating Pro Forma'!$AC$62)/12)*'Debt Service'!$F6),IF($E6&gt;LU$3-1,$H6,0))</f>
        <v>0</v>
      </c>
      <c r="LV6" s="274">
        <f>IF($I6="Percentage of Cash Flow",IF($E6&gt;LV$3-1,(('Operating Pro Forma'!$AC$59-'Operating Pro Forma'!$AC$62)/12)*'Debt Service'!$F6),IF($E6&gt;LV$3-1,$H6,0))</f>
        <v>0</v>
      </c>
      <c r="LW6" s="274">
        <f>IF($I6="Percentage of Cash Flow",IF($E6&gt;LW$3-1,(('Operating Pro Forma'!$AC$59-'Operating Pro Forma'!$AC$62)/12)*'Debt Service'!$F6),IF($E6&gt;LW$3-1,$H6,0))</f>
        <v>0</v>
      </c>
      <c r="LX6" s="274">
        <f>IF($I6="Percentage of Cash Flow",IF($E6&gt;LX$3-1,(('Operating Pro Forma'!$AC$59-'Operating Pro Forma'!$AC$62)/12)*'Debt Service'!$F6),IF($E6&gt;LX$3-1,$H6,0))</f>
        <v>0</v>
      </c>
      <c r="LY6" s="267">
        <f t="shared" si="24"/>
        <v>0</v>
      </c>
      <c r="LZ6" s="274">
        <f>IF($I6="Percentage of Cash Flow",IF($E6&gt;LZ$3-1,(('Operating Pro Forma'!$AD$59-'Operating Pro Forma'!$AD$62)/12)*'Debt Service'!$F6),IF($E6&gt;LZ$3-1,$H6,0))</f>
        <v>0</v>
      </c>
      <c r="MA6" s="274">
        <f>IF($I6="Percentage of Cash Flow",IF($E6&gt;MA$3-1,(('Operating Pro Forma'!$AD$59-'Operating Pro Forma'!$AD$62)/12)*'Debt Service'!$F6),IF($E6&gt;MA$3-1,$H6,0))</f>
        <v>0</v>
      </c>
      <c r="MB6" s="274">
        <f>IF($I6="Percentage of Cash Flow",IF($E6&gt;MB$3-1,(('Operating Pro Forma'!$AD$59-'Operating Pro Forma'!$AD$62)/12)*'Debt Service'!$F6),IF($E6&gt;MB$3-1,$H6,0))</f>
        <v>0</v>
      </c>
      <c r="MC6" s="274">
        <f>IF($I6="Percentage of Cash Flow",IF($E6&gt;MC$3-1,(('Operating Pro Forma'!$AD$59-'Operating Pro Forma'!$AD$62)/12)*'Debt Service'!$F6),IF($E6&gt;MC$3-1,$H6,0))</f>
        <v>0</v>
      </c>
      <c r="MD6" s="274">
        <f>IF($I6="Percentage of Cash Flow",IF($E6&gt;MD$3-1,(('Operating Pro Forma'!$AD$59-'Operating Pro Forma'!$AD$62)/12)*'Debt Service'!$F6),IF($E6&gt;MD$3-1,$H6,0))</f>
        <v>0</v>
      </c>
      <c r="ME6" s="274">
        <f>IF($I6="Percentage of Cash Flow",IF($E6&gt;ME$3-1,(('Operating Pro Forma'!$AD$59-'Operating Pro Forma'!$AD$62)/12)*'Debt Service'!$F6),IF($E6&gt;ME$3-1,$H6,0))</f>
        <v>0</v>
      </c>
      <c r="MF6" s="274">
        <f>IF($I6="Percentage of Cash Flow",IF($E6&gt;MF$3-1,(('Operating Pro Forma'!$AD$59-'Operating Pro Forma'!$AD$62)/12)*'Debt Service'!$F6),IF($E6&gt;MF$3-1,$H6,0))</f>
        <v>0</v>
      </c>
      <c r="MG6" s="274">
        <f>IF($I6="Percentage of Cash Flow",IF($E6&gt;MG$3-1,(('Operating Pro Forma'!$AD$59-'Operating Pro Forma'!$AD$62)/12)*'Debt Service'!$F6),IF($E6&gt;MG$3-1,$H6,0))</f>
        <v>0</v>
      </c>
      <c r="MH6" s="274">
        <f>IF($I6="Percentage of Cash Flow",IF($E6&gt;MH$3-1,(('Operating Pro Forma'!$AD$59-'Operating Pro Forma'!$AD$62)/12)*'Debt Service'!$F6),IF($E6&gt;MH$3-1,$H6,0))</f>
        <v>0</v>
      </c>
      <c r="MI6" s="274">
        <f>IF($I6="Percentage of Cash Flow",IF($E6&gt;MI$3-1,(('Operating Pro Forma'!$AD$59-'Operating Pro Forma'!$AD$62)/12)*'Debt Service'!$F6),IF($E6&gt;MI$3-1,$H6,0))</f>
        <v>0</v>
      </c>
      <c r="MJ6" s="274">
        <f>IF($I6="Percentage of Cash Flow",IF($E6&gt;MJ$3-1,(('Operating Pro Forma'!$AD$59-'Operating Pro Forma'!$AD$62)/12)*'Debt Service'!$F6),IF($E6&gt;MJ$3-1,$H6,0))</f>
        <v>0</v>
      </c>
      <c r="MK6" s="274">
        <f>IF($I6="Percentage of Cash Flow",IF($E6&gt;MK$3-1,(('Operating Pro Forma'!$AD$59-'Operating Pro Forma'!$AD$62)/12)*'Debt Service'!$F6),IF($E6&gt;MK$3-1,$H6,0))</f>
        <v>0</v>
      </c>
      <c r="ML6" s="267">
        <f t="shared" si="25"/>
        <v>0</v>
      </c>
      <c r="MM6" s="274">
        <f>IF($I6="Percentage of Cash Flow",IF($E6&gt;MM$3-1,(('Operating Pro Forma'!$AE$59-'Operating Pro Forma'!$AE$62)/12)*'Debt Service'!$F6),IF($E6&gt;MM$3-1,$H6,0))</f>
        <v>0</v>
      </c>
      <c r="MN6" s="274">
        <f>IF($I6="Percentage of Cash Flow",IF($E6&gt;MN$3-1,(('Operating Pro Forma'!$AE$59-'Operating Pro Forma'!$AE$62)/12)*'Debt Service'!$F6),IF($E6&gt;MN$3-1,$H6,0))</f>
        <v>0</v>
      </c>
      <c r="MO6" s="274">
        <f>IF($I6="Percentage of Cash Flow",IF($E6&gt;MO$3-1,(('Operating Pro Forma'!$AE$59-'Operating Pro Forma'!$AE$62)/12)*'Debt Service'!$F6),IF($E6&gt;MO$3-1,$H6,0))</f>
        <v>0</v>
      </c>
      <c r="MP6" s="274">
        <f>IF($I6="Percentage of Cash Flow",IF($E6&gt;MP$3-1,(('Operating Pro Forma'!$AE$59-'Operating Pro Forma'!$AE$62)/12)*'Debt Service'!$F6),IF($E6&gt;MP$3-1,$H6,0))</f>
        <v>0</v>
      </c>
      <c r="MQ6" s="274">
        <f>IF($I6="Percentage of Cash Flow",IF($E6&gt;MQ$3-1,(('Operating Pro Forma'!$AE$59-'Operating Pro Forma'!$AE$62)/12)*'Debt Service'!$F6),IF($E6&gt;MQ$3-1,$H6,0))</f>
        <v>0</v>
      </c>
      <c r="MR6" s="274">
        <f>IF($I6="Percentage of Cash Flow",IF($E6&gt;MR$3-1,(('Operating Pro Forma'!$AE$59-'Operating Pro Forma'!$AE$62)/12)*'Debt Service'!$F6),IF($E6&gt;MR$3-1,$H6,0))</f>
        <v>0</v>
      </c>
      <c r="MS6" s="274">
        <f>IF($I6="Percentage of Cash Flow",IF($E6&gt;MS$3-1,(('Operating Pro Forma'!$AE$59-'Operating Pro Forma'!$AE$62)/12)*'Debt Service'!$F6),IF($E6&gt;MS$3-1,$H6,0))</f>
        <v>0</v>
      </c>
      <c r="MT6" s="274">
        <f>IF($I6="Percentage of Cash Flow",IF($E6&gt;MT$3-1,(('Operating Pro Forma'!$AE$59-'Operating Pro Forma'!$AE$62)/12)*'Debt Service'!$F6),IF($E6&gt;MT$3-1,$H6,0))</f>
        <v>0</v>
      </c>
      <c r="MU6" s="274">
        <f>IF($I6="Percentage of Cash Flow",IF($E6&gt;MU$3-1,(('Operating Pro Forma'!$AE$59-'Operating Pro Forma'!$AE$62)/12)*'Debt Service'!$F6),IF($E6&gt;MU$3-1,$H6,0))</f>
        <v>0</v>
      </c>
      <c r="MV6" s="274">
        <f>IF($I6="Percentage of Cash Flow",IF($E6&gt;MV$3-1,(('Operating Pro Forma'!$AE$59-'Operating Pro Forma'!$AE$62)/12)*'Debt Service'!$F6),IF($E6&gt;MV$3-1,$H6,0))</f>
        <v>0</v>
      </c>
      <c r="MW6" s="274">
        <f>IF($I6="Percentage of Cash Flow",IF($E6&gt;MW$3-1,(('Operating Pro Forma'!$AE$59-'Operating Pro Forma'!$AE$62)/12)*'Debt Service'!$F6),IF($E6&gt;MW$3-1,$H6,0))</f>
        <v>0</v>
      </c>
      <c r="MX6" s="274">
        <f>IF($I6="Percentage of Cash Flow",IF($E6&gt;MX$3-1,(('Operating Pro Forma'!$AE$59-'Operating Pro Forma'!$AE$62)/12)*'Debt Service'!$F6),IF($E6&gt;MX$3-1,$H6,0))</f>
        <v>0</v>
      </c>
      <c r="MY6" s="267">
        <f t="shared" si="26"/>
        <v>0</v>
      </c>
      <c r="MZ6" s="274">
        <f>IF($I6="Percentage of Cash Flow",IF($E6&gt;MZ$3-1,(('Operating Pro Forma'!$AF$59-'Operating Pro Forma'!$AF$62)/12)*'Debt Service'!$F6),IF($E6&gt;MZ$3-1,$H6,0))</f>
        <v>0</v>
      </c>
      <c r="NA6" s="274">
        <f>IF($I6="Percentage of Cash Flow",IF($E6&gt;NA$3-1,(('Operating Pro Forma'!$AF$59-'Operating Pro Forma'!$AF$62)/12)*'Debt Service'!$F6),IF($E6&gt;NA$3-1,$H6,0))</f>
        <v>0</v>
      </c>
      <c r="NB6" s="274">
        <f>IF($I6="Percentage of Cash Flow",IF($E6&gt;NB$3-1,(('Operating Pro Forma'!$AF$59-'Operating Pro Forma'!$AF$62)/12)*'Debt Service'!$F6),IF($E6&gt;NB$3-1,$H6,0))</f>
        <v>0</v>
      </c>
      <c r="NC6" s="274">
        <f>IF($I6="Percentage of Cash Flow",IF($E6&gt;NC$3-1,(('Operating Pro Forma'!$AF$59-'Operating Pro Forma'!$AF$62)/12)*'Debt Service'!$F6),IF($E6&gt;NC$3-1,$H6,0))</f>
        <v>0</v>
      </c>
      <c r="ND6" s="274">
        <f>IF($I6="Percentage of Cash Flow",IF($E6&gt;ND$3-1,(('Operating Pro Forma'!$AF$59-'Operating Pro Forma'!$AF$62)/12)*'Debt Service'!$F6),IF($E6&gt;ND$3-1,$H6,0))</f>
        <v>0</v>
      </c>
      <c r="NE6" s="274">
        <f>IF($I6="Percentage of Cash Flow",IF($E6&gt;NE$3-1,(('Operating Pro Forma'!$AF$59-'Operating Pro Forma'!$AF$62)/12)*'Debt Service'!$F6),IF($E6&gt;NE$3-1,$H6,0))</f>
        <v>0</v>
      </c>
      <c r="NF6" s="274">
        <f>IF($I6="Percentage of Cash Flow",IF($E6&gt;NF$3-1,(('Operating Pro Forma'!$AF$59-'Operating Pro Forma'!$AF$62)/12)*'Debt Service'!$F6),IF($E6&gt;NF$3-1,$H6,0))</f>
        <v>0</v>
      </c>
      <c r="NG6" s="274">
        <f>IF($I6="Percentage of Cash Flow",IF($E6&gt;NG$3-1,(('Operating Pro Forma'!$AF$59-'Operating Pro Forma'!$AF$62)/12)*'Debt Service'!$F6),IF($E6&gt;NG$3-1,$H6,0))</f>
        <v>0</v>
      </c>
      <c r="NH6" s="274">
        <f>IF($I6="Percentage of Cash Flow",IF($E6&gt;NH$3-1,(('Operating Pro Forma'!$AF$59-'Operating Pro Forma'!$AF$62)/12)*'Debt Service'!$F6),IF($E6&gt;NH$3-1,$H6,0))</f>
        <v>0</v>
      </c>
      <c r="NI6" s="274">
        <f>IF($I6="Percentage of Cash Flow",IF($E6&gt;NI$3-1,(('Operating Pro Forma'!$AF$59-'Operating Pro Forma'!$AF$62)/12)*'Debt Service'!$F6),IF($E6&gt;NI$3-1,$H6,0))</f>
        <v>0</v>
      </c>
      <c r="NJ6" s="274">
        <f>IF($I6="Percentage of Cash Flow",IF($E6&gt;NJ$3-1,(('Operating Pro Forma'!$AF$59-'Operating Pro Forma'!$AF$62)/12)*'Debt Service'!$F6),IF($E6&gt;NJ$3-1,$H6,0))</f>
        <v>0</v>
      </c>
      <c r="NK6" s="274">
        <f>IF($I6="Percentage of Cash Flow",IF($E6&gt;NK$3-1,(('Operating Pro Forma'!$AF$59-'Operating Pro Forma'!$AF$62)/12)*'Debt Service'!$F6),IF($E6&gt;NK$3-1,$H6,0))</f>
        <v>0</v>
      </c>
      <c r="NL6" s="267">
        <f t="shared" si="27"/>
        <v>0</v>
      </c>
      <c r="NM6" s="274">
        <f>IF($I6="Percentage of Cash Flow",IF($E6&gt;NM$3-1,(('Operating Pro Forma'!$AG$59-'Operating Pro Forma'!$AG$62)/12)*'Debt Service'!$F6),IF($E6&gt;NM$3-1,$H6,0))</f>
        <v>0</v>
      </c>
      <c r="NN6" s="274">
        <f>IF($I6="Percentage of Cash Flow",IF($E6&gt;NN$3-1,(('Operating Pro Forma'!$AG$59-'Operating Pro Forma'!$AG$62)/12)*'Debt Service'!$F6),IF($E6&gt;NN$3-1,$H6,0))</f>
        <v>0</v>
      </c>
      <c r="NO6" s="274">
        <f>IF($I6="Percentage of Cash Flow",IF($E6&gt;NO$3-1,(('Operating Pro Forma'!$AG$59-'Operating Pro Forma'!$AG$62)/12)*'Debt Service'!$F6),IF($E6&gt;NO$3-1,$H6,0))</f>
        <v>0</v>
      </c>
      <c r="NP6" s="274">
        <f>IF($I6="Percentage of Cash Flow",IF($E6&gt;NP$3-1,(('Operating Pro Forma'!$AG$59-'Operating Pro Forma'!$AG$62)/12)*'Debt Service'!$F6),IF($E6&gt;NP$3-1,$H6,0))</f>
        <v>0</v>
      </c>
      <c r="NQ6" s="274">
        <f>IF($I6="Percentage of Cash Flow",IF($E6&gt;NQ$3-1,(('Operating Pro Forma'!$AG$59-'Operating Pro Forma'!$AG$62)/12)*'Debt Service'!$F6),IF($E6&gt;NQ$3-1,$H6,0))</f>
        <v>0</v>
      </c>
      <c r="NR6" s="274">
        <f>IF($I6="Percentage of Cash Flow",IF($E6&gt;NR$3-1,(('Operating Pro Forma'!$AG$59-'Operating Pro Forma'!$AG$62)/12)*'Debt Service'!$F6),IF($E6&gt;NR$3-1,$H6,0))</f>
        <v>0</v>
      </c>
      <c r="NS6" s="274">
        <f>IF($I6="Percentage of Cash Flow",IF($E6&gt;NS$3-1,(('Operating Pro Forma'!$AG$59-'Operating Pro Forma'!$AG$62)/12)*'Debt Service'!$F6),IF($E6&gt;NS$3-1,$H6,0))</f>
        <v>0</v>
      </c>
      <c r="NT6" s="274">
        <f>IF($I6="Percentage of Cash Flow",IF($E6&gt;NT$3-1,(('Operating Pro Forma'!$AG$59-'Operating Pro Forma'!$AG$62)/12)*'Debt Service'!$F6),IF($E6&gt;NT$3-1,$H6,0))</f>
        <v>0</v>
      </c>
      <c r="NU6" s="274">
        <f>IF($I6="Percentage of Cash Flow",IF($E6&gt;NU$3-1,(('Operating Pro Forma'!$AG$59-'Operating Pro Forma'!$AG$62)/12)*'Debt Service'!$F6),IF($E6&gt;NU$3-1,$H6,0))</f>
        <v>0</v>
      </c>
      <c r="NV6" s="274">
        <f>IF($I6="Percentage of Cash Flow",IF($E6&gt;NV$3-1,(('Operating Pro Forma'!$AG$59-'Operating Pro Forma'!$AG$62)/12)*'Debt Service'!$F6),IF($E6&gt;NV$3-1,$H6,0))</f>
        <v>0</v>
      </c>
      <c r="NW6" s="274">
        <f>IF($I6="Percentage of Cash Flow",IF($E6&gt;NW$3-1,(('Operating Pro Forma'!$AG$59-'Operating Pro Forma'!$AG$62)/12)*'Debt Service'!$F6),IF($E6&gt;NW$3-1,$H6,0))</f>
        <v>0</v>
      </c>
      <c r="NX6" s="274">
        <f>IF($I6="Percentage of Cash Flow",IF($E6&gt;NX$3-1,(('Operating Pro Forma'!$AG$59-'Operating Pro Forma'!$AG$62)/12)*'Debt Service'!$F6),IF($E6&gt;NX$3-1,$H6,0))</f>
        <v>0</v>
      </c>
      <c r="NY6" s="267">
        <f t="shared" si="28"/>
        <v>0</v>
      </c>
      <c r="NZ6" s="274">
        <f>IF($I6="Percentage of Cash Flow",IF($E6&gt;NZ$3-1,(('Operating Pro Forma'!$AH$59-'Operating Pro Forma'!$AH$62)/12)*'Debt Service'!$F6),IF($E6&gt;NZ$3-1,$H6,0))</f>
        <v>0</v>
      </c>
      <c r="OA6" s="274">
        <f>IF($I6="Percentage of Cash Flow",IF($E6&gt;OA$3-1,(('Operating Pro Forma'!$AH$59-'Operating Pro Forma'!$AH$62)/12)*'Debt Service'!$F6),IF($E6&gt;OA$3-1,$H6,0))</f>
        <v>0</v>
      </c>
      <c r="OB6" s="274">
        <f>IF($I6="Percentage of Cash Flow",IF($E6&gt;OB$3-1,(('Operating Pro Forma'!$AH$59-'Operating Pro Forma'!$AH$62)/12)*'Debt Service'!$F6),IF($E6&gt;OB$3-1,$H6,0))</f>
        <v>0</v>
      </c>
      <c r="OC6" s="274">
        <f>IF($I6="Percentage of Cash Flow",IF($E6&gt;OC$3-1,(('Operating Pro Forma'!$AH$59-'Operating Pro Forma'!$AH$62)/12)*'Debt Service'!$F6),IF($E6&gt;OC$3-1,$H6,0))</f>
        <v>0</v>
      </c>
      <c r="OD6" s="274">
        <f>IF($I6="Percentage of Cash Flow",IF($E6&gt;OD$3-1,(('Operating Pro Forma'!$AH$59-'Operating Pro Forma'!$AH$62)/12)*'Debt Service'!$F6),IF($E6&gt;OD$3-1,$H6,0))</f>
        <v>0</v>
      </c>
      <c r="OE6" s="274">
        <f>IF($I6="Percentage of Cash Flow",IF($E6&gt;OE$3-1,(('Operating Pro Forma'!$AH$59-'Operating Pro Forma'!$AH$62)/12)*'Debt Service'!$F6),IF($E6&gt;OE$3-1,$H6,0))</f>
        <v>0</v>
      </c>
      <c r="OF6" s="274">
        <f>IF($I6="Percentage of Cash Flow",IF($E6&gt;OF$3-1,(('Operating Pro Forma'!$AH$59-'Operating Pro Forma'!$AH$62)/12)*'Debt Service'!$F6),IF($E6&gt;OF$3-1,$H6,0))</f>
        <v>0</v>
      </c>
      <c r="OG6" s="274">
        <f>IF($I6="Percentage of Cash Flow",IF($E6&gt;OG$3-1,(('Operating Pro Forma'!$AH$59-'Operating Pro Forma'!$AH$62)/12)*'Debt Service'!$F6),IF($E6&gt;OG$3-1,$H6,0))</f>
        <v>0</v>
      </c>
      <c r="OH6" s="274">
        <f>IF($I6="Percentage of Cash Flow",IF($E6&gt;OH$3-1,(('Operating Pro Forma'!$AH$59-'Operating Pro Forma'!$AH$62)/12)*'Debt Service'!$F6),IF($E6&gt;OH$3-1,$H6,0))</f>
        <v>0</v>
      </c>
      <c r="OI6" s="274">
        <f>IF($I6="Percentage of Cash Flow",IF($E6&gt;OI$3-1,(('Operating Pro Forma'!$AH$59-'Operating Pro Forma'!$AH$62)/12)*'Debt Service'!$F6),IF($E6&gt;OI$3-1,$H6,0))</f>
        <v>0</v>
      </c>
      <c r="OJ6" s="274">
        <f>IF($I6="Percentage of Cash Flow",IF($E6&gt;OJ$3-1,(('Operating Pro Forma'!$AH$59-'Operating Pro Forma'!$AH$62)/12)*'Debt Service'!$F6),IF($E6&gt;OJ$3-1,$H6,0))</f>
        <v>0</v>
      </c>
      <c r="OK6" s="274">
        <f>IF($I6="Percentage of Cash Flow",IF($E6&gt;OK$3-1,(('Operating Pro Forma'!$AH$59-'Operating Pro Forma'!$AH$62)/12)*'Debt Service'!$F6),IF($E6&gt;OK$3-1,$H6,0))</f>
        <v>0</v>
      </c>
      <c r="OL6" s="267">
        <f t="shared" si="29"/>
        <v>0</v>
      </c>
    </row>
    <row r="7" spans="1:402" x14ac:dyDescent="0.25">
      <c r="A7" s="260">
        <f>'Funding Sources'!A7</f>
        <v>0</v>
      </c>
      <c r="B7" s="363">
        <f>'Funding Sources'!B7:C7</f>
        <v>0</v>
      </c>
      <c r="C7" s="261">
        <f>'Funding Sources'!G7</f>
        <v>0</v>
      </c>
      <c r="D7" s="262"/>
      <c r="E7" s="263"/>
      <c r="F7" s="264"/>
      <c r="G7" s="261">
        <f t="shared" si="0"/>
        <v>0</v>
      </c>
      <c r="H7" s="262"/>
      <c r="I7" s="263"/>
      <c r="J7" s="265"/>
      <c r="M7" s="266">
        <f>IF($I7="Percentage of Cash Flow",IF($E7&gt;M$3-1,(('Operating Pro Forma'!$E$59-'Operating Pro Forma'!$E$62)/12)*'Debt Service'!$F7),IF($E7&gt;M$3-1,$H7,0))</f>
        <v>0</v>
      </c>
      <c r="N7" s="266">
        <f>IF($I7="Percentage of Cash Flow",IF($E7&gt;N$3-1,(('Operating Pro Forma'!$E$59-'Operating Pro Forma'!$E$62)/12)*'Debt Service'!$F7),IF($E7&gt;N$3-1,$H7,0))</f>
        <v>0</v>
      </c>
      <c r="O7" s="266">
        <f>IF($I7="Percentage of Cash Flow",IF($E7&gt;O$3-1,(('Operating Pro Forma'!$E$59-'Operating Pro Forma'!$E$62)/12)*'Debt Service'!$F7),IF($E7&gt;O$3-1,$H7,0))</f>
        <v>0</v>
      </c>
      <c r="P7" s="266">
        <f>IF($I7="Percentage of Cash Flow",IF($E7&gt;P$3-1,(('Operating Pro Forma'!$E$59-'Operating Pro Forma'!$E$62)/12)*'Debt Service'!$F7),IF($E7&gt;P$3-1,$H7,0))</f>
        <v>0</v>
      </c>
      <c r="Q7" s="266">
        <f>IF($I7="Percentage of Cash Flow",IF($E7&gt;Q$3-1,(('Operating Pro Forma'!$E$59-'Operating Pro Forma'!$E$62)/12)*'Debt Service'!$F7),IF($E7&gt;Q$3-1,$H7,0))</f>
        <v>0</v>
      </c>
      <c r="R7" s="266">
        <f>IF($I7="Percentage of Cash Flow",IF($E7&gt;R$3-1,(('Operating Pro Forma'!$E$59-'Operating Pro Forma'!$E$62)/12)*'Debt Service'!$F7),IF($E7&gt;R$3-1,$H7,0))</f>
        <v>0</v>
      </c>
      <c r="S7" s="266">
        <f>IF($I7="Percentage of Cash Flow",IF($E7&gt;S$3-1,(('Operating Pro Forma'!$E$59-'Operating Pro Forma'!$E$62)/12)*'Debt Service'!$F7),IF($E7&gt;S$3-1,$H7,0))</f>
        <v>0</v>
      </c>
      <c r="T7" s="266">
        <f>IF($I7="Percentage of Cash Flow",IF($E7&gt;T$3-1,(('Operating Pro Forma'!$E$59-'Operating Pro Forma'!$E$62)/12)*'Debt Service'!$F7),IF($E7&gt;T$3-1,$H7,0))</f>
        <v>0</v>
      </c>
      <c r="U7" s="266">
        <f>IF($I7="Percentage of Cash Flow",IF($E7&gt;U$3-1,(('Operating Pro Forma'!$E$59-'Operating Pro Forma'!$E$62)/12)*'Debt Service'!$F7),IF($E7&gt;U$3-1,$H7,0))</f>
        <v>0</v>
      </c>
      <c r="V7" s="266">
        <f>IF($I7="Percentage of Cash Flow",IF($E7&gt;V$3-1,(('Operating Pro Forma'!$E$59-'Operating Pro Forma'!$E$62)/12)*'Debt Service'!$F7),IF($E7&gt;V$3-1,$H7,0))</f>
        <v>0</v>
      </c>
      <c r="W7" s="266">
        <f>IF($I7="Percentage of Cash Flow",IF($E7&gt;W$3-1,(('Operating Pro Forma'!$E$59-'Operating Pro Forma'!$E$62)/12)*'Debt Service'!$F7),IF($E7&gt;W$3-1,$H7,0))</f>
        <v>0</v>
      </c>
      <c r="X7" s="266">
        <f>IF($I7="Percentage of Cash Flow",IF($E7&gt;X$3-1,(('Operating Pro Forma'!$E$59-'Operating Pro Forma'!$E$62)/12)*'Debt Service'!$F7),IF($E7&gt;X$3-1,$H7,0))</f>
        <v>0</v>
      </c>
      <c r="Y7" s="267">
        <f t="shared" si="1"/>
        <v>0</v>
      </c>
      <c r="Z7" s="268">
        <f>IF($I7="Percentage of Cash Flow",IF($E7&gt;Z$3-1,(('Operating Pro Forma'!$F$59-'Operating Pro Forma'!$F$62)/12)*'Debt Service'!$F7),IF($E7&gt;Z$3-1,$H7,0))</f>
        <v>0</v>
      </c>
      <c r="AA7" s="268">
        <f>IF($I7="Percentage of Cash Flow",IF($E7&gt;AA$3-1,(('Operating Pro Forma'!$F$59-'Operating Pro Forma'!$F$62)/12)*'Debt Service'!$F7),IF($E7&gt;AA$3-1,$H7,0))</f>
        <v>0</v>
      </c>
      <c r="AB7" s="268">
        <f>IF($I7="Percentage of Cash Flow",IF($E7&gt;AB$3-1,(('Operating Pro Forma'!$F$59-'Operating Pro Forma'!$F$62)/12)*'Debt Service'!$F7),IF($E7&gt;AB$3-1,$H7,0))</f>
        <v>0</v>
      </c>
      <c r="AC7" s="268">
        <f>IF($I7="Percentage of Cash Flow",IF($E7&gt;AC$3-1,(('Operating Pro Forma'!$F$59-'Operating Pro Forma'!$F$62)/12)*'Debt Service'!$F7),IF($E7&gt;AC$3-1,$H7,0))</f>
        <v>0</v>
      </c>
      <c r="AD7" s="268">
        <f>IF($I7="Percentage of Cash Flow",IF($E7&gt;AD$3-1,(('Operating Pro Forma'!$F$59-'Operating Pro Forma'!$F$62)/12)*'Debt Service'!$F7),IF($E7&gt;AD$3-1,$H7,0))</f>
        <v>0</v>
      </c>
      <c r="AE7" s="268">
        <f>IF($I7="Percentage of Cash Flow",IF($E7&gt;AE$3-1,(('Operating Pro Forma'!$F$59-'Operating Pro Forma'!$F$62)/12)*'Debt Service'!$F7),IF($E7&gt;AE$3-1,$H7,0))</f>
        <v>0</v>
      </c>
      <c r="AF7" s="268">
        <f>IF($I7="Percentage of Cash Flow",IF($E7&gt;AF$3-1,(('Operating Pro Forma'!$F$59-'Operating Pro Forma'!$F$62)/12)*'Debt Service'!$F7),IF($E7&gt;AF$3-1,$H7,0))</f>
        <v>0</v>
      </c>
      <c r="AG7" s="268">
        <f>IF($I7="Percentage of Cash Flow",IF($E7&gt;AG$3-1,(('Operating Pro Forma'!$F$59-'Operating Pro Forma'!$F$62)/12)*'Debt Service'!$F7),IF($E7&gt;AG$3-1,$H7,0))</f>
        <v>0</v>
      </c>
      <c r="AH7" s="268">
        <f>IF($I7="Percentage of Cash Flow",IF($E7&gt;AH$3-1,(('Operating Pro Forma'!$F$59-'Operating Pro Forma'!$F$62)/12)*'Debt Service'!$F7),IF($E7&gt;AH$3-1,$H7,0))</f>
        <v>0</v>
      </c>
      <c r="AI7" s="268">
        <f>IF($I7="Percentage of Cash Flow",IF($E7&gt;AI$3-1,(('Operating Pro Forma'!$F$59-'Operating Pro Forma'!$F$62)/12)*'Debt Service'!$F7),IF($E7&gt;AI$3-1,$H7,0))</f>
        <v>0</v>
      </c>
      <c r="AJ7" s="268">
        <f>IF($I7="Percentage of Cash Flow",IF($E7&gt;AJ$3-1,(('Operating Pro Forma'!$F$59-'Operating Pro Forma'!$F$62)/12)*'Debt Service'!$F7),IF($E7&gt;AJ$3-1,$H7,0))</f>
        <v>0</v>
      </c>
      <c r="AK7" s="268">
        <f>IF($I7="Percentage of Cash Flow",IF($E7&gt;AK$3-1,(('Operating Pro Forma'!$F$59-'Operating Pro Forma'!$F$62)/12)*'Debt Service'!$F7),IF($E7&gt;AK$3-1,$H7,0))</f>
        <v>0</v>
      </c>
      <c r="AL7" s="267">
        <f t="shared" si="2"/>
        <v>0</v>
      </c>
      <c r="AM7" s="268">
        <f>IF($I7="Percentage of Cash Flow",IF($E7&gt;AM$3-1,(('Operating Pro Forma'!$G$59-'Operating Pro Forma'!$G$62)/12)*'Debt Service'!$F7),IF($E7&gt;AM$3-1,$H7,0))</f>
        <v>0</v>
      </c>
      <c r="AN7" s="268">
        <f>IF($I7="Percentage of Cash Flow",IF($E7&gt;AN$3-1,(('Operating Pro Forma'!$G$59-'Operating Pro Forma'!$G$62)/12)*'Debt Service'!$F7),IF($E7&gt;AN$3-1,$H7,0))</f>
        <v>0</v>
      </c>
      <c r="AO7" s="268">
        <f>IF($I7="Percentage of Cash Flow",IF($E7&gt;AO$3-1,(('Operating Pro Forma'!$G$59-'Operating Pro Forma'!$G$62)/12)*'Debt Service'!$F7),IF($E7&gt;AO$3-1,$H7,0))</f>
        <v>0</v>
      </c>
      <c r="AP7" s="268">
        <f>IF($I7="Percentage of Cash Flow",IF($E7&gt;AP$3-1,(('Operating Pro Forma'!$G$59-'Operating Pro Forma'!$G$62)/12)*'Debt Service'!$F7),IF($E7&gt;AP$3-1,$H7,0))</f>
        <v>0</v>
      </c>
      <c r="AQ7" s="268">
        <f>IF($I7="Percentage of Cash Flow",IF($E7&gt;AQ$3-1,(('Operating Pro Forma'!$G$59-'Operating Pro Forma'!$G$62)/12)*'Debt Service'!$F7),IF($E7&gt;AQ$3-1,$H7,0))</f>
        <v>0</v>
      </c>
      <c r="AR7" s="268">
        <f>IF($I7="Percentage of Cash Flow",IF($E7&gt;AR$3-1,(('Operating Pro Forma'!$G$59-'Operating Pro Forma'!$G$62)/12)*'Debt Service'!$F7),IF($E7&gt;AR$3-1,$H7,0))</f>
        <v>0</v>
      </c>
      <c r="AS7" s="268">
        <f>IF($I7="Percentage of Cash Flow",IF($E7&gt;AS$3-1,(('Operating Pro Forma'!$G$59-'Operating Pro Forma'!$G$62)/12)*'Debt Service'!$F7),IF($E7&gt;AS$3-1,$H7,0))</f>
        <v>0</v>
      </c>
      <c r="AT7" s="268">
        <f>IF($I7="Percentage of Cash Flow",IF($E7&gt;AT$3-1,(('Operating Pro Forma'!$G$59-'Operating Pro Forma'!$G$62)/12)*'Debt Service'!$F7),IF($E7&gt;AT$3-1,$H7,0))</f>
        <v>0</v>
      </c>
      <c r="AU7" s="268">
        <f>IF($I7="Percentage of Cash Flow",IF($E7&gt;AU$3-1,(('Operating Pro Forma'!$G$59-'Operating Pro Forma'!$G$62)/12)*'Debt Service'!$F7),IF($E7&gt;AU$3-1,$H7,0))</f>
        <v>0</v>
      </c>
      <c r="AV7" s="268">
        <f>IF($I7="Percentage of Cash Flow",IF($E7&gt;AV$3-1,(('Operating Pro Forma'!$G$59-'Operating Pro Forma'!$G$62)/12)*'Debt Service'!$F7),IF($E7&gt;AV$3-1,$H7,0))</f>
        <v>0</v>
      </c>
      <c r="AW7" s="268">
        <f>IF($I7="Percentage of Cash Flow",IF($E7&gt;AW$3-1,(('Operating Pro Forma'!$G$59-'Operating Pro Forma'!$G$62)/12)*'Debt Service'!$F7),IF($E7&gt;AW$3-1,$H7,0))</f>
        <v>0</v>
      </c>
      <c r="AX7" s="268">
        <f>IF($I7="Percentage of Cash Flow",IF($E7&gt;AX$3-1,(('Operating Pro Forma'!$G$59-'Operating Pro Forma'!$G$62)/12)*'Debt Service'!$F7),IF($E7&gt;AX$3-1,$H7,0))</f>
        <v>0</v>
      </c>
      <c r="AY7" s="267">
        <f t="shared" si="3"/>
        <v>0</v>
      </c>
      <c r="AZ7" s="268">
        <f>IF($I7="Percentage of Cash Flow",IF($E7&gt;AZ$3-1,(('Operating Pro Forma'!$H$59-'Operating Pro Forma'!$H$62)/12)*'Debt Service'!$F7),IF($E7&gt;AZ$3-1,$H7,0))</f>
        <v>0</v>
      </c>
      <c r="BA7" s="268">
        <f>IF($I7="Percentage of Cash Flow",IF($E7&gt;BA$3-1,(('Operating Pro Forma'!$H$59-'Operating Pro Forma'!$H$62)/12)*'Debt Service'!$F7),IF($E7&gt;BA$3-1,$H7,0))</f>
        <v>0</v>
      </c>
      <c r="BB7" s="268">
        <f>IF($I7="Percentage of Cash Flow",IF($E7&gt;BB$3-1,(('Operating Pro Forma'!$H$59-'Operating Pro Forma'!$H$62)/12)*'Debt Service'!$F7),IF($E7&gt;BB$3-1,$H7,0))</f>
        <v>0</v>
      </c>
      <c r="BC7" s="268">
        <f>IF($I7="Percentage of Cash Flow",IF($E7&gt;BC$3-1,(('Operating Pro Forma'!$H$59-'Operating Pro Forma'!$H$62)/12)*'Debt Service'!$F7),IF($E7&gt;BC$3-1,$H7,0))</f>
        <v>0</v>
      </c>
      <c r="BD7" s="268">
        <f>IF($I7="Percentage of Cash Flow",IF($E7&gt;BD$3-1,(('Operating Pro Forma'!$H$59-'Operating Pro Forma'!$H$62)/12)*'Debt Service'!$F7),IF($E7&gt;BD$3-1,$H7,0))</f>
        <v>0</v>
      </c>
      <c r="BE7" s="268">
        <f>IF($I7="Percentage of Cash Flow",IF($E7&gt;BE$3-1,(('Operating Pro Forma'!$H$59-'Operating Pro Forma'!$H$62)/12)*'Debt Service'!$F7),IF($E7&gt;BE$3-1,$H7,0))</f>
        <v>0</v>
      </c>
      <c r="BF7" s="268">
        <f>IF($I7="Percentage of Cash Flow",IF($E7&gt;BF$3-1,(('Operating Pro Forma'!$H$59-'Operating Pro Forma'!$H$62)/12)*'Debt Service'!$F7),IF($E7&gt;BF$3-1,$H7,0))</f>
        <v>0</v>
      </c>
      <c r="BG7" s="268">
        <f>IF($I7="Percentage of Cash Flow",IF($E7&gt;BG$3-1,(('Operating Pro Forma'!$H$59-'Operating Pro Forma'!$H$62)/12)*'Debt Service'!$F7),IF($E7&gt;BG$3-1,$H7,0))</f>
        <v>0</v>
      </c>
      <c r="BH7" s="268">
        <f>IF($I7="Percentage of Cash Flow",IF($E7&gt;BH$3-1,(('Operating Pro Forma'!$H$59-'Operating Pro Forma'!$H$62)/12)*'Debt Service'!$F7),IF($E7&gt;BH$3-1,$H7,0))</f>
        <v>0</v>
      </c>
      <c r="BI7" s="268">
        <f>IF($I7="Percentage of Cash Flow",IF($E7&gt;BI$3-1,(('Operating Pro Forma'!$H$59-'Operating Pro Forma'!$H$62)/12)*'Debt Service'!$F7),IF($E7&gt;BI$3-1,$H7,0))</f>
        <v>0</v>
      </c>
      <c r="BJ7" s="268">
        <f>IF($I7="Percentage of Cash Flow",IF($E7&gt;BJ$3-1,(('Operating Pro Forma'!$H$59-'Operating Pro Forma'!$H$62)/12)*'Debt Service'!$F7),IF($E7&gt;BJ$3-1,$H7,0))</f>
        <v>0</v>
      </c>
      <c r="BK7" s="268">
        <f>IF($I7="Percentage of Cash Flow",IF($E7&gt;BK$3-1,(('Operating Pro Forma'!$H$59-'Operating Pro Forma'!$H$62)/12)*'Debt Service'!$F7),IF($E7&gt;BK$3-1,$H7,0))</f>
        <v>0</v>
      </c>
      <c r="BL7" s="267">
        <f t="shared" si="4"/>
        <v>0</v>
      </c>
      <c r="BM7" s="268">
        <f>IF($I7="Percentage of Cash Flow",IF($E7&gt;BM$3-1,(('Operating Pro Forma'!$I$59-'Operating Pro Forma'!$I$62)/12)*'Debt Service'!$F7),IF($E7&gt;BM$3-1,$H7,0))</f>
        <v>0</v>
      </c>
      <c r="BN7" s="268">
        <f>IF($I7="Percentage of Cash Flow",IF($E7&gt;BN$3-1,(('Operating Pro Forma'!$I$59-'Operating Pro Forma'!$I$62)/12)*'Debt Service'!$F7),IF($E7&gt;BN$3-1,$H7,0))</f>
        <v>0</v>
      </c>
      <c r="BO7" s="268">
        <f>IF($I7="Percentage of Cash Flow",IF($E7&gt;BO$3-1,(('Operating Pro Forma'!$I$59-'Operating Pro Forma'!$I$62)/12)*'Debt Service'!$F7),IF($E7&gt;BO$3-1,$H7,0))</f>
        <v>0</v>
      </c>
      <c r="BP7" s="268">
        <f>IF($I7="Percentage of Cash Flow",IF($E7&gt;BP$3-1,(('Operating Pro Forma'!$I$59-'Operating Pro Forma'!$I$62)/12)*'Debt Service'!$F7),IF($E7&gt;BP$3-1,$H7,0))</f>
        <v>0</v>
      </c>
      <c r="BQ7" s="268">
        <f>IF($I7="Percentage of Cash Flow",IF($E7&gt;BQ$3-1,(('Operating Pro Forma'!$I$59-'Operating Pro Forma'!$I$62)/12)*'Debt Service'!$F7),IF($E7&gt;BQ$3-1,$H7,0))</f>
        <v>0</v>
      </c>
      <c r="BR7" s="268">
        <f>IF($I7="Percentage of Cash Flow",IF($E7&gt;BR$3-1,(('Operating Pro Forma'!$I$59-'Operating Pro Forma'!$I$62)/12)*'Debt Service'!$F7),IF($E7&gt;BR$3-1,$H7,0))</f>
        <v>0</v>
      </c>
      <c r="BS7" s="268">
        <f>IF($I7="Percentage of Cash Flow",IF($E7&gt;BS$3-1,(('Operating Pro Forma'!$I$59-'Operating Pro Forma'!$I$62)/12)*'Debt Service'!$F7),IF($E7&gt;BS$3-1,$H7,0))</f>
        <v>0</v>
      </c>
      <c r="BT7" s="268">
        <f>IF($I7="Percentage of Cash Flow",IF($E7&gt;BT$3-1,(('Operating Pro Forma'!$I$59-'Operating Pro Forma'!$I$62)/12)*'Debt Service'!$F7),IF($E7&gt;BT$3-1,$H7,0))</f>
        <v>0</v>
      </c>
      <c r="BU7" s="268">
        <f>IF($I7="Percentage of Cash Flow",IF($E7&gt;BU$3-1,(('Operating Pro Forma'!$I$59-'Operating Pro Forma'!$I$62)/12)*'Debt Service'!$F7),IF($E7&gt;BU$3-1,$H7,0))</f>
        <v>0</v>
      </c>
      <c r="BV7" s="268">
        <f>IF($I7="Percentage of Cash Flow",IF($E7&gt;BV$3-1,(('Operating Pro Forma'!$I$59-'Operating Pro Forma'!$I$62)/12)*'Debt Service'!$F7),IF($E7&gt;BV$3-1,$H7,0))</f>
        <v>0</v>
      </c>
      <c r="BW7" s="268">
        <f>IF($I7="Percentage of Cash Flow",IF($E7&gt;BW$3-1,(('Operating Pro Forma'!$I$59-'Operating Pro Forma'!$I$62)/12)*'Debt Service'!$F7),IF($E7&gt;BW$3-1,$H7,0))</f>
        <v>0</v>
      </c>
      <c r="BX7" s="268">
        <f>IF($I7="Percentage of Cash Flow",IF($E7&gt;BX$3-1,(('Operating Pro Forma'!$I$59-'Operating Pro Forma'!$I$62)/12)*'Debt Service'!$F7),IF($E7&gt;BX$3-1,$H7,0))</f>
        <v>0</v>
      </c>
      <c r="BY7" s="267">
        <f t="shared" si="5"/>
        <v>0</v>
      </c>
      <c r="BZ7" s="268">
        <f>IF($I7="Percentage of Cash Flow",IF($E7&gt;BZ$3-1,(('Operating Pro Forma'!$J$59-'Operating Pro Forma'!$J$62)/12)*'Debt Service'!$F7),IF($E7&gt;BZ$3-1,$H7,0))</f>
        <v>0</v>
      </c>
      <c r="CA7" s="268">
        <f>IF($I7="Percentage of Cash Flow",IF($E7&gt;CA$3-1,(('Operating Pro Forma'!$J$59-'Operating Pro Forma'!$J$62)/12)*'Debt Service'!$F7),IF($E7&gt;CA$3-1,$H7,0))</f>
        <v>0</v>
      </c>
      <c r="CB7" s="268">
        <f>IF($I7="Percentage of Cash Flow",IF($E7&gt;CB$3-1,(('Operating Pro Forma'!$J$59-'Operating Pro Forma'!$J$62)/12)*'Debt Service'!$F7),IF($E7&gt;CB$3-1,$H7,0))</f>
        <v>0</v>
      </c>
      <c r="CC7" s="268">
        <f>IF($I7="Percentage of Cash Flow",IF($E7&gt;CC$3-1,(('Operating Pro Forma'!$J$59-'Operating Pro Forma'!$J$62)/12)*'Debt Service'!$F7),IF($E7&gt;CC$3-1,$H7,0))</f>
        <v>0</v>
      </c>
      <c r="CD7" s="268">
        <f>IF($I7="Percentage of Cash Flow",IF($E7&gt;CD$3-1,(('Operating Pro Forma'!$J$59-'Operating Pro Forma'!$J$62)/12)*'Debt Service'!$F7),IF($E7&gt;CD$3-1,$H7,0))</f>
        <v>0</v>
      </c>
      <c r="CE7" s="268">
        <f>IF($I7="Percentage of Cash Flow",IF($E7&gt;CE$3-1,(('Operating Pro Forma'!$J$59-'Operating Pro Forma'!$J$62)/12)*'Debt Service'!$F7),IF($E7&gt;CE$3-1,$H7,0))</f>
        <v>0</v>
      </c>
      <c r="CF7" s="268">
        <f>IF($I7="Percentage of Cash Flow",IF($E7&gt;CF$3-1,(('Operating Pro Forma'!$J$59-'Operating Pro Forma'!$J$62)/12)*'Debt Service'!$F7),IF($E7&gt;CF$3-1,$H7,0))</f>
        <v>0</v>
      </c>
      <c r="CG7" s="268">
        <f>IF($I7="Percentage of Cash Flow",IF($E7&gt;CG$3-1,(('Operating Pro Forma'!$J$59-'Operating Pro Forma'!$J$62)/12)*'Debt Service'!$F7),IF($E7&gt;CG$3-1,$H7,0))</f>
        <v>0</v>
      </c>
      <c r="CH7" s="268">
        <f>IF($I7="Percentage of Cash Flow",IF($E7&gt;CH$3-1,(('Operating Pro Forma'!$J$59-'Operating Pro Forma'!$J$62)/12)*'Debt Service'!$F7),IF($E7&gt;CH$3-1,$H7,0))</f>
        <v>0</v>
      </c>
      <c r="CI7" s="268">
        <f>IF($I7="Percentage of Cash Flow",IF($E7&gt;CI$3-1,(('Operating Pro Forma'!$J$59-'Operating Pro Forma'!$J$62)/12)*'Debt Service'!$F7),IF($E7&gt;CI$3-1,$H7,0))</f>
        <v>0</v>
      </c>
      <c r="CJ7" s="268">
        <f>IF($I7="Percentage of Cash Flow",IF($E7&gt;CJ$3-1,(('Operating Pro Forma'!$J$59-'Operating Pro Forma'!$J$62)/12)*'Debt Service'!$F7),IF($E7&gt;CJ$3-1,$H7,0))</f>
        <v>0</v>
      </c>
      <c r="CK7" s="268">
        <f>IF($I7="Percentage of Cash Flow",IF($E7&gt;CK$3-1,(('Operating Pro Forma'!$J$59-'Operating Pro Forma'!$J$62)/12)*'Debt Service'!$F7),IF($E7&gt;CK$3-1,$H7,0))</f>
        <v>0</v>
      </c>
      <c r="CL7" s="267">
        <f t="shared" si="6"/>
        <v>0</v>
      </c>
      <c r="CM7" s="268">
        <f>IF($I7="Percentage of Cash Flow",IF($E7&gt;CM$3-1,(('Operating Pro Forma'!$K$59-'Operating Pro Forma'!$K$62)/12)*'Debt Service'!$F7),IF($E7&gt;CM$3-1,$H7,0))</f>
        <v>0</v>
      </c>
      <c r="CN7" s="268">
        <f>IF($I7="Percentage of Cash Flow",IF($E7&gt;CN$3-1,(('Operating Pro Forma'!$K$59-'Operating Pro Forma'!$K$62)/12)*'Debt Service'!$F7),IF($E7&gt;CN$3-1,$H7,0))</f>
        <v>0</v>
      </c>
      <c r="CO7" s="268">
        <f>IF($I7="Percentage of Cash Flow",IF($E7&gt;CO$3-1,(('Operating Pro Forma'!$K$59-'Operating Pro Forma'!$K$62)/12)*'Debt Service'!$F7),IF($E7&gt;CO$3-1,$H7,0))</f>
        <v>0</v>
      </c>
      <c r="CP7" s="268">
        <f>IF($I7="Percentage of Cash Flow",IF($E7&gt;CP$3-1,(('Operating Pro Forma'!$K$59-'Operating Pro Forma'!$K$62)/12)*'Debt Service'!$F7),IF($E7&gt;CP$3-1,$H7,0))</f>
        <v>0</v>
      </c>
      <c r="CQ7" s="268">
        <f>IF($I7="Percentage of Cash Flow",IF($E7&gt;CQ$3-1,(('Operating Pro Forma'!$K$59-'Operating Pro Forma'!$K$62)/12)*'Debt Service'!$F7),IF($E7&gt;CQ$3-1,$H7,0))</f>
        <v>0</v>
      </c>
      <c r="CR7" s="268">
        <f>IF($I7="Percentage of Cash Flow",IF($E7&gt;CR$3-1,(('Operating Pro Forma'!$K$59-'Operating Pro Forma'!$K$62)/12)*'Debt Service'!$F7),IF($E7&gt;CR$3-1,$H7,0))</f>
        <v>0</v>
      </c>
      <c r="CS7" s="268">
        <f>IF($I7="Percentage of Cash Flow",IF($E7&gt;CS$3-1,(('Operating Pro Forma'!$K$59-'Operating Pro Forma'!$K$62)/12)*'Debt Service'!$F7),IF($E7&gt;CS$3-1,$H7,0))</f>
        <v>0</v>
      </c>
      <c r="CT7" s="268">
        <f>IF($I7="Percentage of Cash Flow",IF($E7&gt;CT$3-1,(('Operating Pro Forma'!$K$59-'Operating Pro Forma'!$K$62)/12)*'Debt Service'!$F7),IF($E7&gt;CT$3-1,$H7,0))</f>
        <v>0</v>
      </c>
      <c r="CU7" s="268">
        <f>IF($I7="Percentage of Cash Flow",IF($E7&gt;CU$3-1,(('Operating Pro Forma'!$K$59-'Operating Pro Forma'!$K$62)/12)*'Debt Service'!$F7),IF($E7&gt;CU$3-1,$H7,0))</f>
        <v>0</v>
      </c>
      <c r="CV7" s="268">
        <f>IF($I7="Percentage of Cash Flow",IF($E7&gt;CV$3-1,(('Operating Pro Forma'!$K$59-'Operating Pro Forma'!$K$62)/12)*'Debt Service'!$F7),IF($E7&gt;CV$3-1,$H7,0))</f>
        <v>0</v>
      </c>
      <c r="CW7" s="268">
        <f>IF($I7="Percentage of Cash Flow",IF($E7&gt;CW$3-1,(('Operating Pro Forma'!$K$59-'Operating Pro Forma'!$K$62)/12)*'Debt Service'!$F7),IF($E7&gt;CW$3-1,$H7,0))</f>
        <v>0</v>
      </c>
      <c r="CX7" s="268">
        <f>IF($I7="Percentage of Cash Flow",IF($E7&gt;CX$3-1,(('Operating Pro Forma'!$K$59-'Operating Pro Forma'!$K$62)/12)*'Debt Service'!$F7),IF($E7&gt;CX$3-1,$H7,0))</f>
        <v>0</v>
      </c>
      <c r="CY7" s="267">
        <f t="shared" si="7"/>
        <v>0</v>
      </c>
      <c r="CZ7" s="268">
        <f>IF($I7="Percentage of Cash Flow",IF($E7&gt;CZ$3-1,(('Operating Pro Forma'!$L$59-'Operating Pro Forma'!$L$62)/12)*'Debt Service'!$F7),IF($E7&gt;CZ$3-1,$H7,0))</f>
        <v>0</v>
      </c>
      <c r="DA7" s="268">
        <f>IF($I7="Percentage of Cash Flow",IF($E7&gt;DA$3-1,(('Operating Pro Forma'!$L$59-'Operating Pro Forma'!$L$62)/12)*'Debt Service'!$F7),IF($E7&gt;DA$3-1,$H7,0))</f>
        <v>0</v>
      </c>
      <c r="DB7" s="268">
        <f>IF($I7="Percentage of Cash Flow",IF($E7&gt;DB$3-1,(('Operating Pro Forma'!$L$59-'Operating Pro Forma'!$L$62)/12)*'Debt Service'!$F7),IF($E7&gt;DB$3-1,$H7,0))</f>
        <v>0</v>
      </c>
      <c r="DC7" s="268">
        <f>IF($I7="Percentage of Cash Flow",IF($E7&gt;DC$3-1,(('Operating Pro Forma'!$L$59-'Operating Pro Forma'!$L$62)/12)*'Debt Service'!$F7),IF($E7&gt;DC$3-1,$H7,0))</f>
        <v>0</v>
      </c>
      <c r="DD7" s="268">
        <f>IF($I7="Percentage of Cash Flow",IF($E7&gt;DD$3-1,(('Operating Pro Forma'!$L$59-'Operating Pro Forma'!$L$62)/12)*'Debt Service'!$F7),IF($E7&gt;DD$3-1,$H7,0))</f>
        <v>0</v>
      </c>
      <c r="DE7" s="268">
        <f>IF($I7="Percentage of Cash Flow",IF($E7&gt;DE$3-1,(('Operating Pro Forma'!$L$59-'Operating Pro Forma'!$L$62)/12)*'Debt Service'!$F7),IF($E7&gt;DE$3-1,$H7,0))</f>
        <v>0</v>
      </c>
      <c r="DF7" s="268">
        <f>IF($I7="Percentage of Cash Flow",IF($E7&gt;DF$3-1,(('Operating Pro Forma'!$L$59-'Operating Pro Forma'!$L$62)/12)*'Debt Service'!$F7),IF($E7&gt;DF$3-1,$H7,0))</f>
        <v>0</v>
      </c>
      <c r="DG7" s="268">
        <f>IF($I7="Percentage of Cash Flow",IF($E7&gt;DG$3-1,(('Operating Pro Forma'!$L$59-'Operating Pro Forma'!$L$62)/12)*'Debt Service'!$F7),IF($E7&gt;DG$3-1,$H7,0))</f>
        <v>0</v>
      </c>
      <c r="DH7" s="268">
        <f>IF($I7="Percentage of Cash Flow",IF($E7&gt;DH$3-1,(('Operating Pro Forma'!$L$59-'Operating Pro Forma'!$L$62)/12)*'Debt Service'!$F7),IF($E7&gt;DH$3-1,$H7,0))</f>
        <v>0</v>
      </c>
      <c r="DI7" s="268">
        <f>IF($I7="Percentage of Cash Flow",IF($E7&gt;DI$3-1,(('Operating Pro Forma'!$L$59-'Operating Pro Forma'!$L$62)/12)*'Debt Service'!$F7),IF($E7&gt;DI$3-1,$H7,0))</f>
        <v>0</v>
      </c>
      <c r="DJ7" s="268">
        <f>IF($I7="Percentage of Cash Flow",IF($E7&gt;DJ$3-1,(('Operating Pro Forma'!$L$59-'Operating Pro Forma'!$L$62)/12)*'Debt Service'!$F7),IF($E7&gt;DJ$3-1,$H7,0))</f>
        <v>0</v>
      </c>
      <c r="DK7" s="268">
        <f>IF($I7="Percentage of Cash Flow",IF($E7&gt;DK$3-1,(('Operating Pro Forma'!$L$59-'Operating Pro Forma'!$L$62)/12)*'Debt Service'!$F7),IF($E7&gt;DK$3-1,$H7,0))</f>
        <v>0</v>
      </c>
      <c r="DL7" s="267">
        <f t="shared" si="8"/>
        <v>0</v>
      </c>
      <c r="DM7" s="268">
        <f>IF($I7="Percentage of Cash Flow",IF($E7&gt;DM$3-1,(('Operating Pro Forma'!$M$59-'Operating Pro Forma'!$M$62)/12)*'Debt Service'!$F7),IF($E7&gt;DM$3-1,$H7,0))</f>
        <v>0</v>
      </c>
      <c r="DN7" s="268">
        <f>IF($I7="Percentage of Cash Flow",IF($E7&gt;DN$3-1,(('Operating Pro Forma'!$M$59-'Operating Pro Forma'!$M$62)/12)*'Debt Service'!$F7),IF($E7&gt;DN$3-1,$H7,0))</f>
        <v>0</v>
      </c>
      <c r="DO7" s="268">
        <f>IF($I7="Percentage of Cash Flow",IF($E7&gt;DO$3-1,(('Operating Pro Forma'!$M$59-'Operating Pro Forma'!$M$62)/12)*'Debt Service'!$F7),IF($E7&gt;DO$3-1,$H7,0))</f>
        <v>0</v>
      </c>
      <c r="DP7" s="268">
        <f>IF($I7="Percentage of Cash Flow",IF($E7&gt;DP$3-1,(('Operating Pro Forma'!$M$59-'Operating Pro Forma'!$M$62)/12)*'Debt Service'!$F7),IF($E7&gt;DP$3-1,$H7,0))</f>
        <v>0</v>
      </c>
      <c r="DQ7" s="268">
        <f>IF($I7="Percentage of Cash Flow",IF($E7&gt;DQ$3-1,(('Operating Pro Forma'!$M$59-'Operating Pro Forma'!$M$62)/12)*'Debt Service'!$F7),IF($E7&gt;DQ$3-1,$H7,0))</f>
        <v>0</v>
      </c>
      <c r="DR7" s="268">
        <f>IF($I7="Percentage of Cash Flow",IF($E7&gt;DR$3-1,(('Operating Pro Forma'!$M$59-'Operating Pro Forma'!$M$62)/12)*'Debt Service'!$F7),IF($E7&gt;DR$3-1,$H7,0))</f>
        <v>0</v>
      </c>
      <c r="DS7" s="268">
        <f>IF($I7="Percentage of Cash Flow",IF($E7&gt;DS$3-1,(('Operating Pro Forma'!$M$59-'Operating Pro Forma'!$M$62)/12)*'Debt Service'!$F7),IF($E7&gt;DS$3-1,$H7,0))</f>
        <v>0</v>
      </c>
      <c r="DT7" s="268">
        <f>IF($I7="Percentage of Cash Flow",IF($E7&gt;DT$3-1,(('Operating Pro Forma'!$M$59-'Operating Pro Forma'!$M$62)/12)*'Debt Service'!$F7),IF($E7&gt;DT$3-1,$H7,0))</f>
        <v>0</v>
      </c>
      <c r="DU7" s="268">
        <f>IF($I7="Percentage of Cash Flow",IF($E7&gt;DU$3-1,(('Operating Pro Forma'!$M$59-'Operating Pro Forma'!$M$62)/12)*'Debt Service'!$F7),IF($E7&gt;DU$3-1,$H7,0))</f>
        <v>0</v>
      </c>
      <c r="DV7" s="268">
        <f>IF($I7="Percentage of Cash Flow",IF($E7&gt;DV$3-1,(('Operating Pro Forma'!$M$59-'Operating Pro Forma'!$M$62)/12)*'Debt Service'!$F7),IF($E7&gt;DV$3-1,$H7,0))</f>
        <v>0</v>
      </c>
      <c r="DW7" s="268">
        <f>IF($I7="Percentage of Cash Flow",IF($E7&gt;DW$3-1,(('Operating Pro Forma'!$M$59-'Operating Pro Forma'!$M$62)/12)*'Debt Service'!$F7),IF($E7&gt;DW$3-1,$H7,0))</f>
        <v>0</v>
      </c>
      <c r="DX7" s="268">
        <f>IF($I7="Percentage of Cash Flow",IF($E7&gt;DX$3-1,(('Operating Pro Forma'!$M$59-'Operating Pro Forma'!$M$62)/12)*'Debt Service'!$F7),IF($E7&gt;DX$3-1,$H7,0))</f>
        <v>0</v>
      </c>
      <c r="DY7" s="267">
        <f t="shared" si="9"/>
        <v>0</v>
      </c>
      <c r="DZ7" s="268">
        <f>IF($I7="Percentage of Cash Flow",IF($E7&gt;DZ$3-1,(('Operating Pro Forma'!$N$59-'Operating Pro Forma'!$N$62)/12)*'Debt Service'!$F7),IF($E7&gt;DZ$3-1,$H7,0))</f>
        <v>0</v>
      </c>
      <c r="EA7" s="268">
        <f>IF($I7="Percentage of Cash Flow",IF($E7&gt;EA$3-1,(('Operating Pro Forma'!$N$59-'Operating Pro Forma'!$N$62)/12)*'Debt Service'!$F7),IF($E7&gt;EA$3-1,$H7,0))</f>
        <v>0</v>
      </c>
      <c r="EB7" s="268">
        <f>IF($I7="Percentage of Cash Flow",IF($E7&gt;EB$3-1,(('Operating Pro Forma'!$N$59-'Operating Pro Forma'!$N$62)/12)*'Debt Service'!$F7),IF($E7&gt;EB$3-1,$H7,0))</f>
        <v>0</v>
      </c>
      <c r="EC7" s="268">
        <f>IF($I7="Percentage of Cash Flow",IF($E7&gt;EC$3-1,(('Operating Pro Forma'!$N$59-'Operating Pro Forma'!$N$62)/12)*'Debt Service'!$F7),IF($E7&gt;EC$3-1,$H7,0))</f>
        <v>0</v>
      </c>
      <c r="ED7" s="268">
        <f>IF($I7="Percentage of Cash Flow",IF($E7&gt;ED$3-1,(('Operating Pro Forma'!$N$59-'Operating Pro Forma'!$N$62)/12)*'Debt Service'!$F7),IF($E7&gt;ED$3-1,$H7,0))</f>
        <v>0</v>
      </c>
      <c r="EE7" s="268">
        <f>IF($I7="Percentage of Cash Flow",IF($E7&gt;EE$3-1,(('Operating Pro Forma'!$N$59-'Operating Pro Forma'!$N$62)/12)*'Debt Service'!$F7),IF($E7&gt;EE$3-1,$H7,0))</f>
        <v>0</v>
      </c>
      <c r="EF7" s="268">
        <f>IF($I7="Percentage of Cash Flow",IF($E7&gt;EF$3-1,(('Operating Pro Forma'!$N$59-'Operating Pro Forma'!$N$62)/12)*'Debt Service'!$F7),IF($E7&gt;EF$3-1,$H7,0))</f>
        <v>0</v>
      </c>
      <c r="EG7" s="268">
        <f>IF($I7="Percentage of Cash Flow",IF($E7&gt;EG$3-1,(('Operating Pro Forma'!$N$59-'Operating Pro Forma'!$N$62)/12)*'Debt Service'!$F7),IF($E7&gt;EG$3-1,$H7,0))</f>
        <v>0</v>
      </c>
      <c r="EH7" s="268">
        <f>IF($I7="Percentage of Cash Flow",IF($E7&gt;EH$3-1,(('Operating Pro Forma'!$N$59-'Operating Pro Forma'!$N$62)/12)*'Debt Service'!$F7),IF($E7&gt;EH$3-1,$H7,0))</f>
        <v>0</v>
      </c>
      <c r="EI7" s="268">
        <f>IF($I7="Percentage of Cash Flow",IF($E7&gt;EI$3-1,(('Operating Pro Forma'!$N$59-'Operating Pro Forma'!$N$62)/12)*'Debt Service'!$F7),IF($E7&gt;EI$3-1,$H7,0))</f>
        <v>0</v>
      </c>
      <c r="EJ7" s="268">
        <f>IF($I7="Percentage of Cash Flow",IF($E7&gt;EJ$3-1,(('Operating Pro Forma'!$N$59-'Operating Pro Forma'!$N$62)/12)*'Debt Service'!$F7),IF($E7&gt;EJ$3-1,$H7,0))</f>
        <v>0</v>
      </c>
      <c r="EK7" s="268">
        <f>IF($I7="Percentage of Cash Flow",IF($E7&gt;EK$3-1,(('Operating Pro Forma'!$N$59-'Operating Pro Forma'!$N$62)/12)*'Debt Service'!$F7),IF($E7&gt;EK$3-1,$H7,0))</f>
        <v>0</v>
      </c>
      <c r="EL7" s="267">
        <f t="shared" si="10"/>
        <v>0</v>
      </c>
      <c r="EM7" s="268">
        <f>IF($I7="Percentage of Cash Flow",IF($E7&gt;EM$3-1,(('Operating Pro Forma'!$O$59-'Operating Pro Forma'!$O$62)/12)*'Debt Service'!$F7),IF($E7&gt;EM$3-1,$H7,0))</f>
        <v>0</v>
      </c>
      <c r="EN7" s="268">
        <f>IF($I7="Percentage of Cash Flow",IF($E7&gt;EN$3-1,(('Operating Pro Forma'!$O$59-'Operating Pro Forma'!$O$62)/12)*'Debt Service'!$F7),IF($E7&gt;EN$3-1,$H7,0))</f>
        <v>0</v>
      </c>
      <c r="EO7" s="268">
        <f>IF($I7="Percentage of Cash Flow",IF($E7&gt;EO$3-1,(('Operating Pro Forma'!$O$59-'Operating Pro Forma'!$O$62)/12)*'Debt Service'!$F7),IF($E7&gt;EO$3-1,$H7,0))</f>
        <v>0</v>
      </c>
      <c r="EP7" s="268">
        <f>IF($I7="Percentage of Cash Flow",IF($E7&gt;EP$3-1,(('Operating Pro Forma'!$O$59-'Operating Pro Forma'!$O$62)/12)*'Debt Service'!$F7),IF($E7&gt;EP$3-1,$H7,0))</f>
        <v>0</v>
      </c>
      <c r="EQ7" s="268">
        <f>IF($I7="Percentage of Cash Flow",IF($E7&gt;EQ$3-1,(('Operating Pro Forma'!$O$59-'Operating Pro Forma'!$O$62)/12)*'Debt Service'!$F7),IF($E7&gt;EQ$3-1,$H7,0))</f>
        <v>0</v>
      </c>
      <c r="ER7" s="268">
        <f>IF($I7="Percentage of Cash Flow",IF($E7&gt;ER$3-1,(('Operating Pro Forma'!$O$59-'Operating Pro Forma'!$O$62)/12)*'Debt Service'!$F7),IF($E7&gt;ER$3-1,$H7,0))</f>
        <v>0</v>
      </c>
      <c r="ES7" s="268">
        <f>IF($I7="Percentage of Cash Flow",IF($E7&gt;ES$3-1,(('Operating Pro Forma'!$O$59-'Operating Pro Forma'!$O$62)/12)*'Debt Service'!$F7),IF($E7&gt;ES$3-1,$H7,0))</f>
        <v>0</v>
      </c>
      <c r="ET7" s="268">
        <f>IF($I7="Percentage of Cash Flow",IF($E7&gt;ET$3-1,(('Operating Pro Forma'!$O$59-'Operating Pro Forma'!$O$62)/12)*'Debt Service'!$F7),IF($E7&gt;ET$3-1,$H7,0))</f>
        <v>0</v>
      </c>
      <c r="EU7" s="268">
        <f>IF($I7="Percentage of Cash Flow",IF($E7&gt;EU$3-1,(('Operating Pro Forma'!$O$59-'Operating Pro Forma'!$O$62)/12)*'Debt Service'!$F7),IF($E7&gt;EU$3-1,$H7,0))</f>
        <v>0</v>
      </c>
      <c r="EV7" s="268">
        <f>IF($I7="Percentage of Cash Flow",IF($E7&gt;EV$3-1,(('Operating Pro Forma'!$O$59-'Operating Pro Forma'!$O$62)/12)*'Debt Service'!$F7),IF($E7&gt;EV$3-1,$H7,0))</f>
        <v>0</v>
      </c>
      <c r="EW7" s="268">
        <f>IF($I7="Percentage of Cash Flow",IF($E7&gt;EW$3-1,(('Operating Pro Forma'!$O$59-'Operating Pro Forma'!$O$62)/12)*'Debt Service'!$F7),IF($E7&gt;EW$3-1,$H7,0))</f>
        <v>0</v>
      </c>
      <c r="EX7" s="268">
        <f>IF($I7="Percentage of Cash Flow",IF($E7&gt;EX$3-1,(('Operating Pro Forma'!$O$59-'Operating Pro Forma'!$O$62)/12)*'Debt Service'!$F7),IF($E7&gt;EX$3-1,$H7,0))</f>
        <v>0</v>
      </c>
      <c r="EY7" s="267">
        <f t="shared" si="11"/>
        <v>0</v>
      </c>
      <c r="EZ7" s="268">
        <f>IF($I7="Percentage of Cash Flow",IF($E7&gt;EZ$3-1,(('Operating Pro Forma'!$P$59-'Operating Pro Forma'!$P$62)/12)*'Debt Service'!$F7),IF($E7&gt;EZ$3-1,$H7,0))</f>
        <v>0</v>
      </c>
      <c r="FA7" s="268">
        <f>IF($I7="Percentage of Cash Flow",IF($E7&gt;FA$3-1,(('Operating Pro Forma'!$P$59-'Operating Pro Forma'!$P$62)/12)*'Debt Service'!$F7),IF($E7&gt;FA$3-1,$H7,0))</f>
        <v>0</v>
      </c>
      <c r="FB7" s="268">
        <f>IF($I7="Percentage of Cash Flow",IF($E7&gt;FB$3-1,(('Operating Pro Forma'!$P$59-'Operating Pro Forma'!$P$62)/12)*'Debt Service'!$F7),IF($E7&gt;FB$3-1,$H7,0))</f>
        <v>0</v>
      </c>
      <c r="FC7" s="268">
        <f>IF($I7="Percentage of Cash Flow",IF($E7&gt;FC$3-1,(('Operating Pro Forma'!$P$59-'Operating Pro Forma'!$P$62)/12)*'Debt Service'!$F7),IF($E7&gt;FC$3-1,$H7,0))</f>
        <v>0</v>
      </c>
      <c r="FD7" s="268">
        <f>IF($I7="Percentage of Cash Flow",IF($E7&gt;FD$3-1,(('Operating Pro Forma'!$P$59-'Operating Pro Forma'!$P$62)/12)*'Debt Service'!$F7),IF($E7&gt;FD$3-1,$H7,0))</f>
        <v>0</v>
      </c>
      <c r="FE7" s="268">
        <f>IF($I7="Percentage of Cash Flow",IF($E7&gt;FE$3-1,(('Operating Pro Forma'!$P$59-'Operating Pro Forma'!$P$62)/12)*'Debt Service'!$F7),IF($E7&gt;FE$3-1,$H7,0))</f>
        <v>0</v>
      </c>
      <c r="FF7" s="268">
        <f>IF($I7="Percentage of Cash Flow",IF($E7&gt;FF$3-1,(('Operating Pro Forma'!$P$59-'Operating Pro Forma'!$P$62)/12)*'Debt Service'!$F7),IF($E7&gt;FF$3-1,$H7,0))</f>
        <v>0</v>
      </c>
      <c r="FG7" s="268">
        <f>IF($I7="Percentage of Cash Flow",IF($E7&gt;FG$3-1,(('Operating Pro Forma'!$P$59-'Operating Pro Forma'!$P$62)/12)*'Debt Service'!$F7),IF($E7&gt;FG$3-1,$H7,0))</f>
        <v>0</v>
      </c>
      <c r="FH7" s="268">
        <f>IF($I7="Percentage of Cash Flow",IF($E7&gt;FH$3-1,(('Operating Pro Forma'!$P$59-'Operating Pro Forma'!$P$62)/12)*'Debt Service'!$F7),IF($E7&gt;FH$3-1,$H7,0))</f>
        <v>0</v>
      </c>
      <c r="FI7" s="268">
        <f>IF($I7="Percentage of Cash Flow",IF($E7&gt;FI$3-1,(('Operating Pro Forma'!$P$59-'Operating Pro Forma'!$P$62)/12)*'Debt Service'!$F7),IF($E7&gt;FI$3-1,$H7,0))</f>
        <v>0</v>
      </c>
      <c r="FJ7" s="268">
        <f>IF($I7="Percentage of Cash Flow",IF($E7&gt;FJ$3-1,(('Operating Pro Forma'!$P$59-'Operating Pro Forma'!$P$62)/12)*'Debt Service'!$F7),IF($E7&gt;FJ$3-1,$H7,0))</f>
        <v>0</v>
      </c>
      <c r="FK7" s="268">
        <f>IF($I7="Percentage of Cash Flow",IF($E7&gt;FK$3-1,(('Operating Pro Forma'!$P$59-'Operating Pro Forma'!$P$62)/12)*'Debt Service'!$F7),IF($E7&gt;FK$3-1,$H7,0))</f>
        <v>0</v>
      </c>
      <c r="FL7" s="267">
        <f t="shared" si="12"/>
        <v>0</v>
      </c>
      <c r="FM7" s="268">
        <f>IF($I7="Percentage of Cash Flow",IF($E7&gt;FM$3-1,(('Operating Pro Forma'!$Q$59-'Operating Pro Forma'!$Q$62)/12)*'Debt Service'!$F7),IF($E7&gt;FM$3-1,$H7,0))</f>
        <v>0</v>
      </c>
      <c r="FN7" s="268">
        <f>IF($I7="Percentage of Cash Flow",IF($E7&gt;FN$3-1,(('Operating Pro Forma'!$Q$59-'Operating Pro Forma'!$Q$62)/12)*'Debt Service'!$F7),IF($E7&gt;FN$3-1,$H7,0))</f>
        <v>0</v>
      </c>
      <c r="FO7" s="268">
        <f>IF($I7="Percentage of Cash Flow",IF($E7&gt;FO$3-1,(('Operating Pro Forma'!$Q$59-'Operating Pro Forma'!$Q$62)/12)*'Debt Service'!$F7),IF($E7&gt;FO$3-1,$H7,0))</f>
        <v>0</v>
      </c>
      <c r="FP7" s="268">
        <f>IF($I7="Percentage of Cash Flow",IF($E7&gt;FP$3-1,(('Operating Pro Forma'!$Q$59-'Operating Pro Forma'!$Q$62)/12)*'Debt Service'!$F7),IF($E7&gt;FP$3-1,$H7,0))</f>
        <v>0</v>
      </c>
      <c r="FQ7" s="268">
        <f>IF($I7="Percentage of Cash Flow",IF($E7&gt;FQ$3-1,(('Operating Pro Forma'!$Q$59-'Operating Pro Forma'!$Q$62)/12)*'Debt Service'!$F7),IF($E7&gt;FQ$3-1,$H7,0))</f>
        <v>0</v>
      </c>
      <c r="FR7" s="268">
        <f>IF($I7="Percentage of Cash Flow",IF($E7&gt;FR$3-1,(('Operating Pro Forma'!$Q$59-'Operating Pro Forma'!$Q$62)/12)*'Debt Service'!$F7),IF($E7&gt;FR$3-1,$H7,0))</f>
        <v>0</v>
      </c>
      <c r="FS7" s="268">
        <f>IF($I7="Percentage of Cash Flow",IF($E7&gt;FS$3-1,(('Operating Pro Forma'!$Q$59-'Operating Pro Forma'!$Q$62)/12)*'Debt Service'!$F7),IF($E7&gt;FS$3-1,$H7,0))</f>
        <v>0</v>
      </c>
      <c r="FT7" s="268">
        <f>IF($I7="Percentage of Cash Flow",IF($E7&gt;FT$3-1,(('Operating Pro Forma'!$Q$59-'Operating Pro Forma'!$Q$62)/12)*'Debt Service'!$F7),IF($E7&gt;FT$3-1,$H7,0))</f>
        <v>0</v>
      </c>
      <c r="FU7" s="268">
        <f>IF($I7="Percentage of Cash Flow",IF($E7&gt;FU$3-1,(('Operating Pro Forma'!$Q$59-'Operating Pro Forma'!$Q$62)/12)*'Debt Service'!$F7),IF($E7&gt;FU$3-1,$H7,0))</f>
        <v>0</v>
      </c>
      <c r="FV7" s="268">
        <f>IF($I7="Percentage of Cash Flow",IF($E7&gt;FV$3-1,(('Operating Pro Forma'!$Q$59-'Operating Pro Forma'!$Q$62)/12)*'Debt Service'!$F7),IF($E7&gt;FV$3-1,$H7,0))</f>
        <v>0</v>
      </c>
      <c r="FW7" s="268">
        <f>IF($I7="Percentage of Cash Flow",IF($E7&gt;FW$3-1,(('Operating Pro Forma'!$Q$59-'Operating Pro Forma'!$Q$62)/12)*'Debt Service'!$F7),IF($E7&gt;FW$3-1,$H7,0))</f>
        <v>0</v>
      </c>
      <c r="FX7" s="268">
        <f>IF($I7="Percentage of Cash Flow",IF($E7&gt;FX$3-1,(('Operating Pro Forma'!$Q$59-'Operating Pro Forma'!$Q$62)/12)*'Debt Service'!$F7),IF($E7&gt;FX$3-1,$H7,0))</f>
        <v>0</v>
      </c>
      <c r="FY7" s="267">
        <f t="shared" si="13"/>
        <v>0</v>
      </c>
      <c r="FZ7" s="268">
        <f>IF($I7="Percentage of Cash Flow",IF($E7&gt;FZ$3-1,(('Operating Pro Forma'!$R$59-'Operating Pro Forma'!$R$62)/12)*'Debt Service'!$F7),IF($E7&gt;FZ$3-1,$H7,0))</f>
        <v>0</v>
      </c>
      <c r="GA7" s="268">
        <f>IF($I7="Percentage of Cash Flow",IF($E7&gt;GA$3-1,(('Operating Pro Forma'!$R$59-'Operating Pro Forma'!$R$62)/12)*'Debt Service'!$F7),IF($E7&gt;GA$3-1,$H7,0))</f>
        <v>0</v>
      </c>
      <c r="GB7" s="268">
        <f>IF($I7="Percentage of Cash Flow",IF($E7&gt;GB$3-1,(('Operating Pro Forma'!$R$59-'Operating Pro Forma'!$R$62)/12)*'Debt Service'!$F7),IF($E7&gt;GB$3-1,$H7,0))</f>
        <v>0</v>
      </c>
      <c r="GC7" s="268">
        <f>IF($I7="Percentage of Cash Flow",IF($E7&gt;GC$3-1,(('Operating Pro Forma'!$R$59-'Operating Pro Forma'!$R$62)/12)*'Debt Service'!$F7),IF($E7&gt;GC$3-1,$H7,0))</f>
        <v>0</v>
      </c>
      <c r="GD7" s="268">
        <f>IF($I7="Percentage of Cash Flow",IF($E7&gt;GD$3-1,(('Operating Pro Forma'!$R$59-'Operating Pro Forma'!$R$62)/12)*'Debt Service'!$F7),IF($E7&gt;GD$3-1,$H7,0))</f>
        <v>0</v>
      </c>
      <c r="GE7" s="268">
        <f>IF($I7="Percentage of Cash Flow",IF($E7&gt;GE$3-1,(('Operating Pro Forma'!$R$59-'Operating Pro Forma'!$R$62)/12)*'Debt Service'!$F7),IF($E7&gt;GE$3-1,$H7,0))</f>
        <v>0</v>
      </c>
      <c r="GF7" s="268">
        <f>IF($I7="Percentage of Cash Flow",IF($E7&gt;GF$3-1,(('Operating Pro Forma'!$R$59-'Operating Pro Forma'!$R$62)/12)*'Debt Service'!$F7),IF($E7&gt;GF$3-1,$H7,0))</f>
        <v>0</v>
      </c>
      <c r="GG7" s="268">
        <f>IF($I7="Percentage of Cash Flow",IF($E7&gt;GG$3-1,(('Operating Pro Forma'!$R$59-'Operating Pro Forma'!$R$62)/12)*'Debt Service'!$F7),IF($E7&gt;GG$3-1,$H7,0))</f>
        <v>0</v>
      </c>
      <c r="GH7" s="268">
        <f>IF($I7="Percentage of Cash Flow",IF($E7&gt;GH$3-1,(('Operating Pro Forma'!$R$59-'Operating Pro Forma'!$R$62)/12)*'Debt Service'!$F7),IF($E7&gt;GH$3-1,$H7,0))</f>
        <v>0</v>
      </c>
      <c r="GI7" s="268">
        <f>IF($I7="Percentage of Cash Flow",IF($E7&gt;GI$3-1,(('Operating Pro Forma'!$R$59-'Operating Pro Forma'!$R$62)/12)*'Debt Service'!$F7),IF($E7&gt;GI$3-1,$H7,0))</f>
        <v>0</v>
      </c>
      <c r="GJ7" s="268">
        <f>IF($I7="Percentage of Cash Flow",IF($E7&gt;GJ$3-1,(('Operating Pro Forma'!$R$59-'Operating Pro Forma'!$R$62)/12)*'Debt Service'!$F7),IF($E7&gt;GJ$3-1,$H7,0))</f>
        <v>0</v>
      </c>
      <c r="GK7" s="268">
        <f>IF($I7="Percentage of Cash Flow",IF($E7&gt;GK$3-1,(('Operating Pro Forma'!$R$59-'Operating Pro Forma'!$R$62)/12)*'Debt Service'!$F7),IF($E7&gt;GK$3-1,$H7,0))</f>
        <v>0</v>
      </c>
      <c r="GL7" s="267">
        <f t="shared" si="14"/>
        <v>0</v>
      </c>
      <c r="GM7" s="268">
        <f>IF($I7="Percentage of Cash Flow",IF($E7&gt;GM$3-1,(('Operating Pro Forma'!$S$59-'Operating Pro Forma'!$S$62)/12)*'Debt Service'!$F7),IF($E7&gt;GM$3-1,$H7,0))</f>
        <v>0</v>
      </c>
      <c r="GN7" s="268">
        <f>IF($I7="Percentage of Cash Flow",IF($E7&gt;GN$3-1,(('Operating Pro Forma'!$S$59-'Operating Pro Forma'!$S$62)/12)*'Debt Service'!$F7),IF($E7&gt;GN$3-1,$H7,0))</f>
        <v>0</v>
      </c>
      <c r="GO7" s="268">
        <f>IF($I7="Percentage of Cash Flow",IF($E7&gt;GO$3-1,(('Operating Pro Forma'!$S$59-'Operating Pro Forma'!$S$62)/12)*'Debt Service'!$F7),IF($E7&gt;GO$3-1,$H7,0))</f>
        <v>0</v>
      </c>
      <c r="GP7" s="268">
        <f>IF($I7="Percentage of Cash Flow",IF($E7&gt;GP$3-1,(('Operating Pro Forma'!$S$59-'Operating Pro Forma'!$S$62)/12)*'Debt Service'!$F7),IF($E7&gt;GP$3-1,$H7,0))</f>
        <v>0</v>
      </c>
      <c r="GQ7" s="268">
        <f>IF($I7="Percentage of Cash Flow",IF($E7&gt;GQ$3-1,(('Operating Pro Forma'!$S$59-'Operating Pro Forma'!$S$62)/12)*'Debt Service'!$F7),IF($E7&gt;GQ$3-1,$H7,0))</f>
        <v>0</v>
      </c>
      <c r="GR7" s="268">
        <f>IF($I7="Percentage of Cash Flow",IF($E7&gt;GR$3-1,(('Operating Pro Forma'!$S$59-'Operating Pro Forma'!$S$62)/12)*'Debt Service'!$F7),IF($E7&gt;GR$3-1,$H7,0))</f>
        <v>0</v>
      </c>
      <c r="GS7" s="268">
        <f>IF($I7="Percentage of Cash Flow",IF($E7&gt;GS$3-1,(('Operating Pro Forma'!$S$59-'Operating Pro Forma'!$S$62)/12)*'Debt Service'!$F7),IF($E7&gt;GS$3-1,$H7,0))</f>
        <v>0</v>
      </c>
      <c r="GT7" s="268">
        <f>IF($I7="Percentage of Cash Flow",IF($E7&gt;GT$3-1,(('Operating Pro Forma'!$S$59-'Operating Pro Forma'!$S$62)/12)*'Debt Service'!$F7),IF($E7&gt;GT$3-1,$H7,0))</f>
        <v>0</v>
      </c>
      <c r="GU7" s="268">
        <f>IF($I7="Percentage of Cash Flow",IF($E7&gt;GU$3-1,(('Operating Pro Forma'!$S$59-'Operating Pro Forma'!$S$62)/12)*'Debt Service'!$F7),IF($E7&gt;GU$3-1,$H7,0))</f>
        <v>0</v>
      </c>
      <c r="GV7" s="268">
        <f>IF($I7="Percentage of Cash Flow",IF($E7&gt;GV$3-1,(('Operating Pro Forma'!$S$59-'Operating Pro Forma'!$S$62)/12)*'Debt Service'!$F7),IF($E7&gt;GV$3-1,$H7,0))</f>
        <v>0</v>
      </c>
      <c r="GW7" s="268">
        <f>IF($I7="Percentage of Cash Flow",IF($E7&gt;GW$3-1,(('Operating Pro Forma'!$S$59-'Operating Pro Forma'!$S$62)/12)*'Debt Service'!$F7),IF($E7&gt;GW$3-1,$H7,0))</f>
        <v>0</v>
      </c>
      <c r="GX7" s="268">
        <f>IF($I7="Percentage of Cash Flow",IF($E7&gt;GX$3-1,(('Operating Pro Forma'!$S$59-'Operating Pro Forma'!$S$62)/12)*'Debt Service'!$F7),IF($E7&gt;GX$3-1,$H7,0))</f>
        <v>0</v>
      </c>
      <c r="GY7" s="267">
        <f t="shared" si="15"/>
        <v>0</v>
      </c>
      <c r="GZ7" s="268">
        <f>IF($I7="Percentage of Cash Flow",IF($E7&gt;GZ$3-1,(('Operating Pro Forma'!$T$59-'Operating Pro Forma'!$T$62)/12)*'Debt Service'!$F7),IF($E7&gt;GZ$3-1,$H7,0))</f>
        <v>0</v>
      </c>
      <c r="HA7" s="268">
        <f>IF($I7="Percentage of Cash Flow",IF($E7&gt;HA$3-1,(('Operating Pro Forma'!$T$59-'Operating Pro Forma'!$T$62)/12)*'Debt Service'!$F7),IF($E7&gt;HA$3-1,$H7,0))</f>
        <v>0</v>
      </c>
      <c r="HB7" s="268">
        <f>IF($I7="Percentage of Cash Flow",IF($E7&gt;HB$3-1,(('Operating Pro Forma'!$T$59-'Operating Pro Forma'!$T$62)/12)*'Debt Service'!$F7),IF($E7&gt;HB$3-1,$H7,0))</f>
        <v>0</v>
      </c>
      <c r="HC7" s="268">
        <f>IF($I7="Percentage of Cash Flow",IF($E7&gt;HC$3-1,(('Operating Pro Forma'!$T$59-'Operating Pro Forma'!$T$62)/12)*'Debt Service'!$F7),IF($E7&gt;HC$3-1,$H7,0))</f>
        <v>0</v>
      </c>
      <c r="HD7" s="268">
        <f>IF($I7="Percentage of Cash Flow",IF($E7&gt;HD$3-1,(('Operating Pro Forma'!$T$59-'Operating Pro Forma'!$T$62)/12)*'Debt Service'!$F7),IF($E7&gt;HD$3-1,$H7,0))</f>
        <v>0</v>
      </c>
      <c r="HE7" s="268">
        <f>IF($I7="Percentage of Cash Flow",IF($E7&gt;HE$3-1,(('Operating Pro Forma'!$T$59-'Operating Pro Forma'!$T$62)/12)*'Debt Service'!$F7),IF($E7&gt;HE$3-1,$H7,0))</f>
        <v>0</v>
      </c>
      <c r="HF7" s="268">
        <f>IF($I7="Percentage of Cash Flow",IF($E7&gt;HF$3-1,(('Operating Pro Forma'!$T$59-'Operating Pro Forma'!$T$62)/12)*'Debt Service'!$F7),IF($E7&gt;HF$3-1,$H7,0))</f>
        <v>0</v>
      </c>
      <c r="HG7" s="268">
        <f>IF($I7="Percentage of Cash Flow",IF($E7&gt;HG$3-1,(('Operating Pro Forma'!$T$59-'Operating Pro Forma'!$T$62)/12)*'Debt Service'!$F7),IF($E7&gt;HG$3-1,$H7,0))</f>
        <v>0</v>
      </c>
      <c r="HH7" s="268">
        <f>IF($I7="Percentage of Cash Flow",IF($E7&gt;HH$3-1,(('Operating Pro Forma'!$T$59-'Operating Pro Forma'!$T$62)/12)*'Debt Service'!$F7),IF($E7&gt;HH$3-1,$H7,0))</f>
        <v>0</v>
      </c>
      <c r="HI7" s="268">
        <f>IF($I7="Percentage of Cash Flow",IF($E7&gt;HI$3-1,(('Operating Pro Forma'!$T$59-'Operating Pro Forma'!$T$62)/12)*'Debt Service'!$F7),IF($E7&gt;HI$3-1,$H7,0))</f>
        <v>0</v>
      </c>
      <c r="HJ7" s="268">
        <f>IF($I7="Percentage of Cash Flow",IF($E7&gt;HJ$3-1,(('Operating Pro Forma'!$T$59-'Operating Pro Forma'!$T$62)/12)*'Debt Service'!$F7),IF($E7&gt;HJ$3-1,$H7,0))</f>
        <v>0</v>
      </c>
      <c r="HK7" s="268">
        <f>IF($I7="Percentage of Cash Flow",IF($E7&gt;HK$3-1,(('Operating Pro Forma'!$T$59-'Operating Pro Forma'!$T$62)/12)*'Debt Service'!$F7),IF($E7&gt;HK$3-1,$H7,0))</f>
        <v>0</v>
      </c>
      <c r="HL7" s="267">
        <f t="shared" si="16"/>
        <v>0</v>
      </c>
      <c r="HM7" s="268">
        <f>IF($I7="Percentage of Cash Flow",IF($E7&gt;HM$3-1,(('Operating Pro Forma'!$U$59-'Operating Pro Forma'!$U$62)/12)*'Debt Service'!$F7),IF($E7&gt;HM$3-1,$H7,0))</f>
        <v>0</v>
      </c>
      <c r="HN7" s="268">
        <f>IF($I7="Percentage of Cash Flow",IF($E7&gt;HN$3-1,(('Operating Pro Forma'!$U$59-'Operating Pro Forma'!$U$62)/12)*'Debt Service'!$F7),IF($E7&gt;HN$3-1,$H7,0))</f>
        <v>0</v>
      </c>
      <c r="HO7" s="268">
        <f>IF($I7="Percentage of Cash Flow",IF($E7&gt;HO$3-1,(('Operating Pro Forma'!$U$59-'Operating Pro Forma'!$U$62)/12)*'Debt Service'!$F7),IF($E7&gt;HO$3-1,$H7,0))</f>
        <v>0</v>
      </c>
      <c r="HP7" s="268">
        <f>IF($I7="Percentage of Cash Flow",IF($E7&gt;HP$3-1,(('Operating Pro Forma'!$U$59-'Operating Pro Forma'!$U$62)/12)*'Debt Service'!$F7),IF($E7&gt;HP$3-1,$H7,0))</f>
        <v>0</v>
      </c>
      <c r="HQ7" s="268">
        <f>IF($I7="Percentage of Cash Flow",IF($E7&gt;HQ$3-1,(('Operating Pro Forma'!$U$59-'Operating Pro Forma'!$U$62)/12)*'Debt Service'!$F7),IF($E7&gt;HQ$3-1,$H7,0))</f>
        <v>0</v>
      </c>
      <c r="HR7" s="268">
        <f>IF($I7="Percentage of Cash Flow",IF($E7&gt;HR$3-1,(('Operating Pro Forma'!$U$59-'Operating Pro Forma'!$U$62)/12)*'Debt Service'!$F7),IF($E7&gt;HR$3-1,$H7,0))</f>
        <v>0</v>
      </c>
      <c r="HS7" s="268">
        <f>IF($I7="Percentage of Cash Flow",IF($E7&gt;HS$3-1,(('Operating Pro Forma'!$U$59-'Operating Pro Forma'!$U$62)/12)*'Debt Service'!$F7),IF($E7&gt;HS$3-1,$H7,0))</f>
        <v>0</v>
      </c>
      <c r="HT7" s="268">
        <f>IF($I7="Percentage of Cash Flow",IF($E7&gt;HT$3-1,(('Operating Pro Forma'!$U$59-'Operating Pro Forma'!$U$62)/12)*'Debt Service'!$F7),IF($E7&gt;HT$3-1,$H7,0))</f>
        <v>0</v>
      </c>
      <c r="HU7" s="268">
        <f>IF($I7="Percentage of Cash Flow",IF($E7&gt;HU$3-1,(('Operating Pro Forma'!$U$59-'Operating Pro Forma'!$U$62)/12)*'Debt Service'!$F7),IF($E7&gt;HU$3-1,$H7,0))</f>
        <v>0</v>
      </c>
      <c r="HV7" s="268">
        <f>IF($I7="Percentage of Cash Flow",IF($E7&gt;HV$3-1,(('Operating Pro Forma'!$U$59-'Operating Pro Forma'!$U$62)/12)*'Debt Service'!$F7),IF($E7&gt;HV$3-1,$H7,0))</f>
        <v>0</v>
      </c>
      <c r="HW7" s="268">
        <f>IF($I7="Percentage of Cash Flow",IF($E7&gt;HW$3-1,(('Operating Pro Forma'!$U$59-'Operating Pro Forma'!$U$62)/12)*'Debt Service'!$F7),IF($E7&gt;HW$3-1,$H7,0))</f>
        <v>0</v>
      </c>
      <c r="HX7" s="268">
        <f>IF($I7="Percentage of Cash Flow",IF($E7&gt;HX$3-1,(('Operating Pro Forma'!$U$59-'Operating Pro Forma'!$U$62)/12)*'Debt Service'!$F7),IF($E7&gt;HX$3-1,$H7,0))</f>
        <v>0</v>
      </c>
      <c r="HY7" s="267">
        <f t="shared" si="17"/>
        <v>0</v>
      </c>
      <c r="HZ7" s="268">
        <f>IF($I7="Percentage of Cash Flow",IF($E7&gt;HZ$3-1,(('Operating Pro Forma'!$V$59-'Operating Pro Forma'!$V$62)/12)*'Debt Service'!$F7),IF($E7&gt;HZ$3-1,$H7,0))</f>
        <v>0</v>
      </c>
      <c r="IA7" s="268">
        <f>IF($I7="Percentage of Cash Flow",IF($E7&gt;IA$3-1,(('Operating Pro Forma'!$V$59-'Operating Pro Forma'!$V$62)/12)*'Debt Service'!$F7),IF($E7&gt;IA$3-1,$H7,0))</f>
        <v>0</v>
      </c>
      <c r="IB7" s="268">
        <f>IF($I7="Percentage of Cash Flow",IF($E7&gt;IB$3-1,(('Operating Pro Forma'!$V$59-'Operating Pro Forma'!$V$62)/12)*'Debt Service'!$F7),IF($E7&gt;IB$3-1,$H7,0))</f>
        <v>0</v>
      </c>
      <c r="IC7" s="268">
        <f>IF($I7="Percentage of Cash Flow",IF($E7&gt;IC$3-1,(('Operating Pro Forma'!$V$59-'Operating Pro Forma'!$V$62)/12)*'Debt Service'!$F7),IF($E7&gt;IC$3-1,$H7,0))</f>
        <v>0</v>
      </c>
      <c r="ID7" s="268">
        <f>IF($I7="Percentage of Cash Flow",IF($E7&gt;ID$3-1,(('Operating Pro Forma'!$V$59-'Operating Pro Forma'!$V$62)/12)*'Debt Service'!$F7),IF($E7&gt;ID$3-1,$H7,0))</f>
        <v>0</v>
      </c>
      <c r="IE7" s="268">
        <f>IF($I7="Percentage of Cash Flow",IF($E7&gt;IE$3-1,(('Operating Pro Forma'!$V$59-'Operating Pro Forma'!$V$62)/12)*'Debt Service'!$F7),IF($E7&gt;IE$3-1,$H7,0))</f>
        <v>0</v>
      </c>
      <c r="IF7" s="268">
        <f>IF($I7="Percentage of Cash Flow",IF($E7&gt;IF$3-1,(('Operating Pro Forma'!$V$59-'Operating Pro Forma'!$V$62)/12)*'Debt Service'!$F7),IF($E7&gt;IF$3-1,$H7,0))</f>
        <v>0</v>
      </c>
      <c r="IG7" s="268">
        <f>IF($I7="Percentage of Cash Flow",IF($E7&gt;IG$3-1,(('Operating Pro Forma'!$V$59-'Operating Pro Forma'!$V$62)/12)*'Debt Service'!$F7),IF($E7&gt;IG$3-1,$H7,0))</f>
        <v>0</v>
      </c>
      <c r="IH7" s="268">
        <f>IF($I7="Percentage of Cash Flow",IF($E7&gt;IH$3-1,(('Operating Pro Forma'!$V$59-'Operating Pro Forma'!$V$62)/12)*'Debt Service'!$F7),IF($E7&gt;IH$3-1,$H7,0))</f>
        <v>0</v>
      </c>
      <c r="II7" s="268">
        <f>IF($I7="Percentage of Cash Flow",IF($E7&gt;II$3-1,(('Operating Pro Forma'!$V$59-'Operating Pro Forma'!$V$62)/12)*'Debt Service'!$F7),IF($E7&gt;II$3-1,$H7,0))</f>
        <v>0</v>
      </c>
      <c r="IJ7" s="268">
        <f>IF($I7="Percentage of Cash Flow",IF($E7&gt;IJ$3-1,(('Operating Pro Forma'!$V$59-'Operating Pro Forma'!$V$62)/12)*'Debt Service'!$F7),IF($E7&gt;IJ$3-1,$H7,0))</f>
        <v>0</v>
      </c>
      <c r="IK7" s="268">
        <f>IF($I7="Percentage of Cash Flow",IF($E7&gt;IK$3-1,(('Operating Pro Forma'!$V$59-'Operating Pro Forma'!$V$62)/12)*'Debt Service'!$F7),IF($E7&gt;IK$3-1,$H7,0))</f>
        <v>0</v>
      </c>
      <c r="IL7" s="267">
        <f t="shared" si="18"/>
        <v>0</v>
      </c>
      <c r="IM7" s="268">
        <f>IF($I7="Percentage of Cash Flow",IF($E7&gt;IM$3-1,(('Operating Pro Forma'!$W$59-'Operating Pro Forma'!$W$62)/12)*'Debt Service'!$F$4),IF($E7&gt;IM$3-1,$H7,0))</f>
        <v>0</v>
      </c>
      <c r="IN7" s="268">
        <f>IF($I7="Percentage of Cash Flow",IF($E7&gt;IN$3-1,(('Operating Pro Forma'!$W$59-'Operating Pro Forma'!$W$62)/12)*'Debt Service'!$F$4),IF($E7&gt;IN$3-1,$H7,0))</f>
        <v>0</v>
      </c>
      <c r="IO7" s="268">
        <f>IF($I7="Percentage of Cash Flow",IF($E7&gt;IO$3-1,(('Operating Pro Forma'!$W$59-'Operating Pro Forma'!$W$62)/12)*'Debt Service'!$F$4),IF($E7&gt;IO$3-1,$H7,0))</f>
        <v>0</v>
      </c>
      <c r="IP7" s="268">
        <f>IF($I7="Percentage of Cash Flow",IF($E7&gt;IP$3-1,(('Operating Pro Forma'!$W$59-'Operating Pro Forma'!$W$62)/12)*'Debt Service'!$F$4),IF($E7&gt;IP$3-1,$H7,0))</f>
        <v>0</v>
      </c>
      <c r="IQ7" s="268">
        <f>IF($I7="Percentage of Cash Flow",IF($E7&gt;IQ$3-1,(('Operating Pro Forma'!$W$59-'Operating Pro Forma'!$W$62)/12)*'Debt Service'!$F$4),IF($E7&gt;IQ$3-1,$H7,0))</f>
        <v>0</v>
      </c>
      <c r="IR7" s="268">
        <f>IF($I7="Percentage of Cash Flow",IF($E7&gt;IR$3-1,(('Operating Pro Forma'!$W$59-'Operating Pro Forma'!$W$62)/12)*'Debt Service'!$F$4),IF($E7&gt;IR$3-1,$H7,0))</f>
        <v>0</v>
      </c>
      <c r="IS7" s="268">
        <f>IF($I7="Percentage of Cash Flow",IF($E7&gt;IS$3-1,(('Operating Pro Forma'!$W$59-'Operating Pro Forma'!$W$62)/12)*'Debt Service'!$F$4),IF($E7&gt;IS$3-1,$H7,0))</f>
        <v>0</v>
      </c>
      <c r="IT7" s="268">
        <f>IF($I7="Percentage of Cash Flow",IF($E7&gt;IT$3-1,(('Operating Pro Forma'!$W$59-'Operating Pro Forma'!$W$62)/12)*'Debt Service'!$F$4),IF($E7&gt;IT$3-1,$H7,0))</f>
        <v>0</v>
      </c>
      <c r="IU7" s="268">
        <f>IF($I7="Percentage of Cash Flow",IF($E7&gt;IU$3-1,(('Operating Pro Forma'!$W$59-'Operating Pro Forma'!$W$62)/12)*'Debt Service'!$F$4),IF($E7&gt;IU$3-1,$H7,0))</f>
        <v>0</v>
      </c>
      <c r="IV7" s="268">
        <f>IF($I7="Percentage of Cash Flow",IF($E7&gt;IV$3-1,(('Operating Pro Forma'!$W$59-'Operating Pro Forma'!$W$62)/12)*'Debt Service'!$F$4),IF($E7&gt;IV$3-1,$H7,0))</f>
        <v>0</v>
      </c>
      <c r="IW7" s="268">
        <f>IF($I7="Percentage of Cash Flow",IF($E7&gt;IW$3-1,(('Operating Pro Forma'!$W$59-'Operating Pro Forma'!$W$62)/12)*'Debt Service'!$F$4),IF($E7&gt;IW$3-1,$H7,0))</f>
        <v>0</v>
      </c>
      <c r="IX7" s="268">
        <f>IF($I7="Percentage of Cash Flow",IF($E7&gt;IX$3-1,(('Operating Pro Forma'!$W$59-'Operating Pro Forma'!$W$62)/12)*'Debt Service'!$F$4),IF($E7&gt;IX$3-1,$H7,0))</f>
        <v>0</v>
      </c>
      <c r="IY7" s="267">
        <f t="shared" si="19"/>
        <v>0</v>
      </c>
      <c r="IZ7" s="268">
        <f>IF($I7="Percentage of Cash Flow",IF($E7&gt;IZ$3-1,(('Operating Pro Forma'!$X$59-'Operating Pro Forma'!$X$62)/12)*'Debt Service'!$F7),IF($E7&gt;IZ$3-1,$H7,0))</f>
        <v>0</v>
      </c>
      <c r="JA7" s="268">
        <f>IF($I7="Percentage of Cash Flow",IF($E7&gt;JA$3-1,(('Operating Pro Forma'!$X$59-'Operating Pro Forma'!$X$62)/12)*'Debt Service'!$F7),IF($E7&gt;JA$3-1,$H7,0))</f>
        <v>0</v>
      </c>
      <c r="JB7" s="268">
        <f>IF($I7="Percentage of Cash Flow",IF($E7&gt;JB$3-1,(('Operating Pro Forma'!$X$59-'Operating Pro Forma'!$X$62)/12)*'Debt Service'!$F7),IF($E7&gt;JB$3-1,$H7,0))</f>
        <v>0</v>
      </c>
      <c r="JC7" s="268">
        <f>IF($I7="Percentage of Cash Flow",IF($E7&gt;JC$3-1,(('Operating Pro Forma'!$X$59-'Operating Pro Forma'!$X$62)/12)*'Debt Service'!$F7),IF($E7&gt;JC$3-1,$H7,0))</f>
        <v>0</v>
      </c>
      <c r="JD7" s="268">
        <f>IF($I7="Percentage of Cash Flow",IF($E7&gt;JD$3-1,(('Operating Pro Forma'!$X$59-'Operating Pro Forma'!$X$62)/12)*'Debt Service'!$F7),IF($E7&gt;JD$3-1,$H7,0))</f>
        <v>0</v>
      </c>
      <c r="JE7" s="268">
        <f>IF($I7="Percentage of Cash Flow",IF($E7&gt;JE$3-1,(('Operating Pro Forma'!$X$59-'Operating Pro Forma'!$X$62)/12)*'Debt Service'!$F7),IF($E7&gt;JE$3-1,$H7,0))</f>
        <v>0</v>
      </c>
      <c r="JF7" s="268">
        <f>IF($I7="Percentage of Cash Flow",IF($E7&gt;JF$3-1,(('Operating Pro Forma'!$X$59-'Operating Pro Forma'!$X$62)/12)*'Debt Service'!$F7),IF($E7&gt;JF$3-1,$H7,0))</f>
        <v>0</v>
      </c>
      <c r="JG7" s="268">
        <f>IF($I7="Percentage of Cash Flow",IF($E7&gt;JG$3-1,(('Operating Pro Forma'!$X$59-'Operating Pro Forma'!$X$62)/12)*'Debt Service'!$F7),IF($E7&gt;JG$3-1,$H7,0))</f>
        <v>0</v>
      </c>
      <c r="JH7" s="268">
        <f>IF($I7="Percentage of Cash Flow",IF($E7&gt;JH$3-1,(('Operating Pro Forma'!$X$59-'Operating Pro Forma'!$X$62)/12)*'Debt Service'!$F7),IF($E7&gt;JH$3-1,$H7,0))</f>
        <v>0</v>
      </c>
      <c r="JI7" s="268">
        <f>IF($I7="Percentage of Cash Flow",IF($E7&gt;JI$3-1,(('Operating Pro Forma'!$X$59-'Operating Pro Forma'!$X$62)/12)*'Debt Service'!$F7),IF($E7&gt;JI$3-1,$H7,0))</f>
        <v>0</v>
      </c>
      <c r="JJ7" s="268">
        <f>IF($I7="Percentage of Cash Flow",IF($E7&gt;JJ$3-1,(('Operating Pro Forma'!$X$59-'Operating Pro Forma'!$X$62)/12)*'Debt Service'!$F7),IF($E7&gt;JJ$3-1,$H7,0))</f>
        <v>0</v>
      </c>
      <c r="JK7" s="268">
        <f>IF($I7="Percentage of Cash Flow",IF($E7&gt;JK$3-1,(('Operating Pro Forma'!$X$59-'Operating Pro Forma'!$X$62)/12)*'Debt Service'!$F7),IF($E7&gt;JK$3-1,$H7,0))</f>
        <v>0</v>
      </c>
      <c r="JL7" s="267">
        <f t="shared" si="20"/>
        <v>0</v>
      </c>
      <c r="JM7" s="268">
        <f>IF($I7="Percentage of Cash Flow",IF($E7&gt;JM$3-1,(('Operating Pro Forma'!$Y$59-'Operating Pro Forma'!$Y$62)/12)*'Debt Service'!$F7),IF($E7&gt;JM$3-1,$H7,0))</f>
        <v>0</v>
      </c>
      <c r="JN7" s="268">
        <f>IF($I7="Percentage of Cash Flow",IF($E7&gt;JN$3-1,(('Operating Pro Forma'!$Y$59-'Operating Pro Forma'!$Y$62)/12)*'Debt Service'!$F7),IF($E7&gt;JN$3-1,$H7,0))</f>
        <v>0</v>
      </c>
      <c r="JO7" s="268">
        <f>IF($I7="Percentage of Cash Flow",IF($E7&gt;JO$3-1,(('Operating Pro Forma'!$Y$59-'Operating Pro Forma'!$Y$62)/12)*'Debt Service'!$F7),IF($E7&gt;JO$3-1,$H7,0))</f>
        <v>0</v>
      </c>
      <c r="JP7" s="268">
        <f>IF($I7="Percentage of Cash Flow",IF($E7&gt;JP$3-1,(('Operating Pro Forma'!$Y$59-'Operating Pro Forma'!$Y$62)/12)*'Debt Service'!$F7),IF($E7&gt;JP$3-1,$H7,0))</f>
        <v>0</v>
      </c>
      <c r="JQ7" s="268">
        <f>IF($I7="Percentage of Cash Flow",IF($E7&gt;JQ$3-1,(('Operating Pro Forma'!$Y$59-'Operating Pro Forma'!$Y$62)/12)*'Debt Service'!$F7),IF($E7&gt;JQ$3-1,$H7,0))</f>
        <v>0</v>
      </c>
      <c r="JR7" s="268">
        <f>IF($I7="Percentage of Cash Flow",IF($E7&gt;JR$3-1,(('Operating Pro Forma'!$Y$59-'Operating Pro Forma'!$Y$62)/12)*'Debt Service'!$F7),IF($E7&gt;JR$3-1,$H7,0))</f>
        <v>0</v>
      </c>
      <c r="JS7" s="268">
        <f>IF($I7="Percentage of Cash Flow",IF($E7&gt;JS$3-1,(('Operating Pro Forma'!$Y$59-'Operating Pro Forma'!$Y$62)/12)*'Debt Service'!$F7),IF($E7&gt;JS$3-1,$H7,0))</f>
        <v>0</v>
      </c>
      <c r="JT7" s="268">
        <f>IF($I7="Percentage of Cash Flow",IF($E7&gt;JT$3-1,(('Operating Pro Forma'!$Y$59-'Operating Pro Forma'!$Y$62)/12)*'Debt Service'!$F7),IF($E7&gt;JT$3-1,$H7,0))</f>
        <v>0</v>
      </c>
      <c r="JU7" s="268">
        <f>IF($I7="Percentage of Cash Flow",IF($E7&gt;JU$3-1,(('Operating Pro Forma'!$Y$59-'Operating Pro Forma'!$Y$62)/12)*'Debt Service'!$F7),IF($E7&gt;JU$3-1,$H7,0))</f>
        <v>0</v>
      </c>
      <c r="JV7" s="268">
        <f>IF($I7="Percentage of Cash Flow",IF($E7&gt;JV$3-1,(('Operating Pro Forma'!$Y$59-'Operating Pro Forma'!$Y$62)/12)*'Debt Service'!$F7),IF($E7&gt;JV$3-1,$H7,0))</f>
        <v>0</v>
      </c>
      <c r="JW7" s="268">
        <f>IF($I7="Percentage of Cash Flow",IF($E7&gt;JW$3-1,(('Operating Pro Forma'!$Y$59-'Operating Pro Forma'!$Y$62)/12)*'Debt Service'!$F7),IF($E7&gt;JW$3-1,$H7,0))</f>
        <v>0</v>
      </c>
      <c r="JX7" s="268">
        <f>IF($I7="Percentage of Cash Flow",IF($E7&gt;JX$3-1,(('Operating Pro Forma'!$Y$59-'Operating Pro Forma'!$Y$62)/12)*'Debt Service'!$F7),IF($E7&gt;JX$3-1,$H7,0))</f>
        <v>0</v>
      </c>
      <c r="JY7" s="267">
        <f t="shared" si="30"/>
        <v>0</v>
      </c>
      <c r="JZ7" s="268">
        <f>IF($I7="Percentage of Cash Flow",IF($E7&gt;JZ$3-1,(('Operating Pro Forma'!$Z$59-'Operating Pro Forma'!$Z$62)/12)*'Debt Service'!$F7),IF($E7&gt;JZ$3-1,$H7,0))</f>
        <v>0</v>
      </c>
      <c r="KA7" s="268">
        <f>IF($I7="Percentage of Cash Flow",IF($E7&gt;KA$3-1,(('Operating Pro Forma'!$Z$59-'Operating Pro Forma'!$Z$62)/12)*'Debt Service'!$F7),IF($E7&gt;KA$3-1,$H7,0))</f>
        <v>0</v>
      </c>
      <c r="KB7" s="268">
        <f>IF($I7="Percentage of Cash Flow",IF($E7&gt;KB$3-1,(('Operating Pro Forma'!$Z$59-'Operating Pro Forma'!$Z$62)/12)*'Debt Service'!$F7),IF($E7&gt;KB$3-1,$H7,0))</f>
        <v>0</v>
      </c>
      <c r="KC7" s="268">
        <f>IF($I7="Percentage of Cash Flow",IF($E7&gt;KC$3-1,(('Operating Pro Forma'!$Z$59-'Operating Pro Forma'!$Z$62)/12)*'Debt Service'!$F7),IF($E7&gt;KC$3-1,$H7,0))</f>
        <v>0</v>
      </c>
      <c r="KD7" s="268">
        <f>IF($I7="Percentage of Cash Flow",IF($E7&gt;KD$3-1,(('Operating Pro Forma'!$Z$59-'Operating Pro Forma'!$Z$62)/12)*'Debt Service'!$F7),IF($E7&gt;KD$3-1,$H7,0))</f>
        <v>0</v>
      </c>
      <c r="KE7" s="268">
        <f>IF($I7="Percentage of Cash Flow",IF($E7&gt;KE$3-1,(('Operating Pro Forma'!$Z$59-'Operating Pro Forma'!$Z$62)/12)*'Debt Service'!$F7),IF($E7&gt;KE$3-1,$H7,0))</f>
        <v>0</v>
      </c>
      <c r="KF7" s="268">
        <f>IF($I7="Percentage of Cash Flow",IF($E7&gt;KF$3-1,(('Operating Pro Forma'!$Z$59-'Operating Pro Forma'!$Z$62)/12)*'Debt Service'!$F7),IF($E7&gt;KF$3-1,$H7,0))</f>
        <v>0</v>
      </c>
      <c r="KG7" s="268">
        <f>IF($I7="Percentage of Cash Flow",IF($E7&gt;KG$3-1,(('Operating Pro Forma'!$Z$59-'Operating Pro Forma'!$Z$62)/12)*'Debt Service'!$F7),IF($E7&gt;KG$3-1,$H7,0))</f>
        <v>0</v>
      </c>
      <c r="KH7" s="268">
        <f>IF($I7="Percentage of Cash Flow",IF($E7&gt;KH$3-1,(('Operating Pro Forma'!$Z$59-'Operating Pro Forma'!$Z$62)/12)*'Debt Service'!$F7),IF($E7&gt;KH$3-1,$H7,0))</f>
        <v>0</v>
      </c>
      <c r="KI7" s="268">
        <f>IF($I7="Percentage of Cash Flow",IF($E7&gt;KI$3-1,(('Operating Pro Forma'!$Z$59-'Operating Pro Forma'!$Z$62)/12)*'Debt Service'!$F7),IF($E7&gt;KI$3-1,$H7,0))</f>
        <v>0</v>
      </c>
      <c r="KJ7" s="268">
        <f>IF($I7="Percentage of Cash Flow",IF($E7&gt;KJ$3-1,(('Operating Pro Forma'!$Z$59-'Operating Pro Forma'!$Z$62)/12)*'Debt Service'!$F7),IF($E7&gt;KJ$3-1,$H7,0))</f>
        <v>0</v>
      </c>
      <c r="KK7" s="268">
        <f>IF($I7="Percentage of Cash Flow",IF($E7&gt;KK$3-1,(('Operating Pro Forma'!$Z$59-'Operating Pro Forma'!$Z$62)/12)*'Debt Service'!$F7),IF($E7&gt;KK$3-1,$H7,0))</f>
        <v>0</v>
      </c>
      <c r="KL7" s="267">
        <f t="shared" si="21"/>
        <v>0</v>
      </c>
      <c r="KM7" s="274">
        <f>IF($I7="Percentage of Cash Flow",IF($E7&gt;KM$3-1,(('Operating Pro Forma'!$AA$59-'Operating Pro Forma'!$AA$62)/12)*'Debt Service'!$F7),IF($E7&gt;KM$3-1,$H7,0))</f>
        <v>0</v>
      </c>
      <c r="KN7" s="274">
        <f>IF($I7="Percentage of Cash Flow",IF($E7&gt;KN$3-1,(('Operating Pro Forma'!$AA$59-'Operating Pro Forma'!$AA$62)/12)*'Debt Service'!$F7),IF($E7&gt;KN$3-1,$H7,0))</f>
        <v>0</v>
      </c>
      <c r="KO7" s="274">
        <f>IF($I7="Percentage of Cash Flow",IF($E7&gt;KO$3-1,(('Operating Pro Forma'!$AA$59-'Operating Pro Forma'!$AA$62)/12)*'Debt Service'!$F7),IF($E7&gt;KO$3-1,$H7,0))</f>
        <v>0</v>
      </c>
      <c r="KP7" s="274">
        <f>IF($I7="Percentage of Cash Flow",IF($E7&gt;KP$3-1,(('Operating Pro Forma'!$AA$59-'Operating Pro Forma'!$AA$62)/12)*'Debt Service'!$F7),IF($E7&gt;KP$3-1,$H7,0))</f>
        <v>0</v>
      </c>
      <c r="KQ7" s="274">
        <f>IF($I7="Percentage of Cash Flow",IF($E7&gt;KQ$3-1,(('Operating Pro Forma'!$AA$59-'Operating Pro Forma'!$AA$62)/12)*'Debt Service'!$F7),IF($E7&gt;KQ$3-1,$H7,0))</f>
        <v>0</v>
      </c>
      <c r="KR7" s="274">
        <f>IF($I7="Percentage of Cash Flow",IF($E7&gt;KR$3-1,(('Operating Pro Forma'!$AA$59-'Operating Pro Forma'!$AA$62)/12)*'Debt Service'!$F7),IF($E7&gt;KR$3-1,$H7,0))</f>
        <v>0</v>
      </c>
      <c r="KS7" s="274">
        <f>IF($I7="Percentage of Cash Flow",IF($E7&gt;KS$3-1,(('Operating Pro Forma'!$AA$59-'Operating Pro Forma'!$AA$62)/12)*'Debt Service'!$F7),IF($E7&gt;KS$3-1,$H7,0))</f>
        <v>0</v>
      </c>
      <c r="KT7" s="274">
        <f>IF($I7="Percentage of Cash Flow",IF($E7&gt;KT$3-1,(('Operating Pro Forma'!$AA$59-'Operating Pro Forma'!$AA$62)/12)*'Debt Service'!$F7),IF($E7&gt;KT$3-1,$H7,0))</f>
        <v>0</v>
      </c>
      <c r="KU7" s="274">
        <f>IF($I7="Percentage of Cash Flow",IF($E7&gt;KU$3-1,(('Operating Pro Forma'!$AA$59-'Operating Pro Forma'!$AA$62)/12)*'Debt Service'!$F7),IF($E7&gt;KU$3-1,$H7,0))</f>
        <v>0</v>
      </c>
      <c r="KV7" s="274">
        <f>IF($I7="Percentage of Cash Flow",IF($E7&gt;KV$3-1,(('Operating Pro Forma'!$AA$59-'Operating Pro Forma'!$AA$62)/12)*'Debt Service'!$F7),IF($E7&gt;KV$3-1,$H7,0))</f>
        <v>0</v>
      </c>
      <c r="KW7" s="274">
        <f>IF($I7="Percentage of Cash Flow",IF($E7&gt;KW$3-1,(('Operating Pro Forma'!$AA$59-'Operating Pro Forma'!$AA$62)/12)*'Debt Service'!$F7),IF($E7&gt;KW$3-1,$H7,0))</f>
        <v>0</v>
      </c>
      <c r="KX7" s="274">
        <f>IF($I7="Percentage of Cash Flow",IF($E7&gt;KX$3-1,(('Operating Pro Forma'!$AA$59-'Operating Pro Forma'!$AA$62)/12)*'Debt Service'!$F7),IF($E7&gt;KX$3-1,$H7,0))</f>
        <v>0</v>
      </c>
      <c r="KY7" s="267">
        <f t="shared" si="22"/>
        <v>0</v>
      </c>
      <c r="KZ7" s="274">
        <f>IF($I7="Percentage of Cash Flow",IF($E7&gt;KZ$3-1,(('Operating Pro Forma'!$AB$59-'Operating Pro Forma'!$AB$62)/12)*'Debt Service'!$F7),IF($E7&gt;KZ$3-1,$H7,0))</f>
        <v>0</v>
      </c>
      <c r="LA7" s="274">
        <f>IF($I7="Percentage of Cash Flow",IF($E7&gt;LA$3-1,(('Operating Pro Forma'!$AB$59-'Operating Pro Forma'!$AB$62)/12)*'Debt Service'!$F7),IF($E7&gt;LA$3-1,$H7,0))</f>
        <v>0</v>
      </c>
      <c r="LB7" s="274">
        <f>IF($I7="Percentage of Cash Flow",IF($E7&gt;LB$3-1,(('Operating Pro Forma'!$AB$59-'Operating Pro Forma'!$AB$62)/12)*'Debt Service'!$F7),IF($E7&gt;LB$3-1,$H7,0))</f>
        <v>0</v>
      </c>
      <c r="LC7" s="274">
        <f>IF($I7="Percentage of Cash Flow",IF($E7&gt;LC$3-1,(('Operating Pro Forma'!$AB$59-'Operating Pro Forma'!$AB$62)/12)*'Debt Service'!$F7),IF($E7&gt;LC$3-1,$H7,0))</f>
        <v>0</v>
      </c>
      <c r="LD7" s="274">
        <f>IF($I7="Percentage of Cash Flow",IF($E7&gt;LD$3-1,(('Operating Pro Forma'!$AB$59-'Operating Pro Forma'!$AB$62)/12)*'Debt Service'!$F7),IF($E7&gt;LD$3-1,$H7,0))</f>
        <v>0</v>
      </c>
      <c r="LE7" s="274">
        <f>IF($I7="Percentage of Cash Flow",IF($E7&gt;LE$3-1,(('Operating Pro Forma'!$AB$59-'Operating Pro Forma'!$AB$62)/12)*'Debt Service'!$F7),IF($E7&gt;LE$3-1,$H7,0))</f>
        <v>0</v>
      </c>
      <c r="LF7" s="274">
        <f>IF($I7="Percentage of Cash Flow",IF($E7&gt;LF$3-1,(('Operating Pro Forma'!$AB$59-'Operating Pro Forma'!$AB$62)/12)*'Debt Service'!$F7),IF($E7&gt;LF$3-1,$H7,0))</f>
        <v>0</v>
      </c>
      <c r="LG7" s="274">
        <f>IF($I7="Percentage of Cash Flow",IF($E7&gt;LG$3-1,(('Operating Pro Forma'!$AB$59-'Operating Pro Forma'!$AB$62)/12)*'Debt Service'!$F7),IF($E7&gt;LG$3-1,$H7,0))</f>
        <v>0</v>
      </c>
      <c r="LH7" s="274">
        <f>IF($I7="Percentage of Cash Flow",IF($E7&gt;LH$3-1,(('Operating Pro Forma'!$AB$59-'Operating Pro Forma'!$AB$62)/12)*'Debt Service'!$F7),IF($E7&gt;LH$3-1,$H7,0))</f>
        <v>0</v>
      </c>
      <c r="LI7" s="274">
        <f>IF($I7="Percentage of Cash Flow",IF($E7&gt;LI$3-1,(('Operating Pro Forma'!$AB$59-'Operating Pro Forma'!$AB$62)/12)*'Debt Service'!$F7),IF($E7&gt;LI$3-1,$H7,0))</f>
        <v>0</v>
      </c>
      <c r="LJ7" s="274">
        <f>IF($I7="Percentage of Cash Flow",IF($E7&gt;LJ$3-1,(('Operating Pro Forma'!$AB$59-'Operating Pro Forma'!$AB$62)/12)*'Debt Service'!$F7),IF($E7&gt;LJ$3-1,$H7,0))</f>
        <v>0</v>
      </c>
      <c r="LK7" s="274">
        <f>IF($I7="Percentage of Cash Flow",IF($E7&gt;LK$3-1,(('Operating Pro Forma'!$AB$59-'Operating Pro Forma'!$AB$62)/12)*'Debt Service'!$F7),IF($E7&gt;LK$3-1,$H7,0))</f>
        <v>0</v>
      </c>
      <c r="LL7" s="267">
        <f t="shared" si="23"/>
        <v>0</v>
      </c>
      <c r="LM7" s="274">
        <f>IF($I7="Percentage of Cash Flow",IF($E7&gt;LM$3-1,(('Operating Pro Forma'!$AC$59-'Operating Pro Forma'!$AC$62)/12)*'Debt Service'!$F7),IF($E7&gt;LM$3-1,$H7,0))</f>
        <v>0</v>
      </c>
      <c r="LN7" s="274">
        <f>IF($I7="Percentage of Cash Flow",IF($E7&gt;LN$3-1,(('Operating Pro Forma'!$AC$59-'Operating Pro Forma'!$AC$62)/12)*'Debt Service'!$F7),IF($E7&gt;LN$3-1,$H7,0))</f>
        <v>0</v>
      </c>
      <c r="LO7" s="274">
        <f>IF($I7="Percentage of Cash Flow",IF($E7&gt;LO$3-1,(('Operating Pro Forma'!$AC$59-'Operating Pro Forma'!$AC$62)/12)*'Debt Service'!$F7),IF($E7&gt;LO$3-1,$H7,0))</f>
        <v>0</v>
      </c>
      <c r="LP7" s="274">
        <f>IF($I7="Percentage of Cash Flow",IF($E7&gt;LP$3-1,(('Operating Pro Forma'!$AC$59-'Operating Pro Forma'!$AC$62)/12)*'Debt Service'!$F7),IF($E7&gt;LP$3-1,$H7,0))</f>
        <v>0</v>
      </c>
      <c r="LQ7" s="274">
        <f>IF($I7="Percentage of Cash Flow",IF($E7&gt;LQ$3-1,(('Operating Pro Forma'!$AC$59-'Operating Pro Forma'!$AC$62)/12)*'Debt Service'!$F7),IF($E7&gt;LQ$3-1,$H7,0))</f>
        <v>0</v>
      </c>
      <c r="LR7" s="274">
        <f>IF($I7="Percentage of Cash Flow",IF($E7&gt;LR$3-1,(('Operating Pro Forma'!$AC$59-'Operating Pro Forma'!$AC$62)/12)*'Debt Service'!$F7),IF($E7&gt;LR$3-1,$H7,0))</f>
        <v>0</v>
      </c>
      <c r="LS7" s="274">
        <f>IF($I7="Percentage of Cash Flow",IF($E7&gt;LS$3-1,(('Operating Pro Forma'!$AC$59-'Operating Pro Forma'!$AC$62)/12)*'Debt Service'!$F7),IF($E7&gt;LS$3-1,$H7,0))</f>
        <v>0</v>
      </c>
      <c r="LT7" s="274">
        <f>IF($I7="Percentage of Cash Flow",IF($E7&gt;LT$3-1,(('Operating Pro Forma'!$AC$59-'Operating Pro Forma'!$AC$62)/12)*'Debt Service'!$F7),IF($E7&gt;LT$3-1,$H7,0))</f>
        <v>0</v>
      </c>
      <c r="LU7" s="274">
        <f>IF($I7="Percentage of Cash Flow",IF($E7&gt;LU$3-1,(('Operating Pro Forma'!$AC$59-'Operating Pro Forma'!$AC$62)/12)*'Debt Service'!$F7),IF($E7&gt;LU$3-1,$H7,0))</f>
        <v>0</v>
      </c>
      <c r="LV7" s="274">
        <f>IF($I7="Percentage of Cash Flow",IF($E7&gt;LV$3-1,(('Operating Pro Forma'!$AC$59-'Operating Pro Forma'!$AC$62)/12)*'Debt Service'!$F7),IF($E7&gt;LV$3-1,$H7,0))</f>
        <v>0</v>
      </c>
      <c r="LW7" s="274">
        <f>IF($I7="Percentage of Cash Flow",IF($E7&gt;LW$3-1,(('Operating Pro Forma'!$AC$59-'Operating Pro Forma'!$AC$62)/12)*'Debt Service'!$F7),IF($E7&gt;LW$3-1,$H7,0))</f>
        <v>0</v>
      </c>
      <c r="LX7" s="274">
        <f>IF($I7="Percentage of Cash Flow",IF($E7&gt;LX$3-1,(('Operating Pro Forma'!$AC$59-'Operating Pro Forma'!$AC$62)/12)*'Debt Service'!$F7),IF($E7&gt;LX$3-1,$H7,0))</f>
        <v>0</v>
      </c>
      <c r="LY7" s="267">
        <f t="shared" si="24"/>
        <v>0</v>
      </c>
      <c r="LZ7" s="274">
        <f>IF($I7="Percentage of Cash Flow",IF($E7&gt;LZ$3-1,(('Operating Pro Forma'!$AD$59-'Operating Pro Forma'!$AD$62)/12)*'Debt Service'!$F7),IF($E7&gt;LZ$3-1,$H7,0))</f>
        <v>0</v>
      </c>
      <c r="MA7" s="274">
        <f>IF($I7="Percentage of Cash Flow",IF($E7&gt;MA$3-1,(('Operating Pro Forma'!$AD$59-'Operating Pro Forma'!$AD$62)/12)*'Debt Service'!$F7),IF($E7&gt;MA$3-1,$H7,0))</f>
        <v>0</v>
      </c>
      <c r="MB7" s="274">
        <f>IF($I7="Percentage of Cash Flow",IF($E7&gt;MB$3-1,(('Operating Pro Forma'!$AD$59-'Operating Pro Forma'!$AD$62)/12)*'Debt Service'!$F7),IF($E7&gt;MB$3-1,$H7,0))</f>
        <v>0</v>
      </c>
      <c r="MC7" s="274">
        <f>IF($I7="Percentage of Cash Flow",IF($E7&gt;MC$3-1,(('Operating Pro Forma'!$AD$59-'Operating Pro Forma'!$AD$62)/12)*'Debt Service'!$F7),IF($E7&gt;MC$3-1,$H7,0))</f>
        <v>0</v>
      </c>
      <c r="MD7" s="274">
        <f>IF($I7="Percentage of Cash Flow",IF($E7&gt;MD$3-1,(('Operating Pro Forma'!$AD$59-'Operating Pro Forma'!$AD$62)/12)*'Debt Service'!$F7),IF($E7&gt;MD$3-1,$H7,0))</f>
        <v>0</v>
      </c>
      <c r="ME7" s="274">
        <f>IF($I7="Percentage of Cash Flow",IF($E7&gt;ME$3-1,(('Operating Pro Forma'!$AD$59-'Operating Pro Forma'!$AD$62)/12)*'Debt Service'!$F7),IF($E7&gt;ME$3-1,$H7,0))</f>
        <v>0</v>
      </c>
      <c r="MF7" s="274">
        <f>IF($I7="Percentage of Cash Flow",IF($E7&gt;MF$3-1,(('Operating Pro Forma'!$AD$59-'Operating Pro Forma'!$AD$62)/12)*'Debt Service'!$F7),IF($E7&gt;MF$3-1,$H7,0))</f>
        <v>0</v>
      </c>
      <c r="MG7" s="274">
        <f>IF($I7="Percentage of Cash Flow",IF($E7&gt;MG$3-1,(('Operating Pro Forma'!$AD$59-'Operating Pro Forma'!$AD$62)/12)*'Debt Service'!$F7),IF($E7&gt;MG$3-1,$H7,0))</f>
        <v>0</v>
      </c>
      <c r="MH7" s="274">
        <f>IF($I7="Percentage of Cash Flow",IF($E7&gt;MH$3-1,(('Operating Pro Forma'!$AD$59-'Operating Pro Forma'!$AD$62)/12)*'Debt Service'!$F7),IF($E7&gt;MH$3-1,$H7,0))</f>
        <v>0</v>
      </c>
      <c r="MI7" s="274">
        <f>IF($I7="Percentage of Cash Flow",IF($E7&gt;MI$3-1,(('Operating Pro Forma'!$AD$59-'Operating Pro Forma'!$AD$62)/12)*'Debt Service'!$F7),IF($E7&gt;MI$3-1,$H7,0))</f>
        <v>0</v>
      </c>
      <c r="MJ7" s="274">
        <f>IF($I7="Percentage of Cash Flow",IF($E7&gt;MJ$3-1,(('Operating Pro Forma'!$AD$59-'Operating Pro Forma'!$AD$62)/12)*'Debt Service'!$F7),IF($E7&gt;MJ$3-1,$H7,0))</f>
        <v>0</v>
      </c>
      <c r="MK7" s="274">
        <f>IF($I7="Percentage of Cash Flow",IF($E7&gt;MK$3-1,(('Operating Pro Forma'!$AD$59-'Operating Pro Forma'!$AD$62)/12)*'Debt Service'!$F7),IF($E7&gt;MK$3-1,$H7,0))</f>
        <v>0</v>
      </c>
      <c r="ML7" s="267">
        <f t="shared" si="25"/>
        <v>0</v>
      </c>
      <c r="MM7" s="274">
        <f>IF($I7="Percentage of Cash Flow",IF($E7&gt;MM$3-1,(('Operating Pro Forma'!$AE$59-'Operating Pro Forma'!$AE$62)/12)*'Debt Service'!$F7),IF($E7&gt;MM$3-1,$H7,0))</f>
        <v>0</v>
      </c>
      <c r="MN7" s="274">
        <f>IF($I7="Percentage of Cash Flow",IF($E7&gt;MN$3-1,(('Operating Pro Forma'!$AE$59-'Operating Pro Forma'!$AE$62)/12)*'Debt Service'!$F7),IF($E7&gt;MN$3-1,$H7,0))</f>
        <v>0</v>
      </c>
      <c r="MO7" s="274">
        <f>IF($I7="Percentage of Cash Flow",IF($E7&gt;MO$3-1,(('Operating Pro Forma'!$AE$59-'Operating Pro Forma'!$AE$62)/12)*'Debt Service'!$F7),IF($E7&gt;MO$3-1,$H7,0))</f>
        <v>0</v>
      </c>
      <c r="MP7" s="274">
        <f>IF($I7="Percentage of Cash Flow",IF($E7&gt;MP$3-1,(('Operating Pro Forma'!$AE$59-'Operating Pro Forma'!$AE$62)/12)*'Debt Service'!$F7),IF($E7&gt;MP$3-1,$H7,0))</f>
        <v>0</v>
      </c>
      <c r="MQ7" s="274">
        <f>IF($I7="Percentage of Cash Flow",IF($E7&gt;MQ$3-1,(('Operating Pro Forma'!$AE$59-'Operating Pro Forma'!$AE$62)/12)*'Debt Service'!$F7),IF($E7&gt;MQ$3-1,$H7,0))</f>
        <v>0</v>
      </c>
      <c r="MR7" s="274">
        <f>IF($I7="Percentage of Cash Flow",IF($E7&gt;MR$3-1,(('Operating Pro Forma'!$AE$59-'Operating Pro Forma'!$AE$62)/12)*'Debt Service'!$F7),IF($E7&gt;MR$3-1,$H7,0))</f>
        <v>0</v>
      </c>
      <c r="MS7" s="274">
        <f>IF($I7="Percentage of Cash Flow",IF($E7&gt;MS$3-1,(('Operating Pro Forma'!$AE$59-'Operating Pro Forma'!$AE$62)/12)*'Debt Service'!$F7),IF($E7&gt;MS$3-1,$H7,0))</f>
        <v>0</v>
      </c>
      <c r="MT7" s="274">
        <f>IF($I7="Percentage of Cash Flow",IF($E7&gt;MT$3-1,(('Operating Pro Forma'!$AE$59-'Operating Pro Forma'!$AE$62)/12)*'Debt Service'!$F7),IF($E7&gt;MT$3-1,$H7,0))</f>
        <v>0</v>
      </c>
      <c r="MU7" s="274">
        <f>IF($I7="Percentage of Cash Flow",IF($E7&gt;MU$3-1,(('Operating Pro Forma'!$AE$59-'Operating Pro Forma'!$AE$62)/12)*'Debt Service'!$F7),IF($E7&gt;MU$3-1,$H7,0))</f>
        <v>0</v>
      </c>
      <c r="MV7" s="274">
        <f>IF($I7="Percentage of Cash Flow",IF($E7&gt;MV$3-1,(('Operating Pro Forma'!$AE$59-'Operating Pro Forma'!$AE$62)/12)*'Debt Service'!$F7),IF($E7&gt;MV$3-1,$H7,0))</f>
        <v>0</v>
      </c>
      <c r="MW7" s="274">
        <f>IF($I7="Percentage of Cash Flow",IF($E7&gt;MW$3-1,(('Operating Pro Forma'!$AE$59-'Operating Pro Forma'!$AE$62)/12)*'Debt Service'!$F7),IF($E7&gt;MW$3-1,$H7,0))</f>
        <v>0</v>
      </c>
      <c r="MX7" s="274">
        <f>IF($I7="Percentage of Cash Flow",IF($E7&gt;MX$3-1,(('Operating Pro Forma'!$AE$59-'Operating Pro Forma'!$AE$62)/12)*'Debt Service'!$F7),IF($E7&gt;MX$3-1,$H7,0))</f>
        <v>0</v>
      </c>
      <c r="MY7" s="267">
        <f t="shared" si="26"/>
        <v>0</v>
      </c>
      <c r="MZ7" s="274">
        <f>IF($I7="Percentage of Cash Flow",IF($E7&gt;MZ$3-1,(('Operating Pro Forma'!$AF$59-'Operating Pro Forma'!$AF$62)/12)*'Debt Service'!$F7),IF($E7&gt;MZ$3-1,$H7,0))</f>
        <v>0</v>
      </c>
      <c r="NA7" s="274">
        <f>IF($I7="Percentage of Cash Flow",IF($E7&gt;NA$3-1,(('Operating Pro Forma'!$AF$59-'Operating Pro Forma'!$AF$62)/12)*'Debt Service'!$F7),IF($E7&gt;NA$3-1,$H7,0))</f>
        <v>0</v>
      </c>
      <c r="NB7" s="274">
        <f>IF($I7="Percentage of Cash Flow",IF($E7&gt;NB$3-1,(('Operating Pro Forma'!$AF$59-'Operating Pro Forma'!$AF$62)/12)*'Debt Service'!$F7),IF($E7&gt;NB$3-1,$H7,0))</f>
        <v>0</v>
      </c>
      <c r="NC7" s="274">
        <f>IF($I7="Percentage of Cash Flow",IF($E7&gt;NC$3-1,(('Operating Pro Forma'!$AF$59-'Operating Pro Forma'!$AF$62)/12)*'Debt Service'!$F7),IF($E7&gt;NC$3-1,$H7,0))</f>
        <v>0</v>
      </c>
      <c r="ND7" s="274">
        <f>IF($I7="Percentage of Cash Flow",IF($E7&gt;ND$3-1,(('Operating Pro Forma'!$AF$59-'Operating Pro Forma'!$AF$62)/12)*'Debt Service'!$F7),IF($E7&gt;ND$3-1,$H7,0))</f>
        <v>0</v>
      </c>
      <c r="NE7" s="274">
        <f>IF($I7="Percentage of Cash Flow",IF($E7&gt;NE$3-1,(('Operating Pro Forma'!$AF$59-'Operating Pro Forma'!$AF$62)/12)*'Debt Service'!$F7),IF($E7&gt;NE$3-1,$H7,0))</f>
        <v>0</v>
      </c>
      <c r="NF7" s="274">
        <f>IF($I7="Percentage of Cash Flow",IF($E7&gt;NF$3-1,(('Operating Pro Forma'!$AF$59-'Operating Pro Forma'!$AF$62)/12)*'Debt Service'!$F7),IF($E7&gt;NF$3-1,$H7,0))</f>
        <v>0</v>
      </c>
      <c r="NG7" s="274">
        <f>IF($I7="Percentage of Cash Flow",IF($E7&gt;NG$3-1,(('Operating Pro Forma'!$AF$59-'Operating Pro Forma'!$AF$62)/12)*'Debt Service'!$F7),IF($E7&gt;NG$3-1,$H7,0))</f>
        <v>0</v>
      </c>
      <c r="NH7" s="274">
        <f>IF($I7="Percentage of Cash Flow",IF($E7&gt;NH$3-1,(('Operating Pro Forma'!$AF$59-'Operating Pro Forma'!$AF$62)/12)*'Debt Service'!$F7),IF($E7&gt;NH$3-1,$H7,0))</f>
        <v>0</v>
      </c>
      <c r="NI7" s="274">
        <f>IF($I7="Percentage of Cash Flow",IF($E7&gt;NI$3-1,(('Operating Pro Forma'!$AF$59-'Operating Pro Forma'!$AF$62)/12)*'Debt Service'!$F7),IF($E7&gt;NI$3-1,$H7,0))</f>
        <v>0</v>
      </c>
      <c r="NJ7" s="274">
        <f>IF($I7="Percentage of Cash Flow",IF($E7&gt;NJ$3-1,(('Operating Pro Forma'!$AF$59-'Operating Pro Forma'!$AF$62)/12)*'Debt Service'!$F7),IF($E7&gt;NJ$3-1,$H7,0))</f>
        <v>0</v>
      </c>
      <c r="NK7" s="274">
        <f>IF($I7="Percentage of Cash Flow",IF($E7&gt;NK$3-1,(('Operating Pro Forma'!$AF$59-'Operating Pro Forma'!$AF$62)/12)*'Debt Service'!$F7),IF($E7&gt;NK$3-1,$H7,0))</f>
        <v>0</v>
      </c>
      <c r="NL7" s="267">
        <f t="shared" si="27"/>
        <v>0</v>
      </c>
      <c r="NM7" s="274">
        <f>IF($I7="Percentage of Cash Flow",IF($E7&gt;NM$3-1,(('Operating Pro Forma'!$AG$59-'Operating Pro Forma'!$AG$62)/12)*'Debt Service'!$F7),IF($E7&gt;NM$3-1,$H7,0))</f>
        <v>0</v>
      </c>
      <c r="NN7" s="274">
        <f>IF($I7="Percentage of Cash Flow",IF($E7&gt;NN$3-1,(('Operating Pro Forma'!$AG$59-'Operating Pro Forma'!$AG$62)/12)*'Debt Service'!$F7),IF($E7&gt;NN$3-1,$H7,0))</f>
        <v>0</v>
      </c>
      <c r="NO7" s="274">
        <f>IF($I7="Percentage of Cash Flow",IF($E7&gt;NO$3-1,(('Operating Pro Forma'!$AG$59-'Operating Pro Forma'!$AG$62)/12)*'Debt Service'!$F7),IF($E7&gt;NO$3-1,$H7,0))</f>
        <v>0</v>
      </c>
      <c r="NP7" s="274">
        <f>IF($I7="Percentage of Cash Flow",IF($E7&gt;NP$3-1,(('Operating Pro Forma'!$AG$59-'Operating Pro Forma'!$AG$62)/12)*'Debt Service'!$F7),IF($E7&gt;NP$3-1,$H7,0))</f>
        <v>0</v>
      </c>
      <c r="NQ7" s="274">
        <f>IF($I7="Percentage of Cash Flow",IF($E7&gt;NQ$3-1,(('Operating Pro Forma'!$AG$59-'Operating Pro Forma'!$AG$62)/12)*'Debt Service'!$F7),IF($E7&gt;NQ$3-1,$H7,0))</f>
        <v>0</v>
      </c>
      <c r="NR7" s="274">
        <f>IF($I7="Percentage of Cash Flow",IF($E7&gt;NR$3-1,(('Operating Pro Forma'!$AG$59-'Operating Pro Forma'!$AG$62)/12)*'Debt Service'!$F7),IF($E7&gt;NR$3-1,$H7,0))</f>
        <v>0</v>
      </c>
      <c r="NS7" s="274">
        <f>IF($I7="Percentage of Cash Flow",IF($E7&gt;NS$3-1,(('Operating Pro Forma'!$AG$59-'Operating Pro Forma'!$AG$62)/12)*'Debt Service'!$F7),IF($E7&gt;NS$3-1,$H7,0))</f>
        <v>0</v>
      </c>
      <c r="NT7" s="274">
        <f>IF($I7="Percentage of Cash Flow",IF($E7&gt;NT$3-1,(('Operating Pro Forma'!$AG$59-'Operating Pro Forma'!$AG$62)/12)*'Debt Service'!$F7),IF($E7&gt;NT$3-1,$H7,0))</f>
        <v>0</v>
      </c>
      <c r="NU7" s="274">
        <f>IF($I7="Percentage of Cash Flow",IF($E7&gt;NU$3-1,(('Operating Pro Forma'!$AG$59-'Operating Pro Forma'!$AG$62)/12)*'Debt Service'!$F7),IF($E7&gt;NU$3-1,$H7,0))</f>
        <v>0</v>
      </c>
      <c r="NV7" s="274">
        <f>IF($I7="Percentage of Cash Flow",IF($E7&gt;NV$3-1,(('Operating Pro Forma'!$AG$59-'Operating Pro Forma'!$AG$62)/12)*'Debt Service'!$F7),IF($E7&gt;NV$3-1,$H7,0))</f>
        <v>0</v>
      </c>
      <c r="NW7" s="274">
        <f>IF($I7="Percentage of Cash Flow",IF($E7&gt;NW$3-1,(('Operating Pro Forma'!$AG$59-'Operating Pro Forma'!$AG$62)/12)*'Debt Service'!$F7),IF($E7&gt;NW$3-1,$H7,0))</f>
        <v>0</v>
      </c>
      <c r="NX7" s="274">
        <f>IF($I7="Percentage of Cash Flow",IF($E7&gt;NX$3-1,(('Operating Pro Forma'!$AG$59-'Operating Pro Forma'!$AG$62)/12)*'Debt Service'!$F7),IF($E7&gt;NX$3-1,$H7,0))</f>
        <v>0</v>
      </c>
      <c r="NY7" s="267">
        <f t="shared" si="28"/>
        <v>0</v>
      </c>
      <c r="NZ7" s="274">
        <f>IF($I7="Percentage of Cash Flow",IF($E7&gt;NZ$3-1,(('Operating Pro Forma'!$AH$59-'Operating Pro Forma'!$AH$62)/12)*'Debt Service'!$F7),IF($E7&gt;NZ$3-1,$H7,0))</f>
        <v>0</v>
      </c>
      <c r="OA7" s="274">
        <f>IF($I7="Percentage of Cash Flow",IF($E7&gt;OA$3-1,(('Operating Pro Forma'!$AH$59-'Operating Pro Forma'!$AH$62)/12)*'Debt Service'!$F7),IF($E7&gt;OA$3-1,$H7,0))</f>
        <v>0</v>
      </c>
      <c r="OB7" s="274">
        <f>IF($I7="Percentage of Cash Flow",IF($E7&gt;OB$3-1,(('Operating Pro Forma'!$AH$59-'Operating Pro Forma'!$AH$62)/12)*'Debt Service'!$F7),IF($E7&gt;OB$3-1,$H7,0))</f>
        <v>0</v>
      </c>
      <c r="OC7" s="274">
        <f>IF($I7="Percentage of Cash Flow",IF($E7&gt;OC$3-1,(('Operating Pro Forma'!$AH$59-'Operating Pro Forma'!$AH$62)/12)*'Debt Service'!$F7),IF($E7&gt;OC$3-1,$H7,0))</f>
        <v>0</v>
      </c>
      <c r="OD7" s="274">
        <f>IF($I7="Percentage of Cash Flow",IF($E7&gt;OD$3-1,(('Operating Pro Forma'!$AH$59-'Operating Pro Forma'!$AH$62)/12)*'Debt Service'!$F7),IF($E7&gt;OD$3-1,$H7,0))</f>
        <v>0</v>
      </c>
      <c r="OE7" s="274">
        <f>IF($I7="Percentage of Cash Flow",IF($E7&gt;OE$3-1,(('Operating Pro Forma'!$AH$59-'Operating Pro Forma'!$AH$62)/12)*'Debt Service'!$F7),IF($E7&gt;OE$3-1,$H7,0))</f>
        <v>0</v>
      </c>
      <c r="OF7" s="274">
        <f>IF($I7="Percentage of Cash Flow",IF($E7&gt;OF$3-1,(('Operating Pro Forma'!$AH$59-'Operating Pro Forma'!$AH$62)/12)*'Debt Service'!$F7),IF($E7&gt;OF$3-1,$H7,0))</f>
        <v>0</v>
      </c>
      <c r="OG7" s="274">
        <f>IF($I7="Percentage of Cash Flow",IF($E7&gt;OG$3-1,(('Operating Pro Forma'!$AH$59-'Operating Pro Forma'!$AH$62)/12)*'Debt Service'!$F7),IF($E7&gt;OG$3-1,$H7,0))</f>
        <v>0</v>
      </c>
      <c r="OH7" s="274">
        <f>IF($I7="Percentage of Cash Flow",IF($E7&gt;OH$3-1,(('Operating Pro Forma'!$AH$59-'Operating Pro Forma'!$AH$62)/12)*'Debt Service'!$F7),IF($E7&gt;OH$3-1,$H7,0))</f>
        <v>0</v>
      </c>
      <c r="OI7" s="274">
        <f>IF($I7="Percentage of Cash Flow",IF($E7&gt;OI$3-1,(('Operating Pro Forma'!$AH$59-'Operating Pro Forma'!$AH$62)/12)*'Debt Service'!$F7),IF($E7&gt;OI$3-1,$H7,0))</f>
        <v>0</v>
      </c>
      <c r="OJ7" s="274">
        <f>IF($I7="Percentage of Cash Flow",IF($E7&gt;OJ$3-1,(('Operating Pro Forma'!$AH$59-'Operating Pro Forma'!$AH$62)/12)*'Debt Service'!$F7),IF($E7&gt;OJ$3-1,$H7,0))</f>
        <v>0</v>
      </c>
      <c r="OK7" s="274">
        <f>IF($I7="Percentage of Cash Flow",IF($E7&gt;OK$3-1,(('Operating Pro Forma'!$AH$59-'Operating Pro Forma'!$AH$62)/12)*'Debt Service'!$F7),IF($E7&gt;OK$3-1,$H7,0))</f>
        <v>0</v>
      </c>
      <c r="OL7" s="267">
        <f t="shared" si="29"/>
        <v>0</v>
      </c>
    </row>
    <row r="8" spans="1:402" x14ac:dyDescent="0.25">
      <c r="A8" s="260">
        <f>'Funding Sources'!A8</f>
        <v>0</v>
      </c>
      <c r="B8" s="363">
        <f>'Funding Sources'!B8:C8</f>
        <v>0</v>
      </c>
      <c r="C8" s="261">
        <f>'Funding Sources'!G8</f>
        <v>0</v>
      </c>
      <c r="D8" s="262"/>
      <c r="E8" s="263"/>
      <c r="F8" s="264"/>
      <c r="G8" s="261">
        <f t="shared" si="0"/>
        <v>0</v>
      </c>
      <c r="H8" s="262"/>
      <c r="I8" s="263"/>
      <c r="J8" s="265"/>
      <c r="M8" s="266">
        <f>IF($I8="Percentage of Cash Flow",IF($E8&gt;M$3-1,(('Operating Pro Forma'!$E$59-'Operating Pro Forma'!$E$62)/12)*'Debt Service'!$F8),IF($E8&gt;M$3-1,$H8,0))</f>
        <v>0</v>
      </c>
      <c r="N8" s="266">
        <f>IF($I8="Percentage of Cash Flow",IF($E8&gt;N$3-1,(('Operating Pro Forma'!$E$59-'Operating Pro Forma'!$E$62)/12)*'Debt Service'!$F8),IF($E8&gt;N$3-1,$H8,0))</f>
        <v>0</v>
      </c>
      <c r="O8" s="266">
        <f>IF($I8="Percentage of Cash Flow",IF($E8&gt;O$3-1,(('Operating Pro Forma'!$E$59-'Operating Pro Forma'!$E$62)/12)*'Debt Service'!$F8),IF($E8&gt;O$3-1,$H8,0))</f>
        <v>0</v>
      </c>
      <c r="P8" s="266">
        <f>IF($I8="Percentage of Cash Flow",IF($E8&gt;P$3-1,(('Operating Pro Forma'!$E$59-'Operating Pro Forma'!$E$62)/12)*'Debt Service'!$F8),IF($E8&gt;P$3-1,$H8,0))</f>
        <v>0</v>
      </c>
      <c r="Q8" s="266">
        <f>IF($I8="Percentage of Cash Flow",IF($E8&gt;Q$3-1,(('Operating Pro Forma'!$E$59-'Operating Pro Forma'!$E$62)/12)*'Debt Service'!$F8),IF($E8&gt;Q$3-1,$H8,0))</f>
        <v>0</v>
      </c>
      <c r="R8" s="266">
        <f>IF($I8="Percentage of Cash Flow",IF($E8&gt;R$3-1,(('Operating Pro Forma'!$E$59-'Operating Pro Forma'!$E$62)/12)*'Debt Service'!$F8),IF($E8&gt;R$3-1,$H8,0))</f>
        <v>0</v>
      </c>
      <c r="S8" s="266">
        <f>IF($I8="Percentage of Cash Flow",IF($E8&gt;S$3-1,(('Operating Pro Forma'!$E$59-'Operating Pro Forma'!$E$62)/12)*'Debt Service'!$F8),IF($E8&gt;S$3-1,$H8,0))</f>
        <v>0</v>
      </c>
      <c r="T8" s="266">
        <f>IF($I8="Percentage of Cash Flow",IF($E8&gt;T$3-1,(('Operating Pro Forma'!$E$59-'Operating Pro Forma'!$E$62)/12)*'Debt Service'!$F8),IF($E8&gt;T$3-1,$H8,0))</f>
        <v>0</v>
      </c>
      <c r="U8" s="266">
        <f>IF($I8="Percentage of Cash Flow",IF($E8&gt;U$3-1,(('Operating Pro Forma'!$E$59-'Operating Pro Forma'!$E$62)/12)*'Debt Service'!$F8),IF($E8&gt;U$3-1,$H8,0))</f>
        <v>0</v>
      </c>
      <c r="V8" s="266">
        <f>IF($I8="Percentage of Cash Flow",IF($E8&gt;V$3-1,(('Operating Pro Forma'!$E$59-'Operating Pro Forma'!$E$62)/12)*'Debt Service'!$F8),IF($E8&gt;V$3-1,$H8,0))</f>
        <v>0</v>
      </c>
      <c r="W8" s="266">
        <f>IF($I8="Percentage of Cash Flow",IF($E8&gt;W$3-1,(('Operating Pro Forma'!$E$59-'Operating Pro Forma'!$E$62)/12)*'Debt Service'!$F8),IF($E8&gt;W$3-1,$H8,0))</f>
        <v>0</v>
      </c>
      <c r="X8" s="266">
        <f>IF($I8="Percentage of Cash Flow",IF($E8&gt;X$3-1,(('Operating Pro Forma'!$E$59-'Operating Pro Forma'!$E$62)/12)*'Debt Service'!$F8),IF($E8&gt;X$3-1,$H8,0))</f>
        <v>0</v>
      </c>
      <c r="Y8" s="267">
        <f t="shared" si="1"/>
        <v>0</v>
      </c>
      <c r="Z8" s="268">
        <f>IF($I8="Percentage of Cash Flow",IF($E8&gt;Z$3-1,(('Operating Pro Forma'!$F$59-'Operating Pro Forma'!$F$62)/12)*'Debt Service'!$F8),IF($E8&gt;Z$3-1,$H8,0))</f>
        <v>0</v>
      </c>
      <c r="AA8" s="268">
        <f>IF($I8="Percentage of Cash Flow",IF($E8&gt;AA$3-1,(('Operating Pro Forma'!$F$59-'Operating Pro Forma'!$F$62)/12)*'Debt Service'!$F8),IF($E8&gt;AA$3-1,$H8,0))</f>
        <v>0</v>
      </c>
      <c r="AB8" s="268">
        <f>IF($I8="Percentage of Cash Flow",IF($E8&gt;AB$3-1,(('Operating Pro Forma'!$F$59-'Operating Pro Forma'!$F$62)/12)*'Debt Service'!$F8),IF($E8&gt;AB$3-1,$H8,0))</f>
        <v>0</v>
      </c>
      <c r="AC8" s="268">
        <f>IF($I8="Percentage of Cash Flow",IF($E8&gt;AC$3-1,(('Operating Pro Forma'!$F$59-'Operating Pro Forma'!$F$62)/12)*'Debt Service'!$F8),IF($E8&gt;AC$3-1,$H8,0))</f>
        <v>0</v>
      </c>
      <c r="AD8" s="268">
        <f>IF($I8="Percentage of Cash Flow",IF($E8&gt;AD$3-1,(('Operating Pro Forma'!$F$59-'Operating Pro Forma'!$F$62)/12)*'Debt Service'!$F8),IF($E8&gt;AD$3-1,$H8,0))</f>
        <v>0</v>
      </c>
      <c r="AE8" s="268">
        <f>IF($I8="Percentage of Cash Flow",IF($E8&gt;AE$3-1,(('Operating Pro Forma'!$F$59-'Operating Pro Forma'!$F$62)/12)*'Debt Service'!$F8),IF($E8&gt;AE$3-1,$H8,0))</f>
        <v>0</v>
      </c>
      <c r="AF8" s="268">
        <f>IF($I8="Percentage of Cash Flow",IF($E8&gt;AF$3-1,(('Operating Pro Forma'!$F$59-'Operating Pro Forma'!$F$62)/12)*'Debt Service'!$F8),IF($E8&gt;AF$3-1,$H8,0))</f>
        <v>0</v>
      </c>
      <c r="AG8" s="268">
        <f>IF($I8="Percentage of Cash Flow",IF($E8&gt;AG$3-1,(('Operating Pro Forma'!$F$59-'Operating Pro Forma'!$F$62)/12)*'Debt Service'!$F8),IF($E8&gt;AG$3-1,$H8,0))</f>
        <v>0</v>
      </c>
      <c r="AH8" s="268">
        <f>IF($I8="Percentage of Cash Flow",IF($E8&gt;AH$3-1,(('Operating Pro Forma'!$F$59-'Operating Pro Forma'!$F$62)/12)*'Debt Service'!$F8),IF($E8&gt;AH$3-1,$H8,0))</f>
        <v>0</v>
      </c>
      <c r="AI8" s="268">
        <f>IF($I8="Percentage of Cash Flow",IF($E8&gt;AI$3-1,(('Operating Pro Forma'!$F$59-'Operating Pro Forma'!$F$62)/12)*'Debt Service'!$F8),IF($E8&gt;AI$3-1,$H8,0))</f>
        <v>0</v>
      </c>
      <c r="AJ8" s="268">
        <f>IF($I8="Percentage of Cash Flow",IF($E8&gt;AJ$3-1,(('Operating Pro Forma'!$F$59-'Operating Pro Forma'!$F$62)/12)*'Debt Service'!$F8),IF($E8&gt;AJ$3-1,$H8,0))</f>
        <v>0</v>
      </c>
      <c r="AK8" s="268">
        <f>IF($I8="Percentage of Cash Flow",IF($E8&gt;AK$3-1,(('Operating Pro Forma'!$F$59-'Operating Pro Forma'!$F$62)/12)*'Debt Service'!$F8),IF($E8&gt;AK$3-1,$H8,0))</f>
        <v>0</v>
      </c>
      <c r="AL8" s="267">
        <f t="shared" si="2"/>
        <v>0</v>
      </c>
      <c r="AM8" s="268">
        <f>IF($I8="Percentage of Cash Flow",IF($E8&gt;AM$3-1,(('Operating Pro Forma'!$G$59-'Operating Pro Forma'!$G$62)/12)*'Debt Service'!$F8),IF($E8&gt;AM$3-1,$H8,0))</f>
        <v>0</v>
      </c>
      <c r="AN8" s="268">
        <f>IF($I8="Percentage of Cash Flow",IF($E8&gt;AN$3-1,(('Operating Pro Forma'!$G$59-'Operating Pro Forma'!$G$62)/12)*'Debt Service'!$F8),IF($E8&gt;AN$3-1,$H8,0))</f>
        <v>0</v>
      </c>
      <c r="AO8" s="268">
        <f>IF($I8="Percentage of Cash Flow",IF($E8&gt;AO$3-1,(('Operating Pro Forma'!$G$59-'Operating Pro Forma'!$G$62)/12)*'Debt Service'!$F8),IF($E8&gt;AO$3-1,$H8,0))</f>
        <v>0</v>
      </c>
      <c r="AP8" s="268">
        <f>IF($I8="Percentage of Cash Flow",IF($E8&gt;AP$3-1,(('Operating Pro Forma'!$G$59-'Operating Pro Forma'!$G$62)/12)*'Debt Service'!$F8),IF($E8&gt;AP$3-1,$H8,0))</f>
        <v>0</v>
      </c>
      <c r="AQ8" s="268">
        <f>IF($I8="Percentage of Cash Flow",IF($E8&gt;AQ$3-1,(('Operating Pro Forma'!$G$59-'Operating Pro Forma'!$G$62)/12)*'Debt Service'!$F8),IF($E8&gt;AQ$3-1,$H8,0))</f>
        <v>0</v>
      </c>
      <c r="AR8" s="268">
        <f>IF($I8="Percentage of Cash Flow",IF($E8&gt;AR$3-1,(('Operating Pro Forma'!$G$59-'Operating Pro Forma'!$G$62)/12)*'Debt Service'!$F8),IF($E8&gt;AR$3-1,$H8,0))</f>
        <v>0</v>
      </c>
      <c r="AS8" s="268">
        <f>IF($I8="Percentage of Cash Flow",IF($E8&gt;AS$3-1,(('Operating Pro Forma'!$G$59-'Operating Pro Forma'!$G$62)/12)*'Debt Service'!$F8),IF($E8&gt;AS$3-1,$H8,0))</f>
        <v>0</v>
      </c>
      <c r="AT8" s="268">
        <f>IF($I8="Percentage of Cash Flow",IF($E8&gt;AT$3-1,(('Operating Pro Forma'!$G$59-'Operating Pro Forma'!$G$62)/12)*'Debt Service'!$F8),IF($E8&gt;AT$3-1,$H8,0))</f>
        <v>0</v>
      </c>
      <c r="AU8" s="268">
        <f>IF($I8="Percentage of Cash Flow",IF($E8&gt;AU$3-1,(('Operating Pro Forma'!$G$59-'Operating Pro Forma'!$G$62)/12)*'Debt Service'!$F8),IF($E8&gt;AU$3-1,$H8,0))</f>
        <v>0</v>
      </c>
      <c r="AV8" s="268">
        <f>IF($I8="Percentage of Cash Flow",IF($E8&gt;AV$3-1,(('Operating Pro Forma'!$G$59-'Operating Pro Forma'!$G$62)/12)*'Debt Service'!$F8),IF($E8&gt;AV$3-1,$H8,0))</f>
        <v>0</v>
      </c>
      <c r="AW8" s="268">
        <f>IF($I8="Percentage of Cash Flow",IF($E8&gt;AW$3-1,(('Operating Pro Forma'!$G$59-'Operating Pro Forma'!$G$62)/12)*'Debt Service'!$F8),IF($E8&gt;AW$3-1,$H8,0))</f>
        <v>0</v>
      </c>
      <c r="AX8" s="268">
        <f>IF($I8="Percentage of Cash Flow",IF($E8&gt;AX$3-1,(('Operating Pro Forma'!$G$59-'Operating Pro Forma'!$G$62)/12)*'Debt Service'!$F8),IF($E8&gt;AX$3-1,$H8,0))</f>
        <v>0</v>
      </c>
      <c r="AY8" s="267">
        <f t="shared" si="3"/>
        <v>0</v>
      </c>
      <c r="AZ8" s="268">
        <f>IF($I8="Percentage of Cash Flow",IF($E8&gt;AZ$3-1,(('Operating Pro Forma'!$H$59-'Operating Pro Forma'!$H$62)/12)*'Debt Service'!$F8),IF($E8&gt;AZ$3-1,$H8,0))</f>
        <v>0</v>
      </c>
      <c r="BA8" s="268">
        <f>IF($I8="Percentage of Cash Flow",IF($E8&gt;BA$3-1,(('Operating Pro Forma'!$H$59-'Operating Pro Forma'!$H$62)/12)*'Debt Service'!$F8),IF($E8&gt;BA$3-1,$H8,0))</f>
        <v>0</v>
      </c>
      <c r="BB8" s="268">
        <f>IF($I8="Percentage of Cash Flow",IF($E8&gt;BB$3-1,(('Operating Pro Forma'!$H$59-'Operating Pro Forma'!$H$62)/12)*'Debt Service'!$F8),IF($E8&gt;BB$3-1,$H8,0))</f>
        <v>0</v>
      </c>
      <c r="BC8" s="268">
        <f>IF($I8="Percentage of Cash Flow",IF($E8&gt;BC$3-1,(('Operating Pro Forma'!$H$59-'Operating Pro Forma'!$H$62)/12)*'Debt Service'!$F8),IF($E8&gt;BC$3-1,$H8,0))</f>
        <v>0</v>
      </c>
      <c r="BD8" s="268">
        <f>IF($I8="Percentage of Cash Flow",IF($E8&gt;BD$3-1,(('Operating Pro Forma'!$H$59-'Operating Pro Forma'!$H$62)/12)*'Debt Service'!$F8),IF($E8&gt;BD$3-1,$H8,0))</f>
        <v>0</v>
      </c>
      <c r="BE8" s="268">
        <f>IF($I8="Percentage of Cash Flow",IF($E8&gt;BE$3-1,(('Operating Pro Forma'!$H$59-'Operating Pro Forma'!$H$62)/12)*'Debt Service'!$F8),IF($E8&gt;BE$3-1,$H8,0))</f>
        <v>0</v>
      </c>
      <c r="BF8" s="268">
        <f>IF($I8="Percentage of Cash Flow",IF($E8&gt;BF$3-1,(('Operating Pro Forma'!$H$59-'Operating Pro Forma'!$H$62)/12)*'Debt Service'!$F8),IF($E8&gt;BF$3-1,$H8,0))</f>
        <v>0</v>
      </c>
      <c r="BG8" s="268">
        <f>IF($I8="Percentage of Cash Flow",IF($E8&gt;BG$3-1,(('Operating Pro Forma'!$H$59-'Operating Pro Forma'!$H$62)/12)*'Debt Service'!$F8),IF($E8&gt;BG$3-1,$H8,0))</f>
        <v>0</v>
      </c>
      <c r="BH8" s="268">
        <f>IF($I8="Percentage of Cash Flow",IF($E8&gt;BH$3-1,(('Operating Pro Forma'!$H$59-'Operating Pro Forma'!$H$62)/12)*'Debt Service'!$F8),IF($E8&gt;BH$3-1,$H8,0))</f>
        <v>0</v>
      </c>
      <c r="BI8" s="268">
        <f>IF($I8="Percentage of Cash Flow",IF($E8&gt;BI$3-1,(('Operating Pro Forma'!$H$59-'Operating Pro Forma'!$H$62)/12)*'Debt Service'!$F8),IF($E8&gt;BI$3-1,$H8,0))</f>
        <v>0</v>
      </c>
      <c r="BJ8" s="268">
        <f>IF($I8="Percentage of Cash Flow",IF($E8&gt;BJ$3-1,(('Operating Pro Forma'!$H$59-'Operating Pro Forma'!$H$62)/12)*'Debt Service'!$F8),IF($E8&gt;BJ$3-1,$H8,0))</f>
        <v>0</v>
      </c>
      <c r="BK8" s="268">
        <f>IF($I8="Percentage of Cash Flow",IF($E8&gt;BK$3-1,(('Operating Pro Forma'!$H$59-'Operating Pro Forma'!$H$62)/12)*'Debt Service'!$F8),IF($E8&gt;BK$3-1,$H8,0))</f>
        <v>0</v>
      </c>
      <c r="BL8" s="267">
        <f t="shared" si="4"/>
        <v>0</v>
      </c>
      <c r="BM8" s="268">
        <f>IF($I8="Percentage of Cash Flow",IF($E8&gt;BM$3-1,(('Operating Pro Forma'!$I$59-'Operating Pro Forma'!$I$62)/12)*'Debt Service'!$F8),IF($E8&gt;BM$3-1,$H8,0))</f>
        <v>0</v>
      </c>
      <c r="BN8" s="268">
        <f>IF($I8="Percentage of Cash Flow",IF($E8&gt;BN$3-1,(('Operating Pro Forma'!$I$59-'Operating Pro Forma'!$I$62)/12)*'Debt Service'!$F8),IF($E8&gt;BN$3-1,$H8,0))</f>
        <v>0</v>
      </c>
      <c r="BO8" s="268">
        <f>IF($I8="Percentage of Cash Flow",IF($E8&gt;BO$3-1,(('Operating Pro Forma'!$I$59-'Operating Pro Forma'!$I$62)/12)*'Debt Service'!$F8),IF($E8&gt;BO$3-1,$H8,0))</f>
        <v>0</v>
      </c>
      <c r="BP8" s="268">
        <f>IF($I8="Percentage of Cash Flow",IF($E8&gt;BP$3-1,(('Operating Pro Forma'!$I$59-'Operating Pro Forma'!$I$62)/12)*'Debt Service'!$F8),IF($E8&gt;BP$3-1,$H8,0))</f>
        <v>0</v>
      </c>
      <c r="BQ8" s="268">
        <f>IF($I8="Percentage of Cash Flow",IF($E8&gt;BQ$3-1,(('Operating Pro Forma'!$I$59-'Operating Pro Forma'!$I$62)/12)*'Debt Service'!$F8),IF($E8&gt;BQ$3-1,$H8,0))</f>
        <v>0</v>
      </c>
      <c r="BR8" s="268">
        <f>IF($I8="Percentage of Cash Flow",IF($E8&gt;BR$3-1,(('Operating Pro Forma'!$I$59-'Operating Pro Forma'!$I$62)/12)*'Debt Service'!$F8),IF($E8&gt;BR$3-1,$H8,0))</f>
        <v>0</v>
      </c>
      <c r="BS8" s="268">
        <f>IF($I8="Percentage of Cash Flow",IF($E8&gt;BS$3-1,(('Operating Pro Forma'!$I$59-'Operating Pro Forma'!$I$62)/12)*'Debt Service'!$F8),IF($E8&gt;BS$3-1,$H8,0))</f>
        <v>0</v>
      </c>
      <c r="BT8" s="268">
        <f>IF($I8="Percentage of Cash Flow",IF($E8&gt;BT$3-1,(('Operating Pro Forma'!$I$59-'Operating Pro Forma'!$I$62)/12)*'Debt Service'!$F8),IF($E8&gt;BT$3-1,$H8,0))</f>
        <v>0</v>
      </c>
      <c r="BU8" s="268">
        <f>IF($I8="Percentage of Cash Flow",IF($E8&gt;BU$3-1,(('Operating Pro Forma'!$I$59-'Operating Pro Forma'!$I$62)/12)*'Debt Service'!$F8),IF($E8&gt;BU$3-1,$H8,0))</f>
        <v>0</v>
      </c>
      <c r="BV8" s="268">
        <f>IF($I8="Percentage of Cash Flow",IF($E8&gt;BV$3-1,(('Operating Pro Forma'!$I$59-'Operating Pro Forma'!$I$62)/12)*'Debt Service'!$F8),IF($E8&gt;BV$3-1,$H8,0))</f>
        <v>0</v>
      </c>
      <c r="BW8" s="268">
        <f>IF($I8="Percentage of Cash Flow",IF($E8&gt;BW$3-1,(('Operating Pro Forma'!$I$59-'Operating Pro Forma'!$I$62)/12)*'Debt Service'!$F8),IF($E8&gt;BW$3-1,$H8,0))</f>
        <v>0</v>
      </c>
      <c r="BX8" s="268">
        <f>IF($I8="Percentage of Cash Flow",IF($E8&gt;BX$3-1,(('Operating Pro Forma'!$I$59-'Operating Pro Forma'!$I$62)/12)*'Debt Service'!$F8),IF($E8&gt;BX$3-1,$H8,0))</f>
        <v>0</v>
      </c>
      <c r="BY8" s="267">
        <f t="shared" si="5"/>
        <v>0</v>
      </c>
      <c r="BZ8" s="268">
        <f>IF($I8="Percentage of Cash Flow",IF($E8&gt;BZ$3-1,(('Operating Pro Forma'!$J$59-'Operating Pro Forma'!$J$62)/12)*'Debt Service'!$F8),IF($E8&gt;BZ$3-1,$H8,0))</f>
        <v>0</v>
      </c>
      <c r="CA8" s="268">
        <f>IF($I8="Percentage of Cash Flow",IF($E8&gt;CA$3-1,(('Operating Pro Forma'!$J$59-'Operating Pro Forma'!$J$62)/12)*'Debt Service'!$F8),IF($E8&gt;CA$3-1,$H8,0))</f>
        <v>0</v>
      </c>
      <c r="CB8" s="268">
        <f>IF($I8="Percentage of Cash Flow",IF($E8&gt;CB$3-1,(('Operating Pro Forma'!$J$59-'Operating Pro Forma'!$J$62)/12)*'Debt Service'!$F8),IF($E8&gt;CB$3-1,$H8,0))</f>
        <v>0</v>
      </c>
      <c r="CC8" s="268">
        <f>IF($I8="Percentage of Cash Flow",IF($E8&gt;CC$3-1,(('Operating Pro Forma'!$J$59-'Operating Pro Forma'!$J$62)/12)*'Debt Service'!$F8),IF($E8&gt;CC$3-1,$H8,0))</f>
        <v>0</v>
      </c>
      <c r="CD8" s="268">
        <f>IF($I8="Percentage of Cash Flow",IF($E8&gt;CD$3-1,(('Operating Pro Forma'!$J$59-'Operating Pro Forma'!$J$62)/12)*'Debt Service'!$F8),IF($E8&gt;CD$3-1,$H8,0))</f>
        <v>0</v>
      </c>
      <c r="CE8" s="268">
        <f>IF($I8="Percentage of Cash Flow",IF($E8&gt;CE$3-1,(('Operating Pro Forma'!$J$59-'Operating Pro Forma'!$J$62)/12)*'Debt Service'!$F8),IF($E8&gt;CE$3-1,$H8,0))</f>
        <v>0</v>
      </c>
      <c r="CF8" s="268">
        <f>IF($I8="Percentage of Cash Flow",IF($E8&gt;CF$3-1,(('Operating Pro Forma'!$J$59-'Operating Pro Forma'!$J$62)/12)*'Debt Service'!$F8),IF($E8&gt;CF$3-1,$H8,0))</f>
        <v>0</v>
      </c>
      <c r="CG8" s="268">
        <f>IF($I8="Percentage of Cash Flow",IF($E8&gt;CG$3-1,(('Operating Pro Forma'!$J$59-'Operating Pro Forma'!$J$62)/12)*'Debt Service'!$F8),IF($E8&gt;CG$3-1,$H8,0))</f>
        <v>0</v>
      </c>
      <c r="CH8" s="268">
        <f>IF($I8="Percentage of Cash Flow",IF($E8&gt;CH$3-1,(('Operating Pro Forma'!$J$59-'Operating Pro Forma'!$J$62)/12)*'Debt Service'!$F8),IF($E8&gt;CH$3-1,$H8,0))</f>
        <v>0</v>
      </c>
      <c r="CI8" s="268">
        <f>IF($I8="Percentage of Cash Flow",IF($E8&gt;CI$3-1,(('Operating Pro Forma'!$J$59-'Operating Pro Forma'!$J$62)/12)*'Debt Service'!$F8),IF($E8&gt;CI$3-1,$H8,0))</f>
        <v>0</v>
      </c>
      <c r="CJ8" s="268">
        <f>IF($I8="Percentage of Cash Flow",IF($E8&gt;CJ$3-1,(('Operating Pro Forma'!$J$59-'Operating Pro Forma'!$J$62)/12)*'Debt Service'!$F8),IF($E8&gt;CJ$3-1,$H8,0))</f>
        <v>0</v>
      </c>
      <c r="CK8" s="268">
        <f>IF($I8="Percentage of Cash Flow",IF($E8&gt;CK$3-1,(('Operating Pro Forma'!$J$59-'Operating Pro Forma'!$J$62)/12)*'Debt Service'!$F8),IF($E8&gt;CK$3-1,$H8,0))</f>
        <v>0</v>
      </c>
      <c r="CL8" s="267">
        <f t="shared" si="6"/>
        <v>0</v>
      </c>
      <c r="CM8" s="268">
        <f>IF($I8="Percentage of Cash Flow",IF($E8&gt;CM$3-1,(('Operating Pro Forma'!$K$59-'Operating Pro Forma'!$K$62)/12)*'Debt Service'!$F8),IF($E8&gt;CM$3-1,$H8,0))</f>
        <v>0</v>
      </c>
      <c r="CN8" s="268">
        <f>IF($I8="Percentage of Cash Flow",IF($E8&gt;CN$3-1,(('Operating Pro Forma'!$K$59-'Operating Pro Forma'!$K$62)/12)*'Debt Service'!$F8),IF($E8&gt;CN$3-1,$H8,0))</f>
        <v>0</v>
      </c>
      <c r="CO8" s="268">
        <f>IF($I8="Percentage of Cash Flow",IF($E8&gt;CO$3-1,(('Operating Pro Forma'!$K$59-'Operating Pro Forma'!$K$62)/12)*'Debt Service'!$F8),IF($E8&gt;CO$3-1,$H8,0))</f>
        <v>0</v>
      </c>
      <c r="CP8" s="268">
        <f>IF($I8="Percentage of Cash Flow",IF($E8&gt;CP$3-1,(('Operating Pro Forma'!$K$59-'Operating Pro Forma'!$K$62)/12)*'Debt Service'!$F8),IF($E8&gt;CP$3-1,$H8,0))</f>
        <v>0</v>
      </c>
      <c r="CQ8" s="268">
        <f>IF($I8="Percentage of Cash Flow",IF($E8&gt;CQ$3-1,(('Operating Pro Forma'!$K$59-'Operating Pro Forma'!$K$62)/12)*'Debt Service'!$F8),IF($E8&gt;CQ$3-1,$H8,0))</f>
        <v>0</v>
      </c>
      <c r="CR8" s="268">
        <f>IF($I8="Percentage of Cash Flow",IF($E8&gt;CR$3-1,(('Operating Pro Forma'!$K$59-'Operating Pro Forma'!$K$62)/12)*'Debt Service'!$F8),IF($E8&gt;CR$3-1,$H8,0))</f>
        <v>0</v>
      </c>
      <c r="CS8" s="268">
        <f>IF($I8="Percentage of Cash Flow",IF($E8&gt;CS$3-1,(('Operating Pro Forma'!$K$59-'Operating Pro Forma'!$K$62)/12)*'Debt Service'!$F8),IF($E8&gt;CS$3-1,$H8,0))</f>
        <v>0</v>
      </c>
      <c r="CT8" s="268">
        <f>IF($I8="Percentage of Cash Flow",IF($E8&gt;CT$3-1,(('Operating Pro Forma'!$K$59-'Operating Pro Forma'!$K$62)/12)*'Debt Service'!$F8),IF($E8&gt;CT$3-1,$H8,0))</f>
        <v>0</v>
      </c>
      <c r="CU8" s="268">
        <f>IF($I8="Percentage of Cash Flow",IF($E8&gt;CU$3-1,(('Operating Pro Forma'!$K$59-'Operating Pro Forma'!$K$62)/12)*'Debt Service'!$F8),IF($E8&gt;CU$3-1,$H8,0))</f>
        <v>0</v>
      </c>
      <c r="CV8" s="268">
        <f>IF($I8="Percentage of Cash Flow",IF($E8&gt;CV$3-1,(('Operating Pro Forma'!$K$59-'Operating Pro Forma'!$K$62)/12)*'Debt Service'!$F8),IF($E8&gt;CV$3-1,$H8,0))</f>
        <v>0</v>
      </c>
      <c r="CW8" s="268">
        <f>IF($I8="Percentage of Cash Flow",IF($E8&gt;CW$3-1,(('Operating Pro Forma'!$K$59-'Operating Pro Forma'!$K$62)/12)*'Debt Service'!$F8),IF($E8&gt;CW$3-1,$H8,0))</f>
        <v>0</v>
      </c>
      <c r="CX8" s="268">
        <f>IF($I8="Percentage of Cash Flow",IF($E8&gt;CX$3-1,(('Operating Pro Forma'!$K$59-'Operating Pro Forma'!$K$62)/12)*'Debt Service'!$F8),IF($E8&gt;CX$3-1,$H8,0))</f>
        <v>0</v>
      </c>
      <c r="CY8" s="267">
        <f t="shared" si="7"/>
        <v>0</v>
      </c>
      <c r="CZ8" s="268">
        <f>IF($I8="Percentage of Cash Flow",IF($E8&gt;CZ$3-1,(('Operating Pro Forma'!$L$59-'Operating Pro Forma'!$L$62)/12)*'Debt Service'!$F8),IF($E8&gt;CZ$3-1,$H8,0))</f>
        <v>0</v>
      </c>
      <c r="DA8" s="268">
        <f>IF($I8="Percentage of Cash Flow",IF($E8&gt;DA$3-1,(('Operating Pro Forma'!$L$59-'Operating Pro Forma'!$L$62)/12)*'Debt Service'!$F8),IF($E8&gt;DA$3-1,$H8,0))</f>
        <v>0</v>
      </c>
      <c r="DB8" s="268">
        <f>IF($I8="Percentage of Cash Flow",IF($E8&gt;DB$3-1,(('Operating Pro Forma'!$L$59-'Operating Pro Forma'!$L$62)/12)*'Debt Service'!$F8),IF($E8&gt;DB$3-1,$H8,0))</f>
        <v>0</v>
      </c>
      <c r="DC8" s="268">
        <f>IF($I8="Percentage of Cash Flow",IF($E8&gt;DC$3-1,(('Operating Pro Forma'!$L$59-'Operating Pro Forma'!$L$62)/12)*'Debt Service'!$F8),IF($E8&gt;DC$3-1,$H8,0))</f>
        <v>0</v>
      </c>
      <c r="DD8" s="268">
        <f>IF($I8="Percentage of Cash Flow",IF($E8&gt;DD$3-1,(('Operating Pro Forma'!$L$59-'Operating Pro Forma'!$L$62)/12)*'Debt Service'!$F8),IF($E8&gt;DD$3-1,$H8,0))</f>
        <v>0</v>
      </c>
      <c r="DE8" s="268">
        <f>IF($I8="Percentage of Cash Flow",IF($E8&gt;DE$3-1,(('Operating Pro Forma'!$L$59-'Operating Pro Forma'!$L$62)/12)*'Debt Service'!$F8),IF($E8&gt;DE$3-1,$H8,0))</f>
        <v>0</v>
      </c>
      <c r="DF8" s="268">
        <f>IF($I8="Percentage of Cash Flow",IF($E8&gt;DF$3-1,(('Operating Pro Forma'!$L$59-'Operating Pro Forma'!$L$62)/12)*'Debt Service'!$F8),IF($E8&gt;DF$3-1,$H8,0))</f>
        <v>0</v>
      </c>
      <c r="DG8" s="268">
        <f>IF($I8="Percentage of Cash Flow",IF($E8&gt;DG$3-1,(('Operating Pro Forma'!$L$59-'Operating Pro Forma'!$L$62)/12)*'Debt Service'!$F8),IF($E8&gt;DG$3-1,$H8,0))</f>
        <v>0</v>
      </c>
      <c r="DH8" s="268">
        <f>IF($I8="Percentage of Cash Flow",IF($E8&gt;DH$3-1,(('Operating Pro Forma'!$L$59-'Operating Pro Forma'!$L$62)/12)*'Debt Service'!$F8),IF($E8&gt;DH$3-1,$H8,0))</f>
        <v>0</v>
      </c>
      <c r="DI8" s="268">
        <f>IF($I8="Percentage of Cash Flow",IF($E8&gt;DI$3-1,(('Operating Pro Forma'!$L$59-'Operating Pro Forma'!$L$62)/12)*'Debt Service'!$F8),IF($E8&gt;DI$3-1,$H8,0))</f>
        <v>0</v>
      </c>
      <c r="DJ8" s="268">
        <f>IF($I8="Percentage of Cash Flow",IF($E8&gt;DJ$3-1,(('Operating Pro Forma'!$L$59-'Operating Pro Forma'!$L$62)/12)*'Debt Service'!$F8),IF($E8&gt;DJ$3-1,$H8,0))</f>
        <v>0</v>
      </c>
      <c r="DK8" s="268">
        <f>IF($I8="Percentage of Cash Flow",IF($E8&gt;DK$3-1,(('Operating Pro Forma'!$L$59-'Operating Pro Forma'!$L$62)/12)*'Debt Service'!$F8),IF($E8&gt;DK$3-1,$H8,0))</f>
        <v>0</v>
      </c>
      <c r="DL8" s="267">
        <f t="shared" si="8"/>
        <v>0</v>
      </c>
      <c r="DM8" s="268">
        <f>IF($I8="Percentage of Cash Flow",IF($E8&gt;DM$3-1,(('Operating Pro Forma'!$M$59-'Operating Pro Forma'!$M$62)/12)*'Debt Service'!$F8),IF($E8&gt;DM$3-1,$H8,0))</f>
        <v>0</v>
      </c>
      <c r="DN8" s="268">
        <f>IF($I8="Percentage of Cash Flow",IF($E8&gt;DN$3-1,(('Operating Pro Forma'!$M$59-'Operating Pro Forma'!$M$62)/12)*'Debt Service'!$F8),IF($E8&gt;DN$3-1,$H8,0))</f>
        <v>0</v>
      </c>
      <c r="DO8" s="268">
        <f>IF($I8="Percentage of Cash Flow",IF($E8&gt;DO$3-1,(('Operating Pro Forma'!$M$59-'Operating Pro Forma'!$M$62)/12)*'Debt Service'!$F8),IF($E8&gt;DO$3-1,$H8,0))</f>
        <v>0</v>
      </c>
      <c r="DP8" s="268">
        <f>IF($I8="Percentage of Cash Flow",IF($E8&gt;DP$3-1,(('Operating Pro Forma'!$M$59-'Operating Pro Forma'!$M$62)/12)*'Debt Service'!$F8),IF($E8&gt;DP$3-1,$H8,0))</f>
        <v>0</v>
      </c>
      <c r="DQ8" s="268">
        <f>IF($I8="Percentage of Cash Flow",IF($E8&gt;DQ$3-1,(('Operating Pro Forma'!$M$59-'Operating Pro Forma'!$M$62)/12)*'Debt Service'!$F8),IF($E8&gt;DQ$3-1,$H8,0))</f>
        <v>0</v>
      </c>
      <c r="DR8" s="268">
        <f>IF($I8="Percentage of Cash Flow",IF($E8&gt;DR$3-1,(('Operating Pro Forma'!$M$59-'Operating Pro Forma'!$M$62)/12)*'Debt Service'!$F8),IF($E8&gt;DR$3-1,$H8,0))</f>
        <v>0</v>
      </c>
      <c r="DS8" s="268">
        <f>IF($I8="Percentage of Cash Flow",IF($E8&gt;DS$3-1,(('Operating Pro Forma'!$M$59-'Operating Pro Forma'!$M$62)/12)*'Debt Service'!$F8),IF($E8&gt;DS$3-1,$H8,0))</f>
        <v>0</v>
      </c>
      <c r="DT8" s="268">
        <f>IF($I8="Percentage of Cash Flow",IF($E8&gt;DT$3-1,(('Operating Pro Forma'!$M$59-'Operating Pro Forma'!$M$62)/12)*'Debt Service'!$F8),IF($E8&gt;DT$3-1,$H8,0))</f>
        <v>0</v>
      </c>
      <c r="DU8" s="268">
        <f>IF($I8="Percentage of Cash Flow",IF($E8&gt;DU$3-1,(('Operating Pro Forma'!$M$59-'Operating Pro Forma'!$M$62)/12)*'Debt Service'!$F8),IF($E8&gt;DU$3-1,$H8,0))</f>
        <v>0</v>
      </c>
      <c r="DV8" s="268">
        <f>IF($I8="Percentage of Cash Flow",IF($E8&gt;DV$3-1,(('Operating Pro Forma'!$M$59-'Operating Pro Forma'!$M$62)/12)*'Debt Service'!$F8),IF($E8&gt;DV$3-1,$H8,0))</f>
        <v>0</v>
      </c>
      <c r="DW8" s="268">
        <f>IF($I8="Percentage of Cash Flow",IF($E8&gt;DW$3-1,(('Operating Pro Forma'!$M$59-'Operating Pro Forma'!$M$62)/12)*'Debt Service'!$F8),IF($E8&gt;DW$3-1,$H8,0))</f>
        <v>0</v>
      </c>
      <c r="DX8" s="268">
        <f>IF($I8="Percentage of Cash Flow",IF($E8&gt;DX$3-1,(('Operating Pro Forma'!$M$59-'Operating Pro Forma'!$M$62)/12)*'Debt Service'!$F8),IF($E8&gt;DX$3-1,$H8,0))</f>
        <v>0</v>
      </c>
      <c r="DY8" s="267">
        <f t="shared" si="9"/>
        <v>0</v>
      </c>
      <c r="DZ8" s="268">
        <f>IF($I8="Percentage of Cash Flow",IF($E8&gt;DZ$3-1,(('Operating Pro Forma'!$N$59-'Operating Pro Forma'!$N$62)/12)*'Debt Service'!$F8),IF($E8&gt;DZ$3-1,$H8,0))</f>
        <v>0</v>
      </c>
      <c r="EA8" s="268">
        <f>IF($I8="Percentage of Cash Flow",IF($E8&gt;EA$3-1,(('Operating Pro Forma'!$N$59-'Operating Pro Forma'!$N$62)/12)*'Debt Service'!$F8),IF($E8&gt;EA$3-1,$H8,0))</f>
        <v>0</v>
      </c>
      <c r="EB8" s="268">
        <f>IF($I8="Percentage of Cash Flow",IF($E8&gt;EB$3-1,(('Operating Pro Forma'!$N$59-'Operating Pro Forma'!$N$62)/12)*'Debt Service'!$F8),IF($E8&gt;EB$3-1,$H8,0))</f>
        <v>0</v>
      </c>
      <c r="EC8" s="268">
        <f>IF($I8="Percentage of Cash Flow",IF($E8&gt;EC$3-1,(('Operating Pro Forma'!$N$59-'Operating Pro Forma'!$N$62)/12)*'Debt Service'!$F8),IF($E8&gt;EC$3-1,$H8,0))</f>
        <v>0</v>
      </c>
      <c r="ED8" s="268">
        <f>IF($I8="Percentage of Cash Flow",IF($E8&gt;ED$3-1,(('Operating Pro Forma'!$N$59-'Operating Pro Forma'!$N$62)/12)*'Debt Service'!$F8),IF($E8&gt;ED$3-1,$H8,0))</f>
        <v>0</v>
      </c>
      <c r="EE8" s="268">
        <f>IF($I8="Percentage of Cash Flow",IF($E8&gt;EE$3-1,(('Operating Pro Forma'!$N$59-'Operating Pro Forma'!$N$62)/12)*'Debt Service'!$F8),IF($E8&gt;EE$3-1,$H8,0))</f>
        <v>0</v>
      </c>
      <c r="EF8" s="268">
        <f>IF($I8="Percentage of Cash Flow",IF($E8&gt;EF$3-1,(('Operating Pro Forma'!$N$59-'Operating Pro Forma'!$N$62)/12)*'Debt Service'!$F8),IF($E8&gt;EF$3-1,$H8,0))</f>
        <v>0</v>
      </c>
      <c r="EG8" s="268">
        <f>IF($I8="Percentage of Cash Flow",IF($E8&gt;EG$3-1,(('Operating Pro Forma'!$N$59-'Operating Pro Forma'!$N$62)/12)*'Debt Service'!$F8),IF($E8&gt;EG$3-1,$H8,0))</f>
        <v>0</v>
      </c>
      <c r="EH8" s="268">
        <f>IF($I8="Percentage of Cash Flow",IF($E8&gt;EH$3-1,(('Operating Pro Forma'!$N$59-'Operating Pro Forma'!$N$62)/12)*'Debt Service'!$F8),IF($E8&gt;EH$3-1,$H8,0))</f>
        <v>0</v>
      </c>
      <c r="EI8" s="268">
        <f>IF($I8="Percentage of Cash Flow",IF($E8&gt;EI$3-1,(('Operating Pro Forma'!$N$59-'Operating Pro Forma'!$N$62)/12)*'Debt Service'!$F8),IF($E8&gt;EI$3-1,$H8,0))</f>
        <v>0</v>
      </c>
      <c r="EJ8" s="268">
        <f>IF($I8="Percentage of Cash Flow",IF($E8&gt;EJ$3-1,(('Operating Pro Forma'!$N$59-'Operating Pro Forma'!$N$62)/12)*'Debt Service'!$F8),IF($E8&gt;EJ$3-1,$H8,0))</f>
        <v>0</v>
      </c>
      <c r="EK8" s="268">
        <f>IF($I8="Percentage of Cash Flow",IF($E8&gt;EK$3-1,(('Operating Pro Forma'!$N$59-'Operating Pro Forma'!$N$62)/12)*'Debt Service'!$F8),IF($E8&gt;EK$3-1,$H8,0))</f>
        <v>0</v>
      </c>
      <c r="EL8" s="267">
        <f t="shared" si="10"/>
        <v>0</v>
      </c>
      <c r="EM8" s="268">
        <f>IF($I8="Percentage of Cash Flow",IF($E8&gt;EM$3-1,(('Operating Pro Forma'!$O$59-'Operating Pro Forma'!$O$62)/12)*'Debt Service'!$F8),IF($E8&gt;EM$3-1,$H8,0))</f>
        <v>0</v>
      </c>
      <c r="EN8" s="268">
        <f>IF($I8="Percentage of Cash Flow",IF($E8&gt;EN$3-1,(('Operating Pro Forma'!$O$59-'Operating Pro Forma'!$O$62)/12)*'Debt Service'!$F8),IF($E8&gt;EN$3-1,$H8,0))</f>
        <v>0</v>
      </c>
      <c r="EO8" s="268">
        <f>IF($I8="Percentage of Cash Flow",IF($E8&gt;EO$3-1,(('Operating Pro Forma'!$O$59-'Operating Pro Forma'!$O$62)/12)*'Debt Service'!$F8),IF($E8&gt;EO$3-1,$H8,0))</f>
        <v>0</v>
      </c>
      <c r="EP8" s="268">
        <f>IF($I8="Percentage of Cash Flow",IF($E8&gt;EP$3-1,(('Operating Pro Forma'!$O$59-'Operating Pro Forma'!$O$62)/12)*'Debt Service'!$F8),IF($E8&gt;EP$3-1,$H8,0))</f>
        <v>0</v>
      </c>
      <c r="EQ8" s="268">
        <f>IF($I8="Percentage of Cash Flow",IF($E8&gt;EQ$3-1,(('Operating Pro Forma'!$O$59-'Operating Pro Forma'!$O$62)/12)*'Debt Service'!$F8),IF($E8&gt;EQ$3-1,$H8,0))</f>
        <v>0</v>
      </c>
      <c r="ER8" s="268">
        <f>IF($I8="Percentage of Cash Flow",IF($E8&gt;ER$3-1,(('Operating Pro Forma'!$O$59-'Operating Pro Forma'!$O$62)/12)*'Debt Service'!$F8),IF($E8&gt;ER$3-1,$H8,0))</f>
        <v>0</v>
      </c>
      <c r="ES8" s="268">
        <f>IF($I8="Percentage of Cash Flow",IF($E8&gt;ES$3-1,(('Operating Pro Forma'!$O$59-'Operating Pro Forma'!$O$62)/12)*'Debt Service'!$F8),IF($E8&gt;ES$3-1,$H8,0))</f>
        <v>0</v>
      </c>
      <c r="ET8" s="268">
        <f>IF($I8="Percentage of Cash Flow",IF($E8&gt;ET$3-1,(('Operating Pro Forma'!$O$59-'Operating Pro Forma'!$O$62)/12)*'Debt Service'!$F8),IF($E8&gt;ET$3-1,$H8,0))</f>
        <v>0</v>
      </c>
      <c r="EU8" s="268">
        <f>IF($I8="Percentage of Cash Flow",IF($E8&gt;EU$3-1,(('Operating Pro Forma'!$O$59-'Operating Pro Forma'!$O$62)/12)*'Debt Service'!$F8),IF($E8&gt;EU$3-1,$H8,0))</f>
        <v>0</v>
      </c>
      <c r="EV8" s="268">
        <f>IF($I8="Percentage of Cash Flow",IF($E8&gt;EV$3-1,(('Operating Pro Forma'!$O$59-'Operating Pro Forma'!$O$62)/12)*'Debt Service'!$F8),IF($E8&gt;EV$3-1,$H8,0))</f>
        <v>0</v>
      </c>
      <c r="EW8" s="268">
        <f>IF($I8="Percentage of Cash Flow",IF($E8&gt;EW$3-1,(('Operating Pro Forma'!$O$59-'Operating Pro Forma'!$O$62)/12)*'Debt Service'!$F8),IF($E8&gt;EW$3-1,$H8,0))</f>
        <v>0</v>
      </c>
      <c r="EX8" s="268">
        <f>IF($I8="Percentage of Cash Flow",IF($E8&gt;EX$3-1,(('Operating Pro Forma'!$O$59-'Operating Pro Forma'!$O$62)/12)*'Debt Service'!$F8),IF($E8&gt;EX$3-1,$H8,0))</f>
        <v>0</v>
      </c>
      <c r="EY8" s="267">
        <f t="shared" si="11"/>
        <v>0</v>
      </c>
      <c r="EZ8" s="268">
        <f>IF($I8="Percentage of Cash Flow",IF($E8&gt;EZ$3-1,(('Operating Pro Forma'!$P$59-'Operating Pro Forma'!$P$62)/12)*'Debt Service'!$F8),IF($E8&gt;EZ$3-1,$H8,0))</f>
        <v>0</v>
      </c>
      <c r="FA8" s="268">
        <f>IF($I8="Percentage of Cash Flow",IF($E8&gt;FA$3-1,(('Operating Pro Forma'!$P$59-'Operating Pro Forma'!$P$62)/12)*'Debt Service'!$F8),IF($E8&gt;FA$3-1,$H8,0))</f>
        <v>0</v>
      </c>
      <c r="FB8" s="268">
        <f>IF($I8="Percentage of Cash Flow",IF($E8&gt;FB$3-1,(('Operating Pro Forma'!$P$59-'Operating Pro Forma'!$P$62)/12)*'Debt Service'!$F8),IF($E8&gt;FB$3-1,$H8,0))</f>
        <v>0</v>
      </c>
      <c r="FC8" s="268">
        <f>IF($I8="Percentage of Cash Flow",IF($E8&gt;FC$3-1,(('Operating Pro Forma'!$P$59-'Operating Pro Forma'!$P$62)/12)*'Debt Service'!$F8),IF($E8&gt;FC$3-1,$H8,0))</f>
        <v>0</v>
      </c>
      <c r="FD8" s="268">
        <f>IF($I8="Percentage of Cash Flow",IF($E8&gt;FD$3-1,(('Operating Pro Forma'!$P$59-'Operating Pro Forma'!$P$62)/12)*'Debt Service'!$F8),IF($E8&gt;FD$3-1,$H8,0))</f>
        <v>0</v>
      </c>
      <c r="FE8" s="268">
        <f>IF($I8="Percentage of Cash Flow",IF($E8&gt;FE$3-1,(('Operating Pro Forma'!$P$59-'Operating Pro Forma'!$P$62)/12)*'Debt Service'!$F8),IF($E8&gt;FE$3-1,$H8,0))</f>
        <v>0</v>
      </c>
      <c r="FF8" s="268">
        <f>IF($I8="Percentage of Cash Flow",IF($E8&gt;FF$3-1,(('Operating Pro Forma'!$P$59-'Operating Pro Forma'!$P$62)/12)*'Debt Service'!$F8),IF($E8&gt;FF$3-1,$H8,0))</f>
        <v>0</v>
      </c>
      <c r="FG8" s="268">
        <f>IF($I8="Percentage of Cash Flow",IF($E8&gt;FG$3-1,(('Operating Pro Forma'!$P$59-'Operating Pro Forma'!$P$62)/12)*'Debt Service'!$F8),IF($E8&gt;FG$3-1,$H8,0))</f>
        <v>0</v>
      </c>
      <c r="FH8" s="268">
        <f>IF($I8="Percentage of Cash Flow",IF($E8&gt;FH$3-1,(('Operating Pro Forma'!$P$59-'Operating Pro Forma'!$P$62)/12)*'Debt Service'!$F8),IF($E8&gt;FH$3-1,$H8,0))</f>
        <v>0</v>
      </c>
      <c r="FI8" s="268">
        <f>IF($I8="Percentage of Cash Flow",IF($E8&gt;FI$3-1,(('Operating Pro Forma'!$P$59-'Operating Pro Forma'!$P$62)/12)*'Debt Service'!$F8),IF($E8&gt;FI$3-1,$H8,0))</f>
        <v>0</v>
      </c>
      <c r="FJ8" s="268">
        <f>IF($I8="Percentage of Cash Flow",IF($E8&gt;FJ$3-1,(('Operating Pro Forma'!$P$59-'Operating Pro Forma'!$P$62)/12)*'Debt Service'!$F8),IF($E8&gt;FJ$3-1,$H8,0))</f>
        <v>0</v>
      </c>
      <c r="FK8" s="268">
        <f>IF($I8="Percentage of Cash Flow",IF($E8&gt;FK$3-1,(('Operating Pro Forma'!$P$59-'Operating Pro Forma'!$P$62)/12)*'Debt Service'!$F8),IF($E8&gt;FK$3-1,$H8,0))</f>
        <v>0</v>
      </c>
      <c r="FL8" s="267">
        <f t="shared" si="12"/>
        <v>0</v>
      </c>
      <c r="FM8" s="268">
        <f>IF($I8="Percentage of Cash Flow",IF($E8&gt;FM$3-1,(('Operating Pro Forma'!$Q$59-'Operating Pro Forma'!$Q$62)/12)*'Debt Service'!$F8),IF($E8&gt;FM$3-1,$H8,0))</f>
        <v>0</v>
      </c>
      <c r="FN8" s="268">
        <f>IF($I8="Percentage of Cash Flow",IF($E8&gt;FN$3-1,(('Operating Pro Forma'!$Q$59-'Operating Pro Forma'!$Q$62)/12)*'Debt Service'!$F8),IF($E8&gt;FN$3-1,$H8,0))</f>
        <v>0</v>
      </c>
      <c r="FO8" s="268">
        <f>IF($I8="Percentage of Cash Flow",IF($E8&gt;FO$3-1,(('Operating Pro Forma'!$Q$59-'Operating Pro Forma'!$Q$62)/12)*'Debt Service'!$F8),IF($E8&gt;FO$3-1,$H8,0))</f>
        <v>0</v>
      </c>
      <c r="FP8" s="268">
        <f>IF($I8="Percentage of Cash Flow",IF($E8&gt;FP$3-1,(('Operating Pro Forma'!$Q$59-'Operating Pro Forma'!$Q$62)/12)*'Debt Service'!$F8),IF($E8&gt;FP$3-1,$H8,0))</f>
        <v>0</v>
      </c>
      <c r="FQ8" s="268">
        <f>IF($I8="Percentage of Cash Flow",IF($E8&gt;FQ$3-1,(('Operating Pro Forma'!$Q$59-'Operating Pro Forma'!$Q$62)/12)*'Debt Service'!$F8),IF($E8&gt;FQ$3-1,$H8,0))</f>
        <v>0</v>
      </c>
      <c r="FR8" s="268">
        <f>IF($I8="Percentage of Cash Flow",IF($E8&gt;FR$3-1,(('Operating Pro Forma'!$Q$59-'Operating Pro Forma'!$Q$62)/12)*'Debt Service'!$F8),IF($E8&gt;FR$3-1,$H8,0))</f>
        <v>0</v>
      </c>
      <c r="FS8" s="268">
        <f>IF($I8="Percentage of Cash Flow",IF($E8&gt;FS$3-1,(('Operating Pro Forma'!$Q$59-'Operating Pro Forma'!$Q$62)/12)*'Debt Service'!$F8),IF($E8&gt;FS$3-1,$H8,0))</f>
        <v>0</v>
      </c>
      <c r="FT8" s="268">
        <f>IF($I8="Percentage of Cash Flow",IF($E8&gt;FT$3-1,(('Operating Pro Forma'!$Q$59-'Operating Pro Forma'!$Q$62)/12)*'Debt Service'!$F8),IF($E8&gt;FT$3-1,$H8,0))</f>
        <v>0</v>
      </c>
      <c r="FU8" s="268">
        <f>IF($I8="Percentage of Cash Flow",IF($E8&gt;FU$3-1,(('Operating Pro Forma'!$Q$59-'Operating Pro Forma'!$Q$62)/12)*'Debt Service'!$F8),IF($E8&gt;FU$3-1,$H8,0))</f>
        <v>0</v>
      </c>
      <c r="FV8" s="268">
        <f>IF($I8="Percentage of Cash Flow",IF($E8&gt;FV$3-1,(('Operating Pro Forma'!$Q$59-'Operating Pro Forma'!$Q$62)/12)*'Debt Service'!$F8),IF($E8&gt;FV$3-1,$H8,0))</f>
        <v>0</v>
      </c>
      <c r="FW8" s="268">
        <f>IF($I8="Percentage of Cash Flow",IF($E8&gt;FW$3-1,(('Operating Pro Forma'!$Q$59-'Operating Pro Forma'!$Q$62)/12)*'Debt Service'!$F8),IF($E8&gt;FW$3-1,$H8,0))</f>
        <v>0</v>
      </c>
      <c r="FX8" s="268">
        <f>IF($I8="Percentage of Cash Flow",IF($E8&gt;FX$3-1,(('Operating Pro Forma'!$Q$59-'Operating Pro Forma'!$Q$62)/12)*'Debt Service'!$F8),IF($E8&gt;FX$3-1,$H8,0))</f>
        <v>0</v>
      </c>
      <c r="FY8" s="267">
        <f t="shared" si="13"/>
        <v>0</v>
      </c>
      <c r="FZ8" s="268">
        <f>IF($I8="Percentage of Cash Flow",IF($E8&gt;FZ$3-1,(('Operating Pro Forma'!$R$59-'Operating Pro Forma'!$R$62)/12)*'Debt Service'!$F8),IF($E8&gt;FZ$3-1,$H8,0))</f>
        <v>0</v>
      </c>
      <c r="GA8" s="268">
        <f>IF($I8="Percentage of Cash Flow",IF($E8&gt;GA$3-1,(('Operating Pro Forma'!$R$59-'Operating Pro Forma'!$R$62)/12)*'Debt Service'!$F8),IF($E8&gt;GA$3-1,$H8,0))</f>
        <v>0</v>
      </c>
      <c r="GB8" s="268">
        <f>IF($I8="Percentage of Cash Flow",IF($E8&gt;GB$3-1,(('Operating Pro Forma'!$R$59-'Operating Pro Forma'!$R$62)/12)*'Debt Service'!$F8),IF($E8&gt;GB$3-1,$H8,0))</f>
        <v>0</v>
      </c>
      <c r="GC8" s="268">
        <f>IF($I8="Percentage of Cash Flow",IF($E8&gt;GC$3-1,(('Operating Pro Forma'!$R$59-'Operating Pro Forma'!$R$62)/12)*'Debt Service'!$F8),IF($E8&gt;GC$3-1,$H8,0))</f>
        <v>0</v>
      </c>
      <c r="GD8" s="268">
        <f>IF($I8="Percentage of Cash Flow",IF($E8&gt;GD$3-1,(('Operating Pro Forma'!$R$59-'Operating Pro Forma'!$R$62)/12)*'Debt Service'!$F8),IF($E8&gt;GD$3-1,$H8,0))</f>
        <v>0</v>
      </c>
      <c r="GE8" s="268">
        <f>IF($I8="Percentage of Cash Flow",IF($E8&gt;GE$3-1,(('Operating Pro Forma'!$R$59-'Operating Pro Forma'!$R$62)/12)*'Debt Service'!$F8),IF($E8&gt;GE$3-1,$H8,0))</f>
        <v>0</v>
      </c>
      <c r="GF8" s="268">
        <f>IF($I8="Percentage of Cash Flow",IF($E8&gt;GF$3-1,(('Operating Pro Forma'!$R$59-'Operating Pro Forma'!$R$62)/12)*'Debt Service'!$F8),IF($E8&gt;GF$3-1,$H8,0))</f>
        <v>0</v>
      </c>
      <c r="GG8" s="268">
        <f>IF($I8="Percentage of Cash Flow",IF($E8&gt;GG$3-1,(('Operating Pro Forma'!$R$59-'Operating Pro Forma'!$R$62)/12)*'Debt Service'!$F8),IF($E8&gt;GG$3-1,$H8,0))</f>
        <v>0</v>
      </c>
      <c r="GH8" s="268">
        <f>IF($I8="Percentage of Cash Flow",IF($E8&gt;GH$3-1,(('Operating Pro Forma'!$R$59-'Operating Pro Forma'!$R$62)/12)*'Debt Service'!$F8),IF($E8&gt;GH$3-1,$H8,0))</f>
        <v>0</v>
      </c>
      <c r="GI8" s="268">
        <f>IF($I8="Percentage of Cash Flow",IF($E8&gt;GI$3-1,(('Operating Pro Forma'!$R$59-'Operating Pro Forma'!$R$62)/12)*'Debt Service'!$F8),IF($E8&gt;GI$3-1,$H8,0))</f>
        <v>0</v>
      </c>
      <c r="GJ8" s="268">
        <f>IF($I8="Percentage of Cash Flow",IF($E8&gt;GJ$3-1,(('Operating Pro Forma'!$R$59-'Operating Pro Forma'!$R$62)/12)*'Debt Service'!$F8),IF($E8&gt;GJ$3-1,$H8,0))</f>
        <v>0</v>
      </c>
      <c r="GK8" s="268">
        <f>IF($I8="Percentage of Cash Flow",IF($E8&gt;GK$3-1,(('Operating Pro Forma'!$R$59-'Operating Pro Forma'!$R$62)/12)*'Debt Service'!$F8),IF($E8&gt;GK$3-1,$H8,0))</f>
        <v>0</v>
      </c>
      <c r="GL8" s="267">
        <f t="shared" si="14"/>
        <v>0</v>
      </c>
      <c r="GM8" s="268">
        <f>IF($I8="Percentage of Cash Flow",IF($E8&gt;GM$3-1,(('Operating Pro Forma'!$S$59-'Operating Pro Forma'!$S$62)/12)*'Debt Service'!$F8),IF($E8&gt;GM$3-1,$H8,0))</f>
        <v>0</v>
      </c>
      <c r="GN8" s="268">
        <f>IF($I8="Percentage of Cash Flow",IF($E8&gt;GN$3-1,(('Operating Pro Forma'!$S$59-'Operating Pro Forma'!$S$62)/12)*'Debt Service'!$F8),IF($E8&gt;GN$3-1,$H8,0))</f>
        <v>0</v>
      </c>
      <c r="GO8" s="268">
        <f>IF($I8="Percentage of Cash Flow",IF($E8&gt;GO$3-1,(('Operating Pro Forma'!$S$59-'Operating Pro Forma'!$S$62)/12)*'Debt Service'!$F8),IF($E8&gt;GO$3-1,$H8,0))</f>
        <v>0</v>
      </c>
      <c r="GP8" s="268">
        <f>IF($I8="Percentage of Cash Flow",IF($E8&gt;GP$3-1,(('Operating Pro Forma'!$S$59-'Operating Pro Forma'!$S$62)/12)*'Debt Service'!$F8),IF($E8&gt;GP$3-1,$H8,0))</f>
        <v>0</v>
      </c>
      <c r="GQ8" s="268">
        <f>IF($I8="Percentage of Cash Flow",IF($E8&gt;GQ$3-1,(('Operating Pro Forma'!$S$59-'Operating Pro Forma'!$S$62)/12)*'Debt Service'!$F8),IF($E8&gt;GQ$3-1,$H8,0))</f>
        <v>0</v>
      </c>
      <c r="GR8" s="268">
        <f>IF($I8="Percentage of Cash Flow",IF($E8&gt;GR$3-1,(('Operating Pro Forma'!$S$59-'Operating Pro Forma'!$S$62)/12)*'Debt Service'!$F8),IF($E8&gt;GR$3-1,$H8,0))</f>
        <v>0</v>
      </c>
      <c r="GS8" s="268">
        <f>IF($I8="Percentage of Cash Flow",IF($E8&gt;GS$3-1,(('Operating Pro Forma'!$S$59-'Operating Pro Forma'!$S$62)/12)*'Debt Service'!$F8),IF($E8&gt;GS$3-1,$H8,0))</f>
        <v>0</v>
      </c>
      <c r="GT8" s="268">
        <f>IF($I8="Percentage of Cash Flow",IF($E8&gt;GT$3-1,(('Operating Pro Forma'!$S$59-'Operating Pro Forma'!$S$62)/12)*'Debt Service'!$F8),IF($E8&gt;GT$3-1,$H8,0))</f>
        <v>0</v>
      </c>
      <c r="GU8" s="268">
        <f>IF($I8="Percentage of Cash Flow",IF($E8&gt;GU$3-1,(('Operating Pro Forma'!$S$59-'Operating Pro Forma'!$S$62)/12)*'Debt Service'!$F8),IF($E8&gt;GU$3-1,$H8,0))</f>
        <v>0</v>
      </c>
      <c r="GV8" s="268">
        <f>IF($I8="Percentage of Cash Flow",IF($E8&gt;GV$3-1,(('Operating Pro Forma'!$S$59-'Operating Pro Forma'!$S$62)/12)*'Debt Service'!$F8),IF($E8&gt;GV$3-1,$H8,0))</f>
        <v>0</v>
      </c>
      <c r="GW8" s="268">
        <f>IF($I8="Percentage of Cash Flow",IF($E8&gt;GW$3-1,(('Operating Pro Forma'!$S$59-'Operating Pro Forma'!$S$62)/12)*'Debt Service'!$F8),IF($E8&gt;GW$3-1,$H8,0))</f>
        <v>0</v>
      </c>
      <c r="GX8" s="268">
        <f>IF($I8="Percentage of Cash Flow",IF($E8&gt;GX$3-1,(('Operating Pro Forma'!$S$59-'Operating Pro Forma'!$S$62)/12)*'Debt Service'!$F8),IF($E8&gt;GX$3-1,$H8,0))</f>
        <v>0</v>
      </c>
      <c r="GY8" s="267">
        <f t="shared" si="15"/>
        <v>0</v>
      </c>
      <c r="GZ8" s="268">
        <f>IF($I8="Percentage of Cash Flow",IF($E8&gt;GZ$3-1,(('Operating Pro Forma'!$T$59-'Operating Pro Forma'!$T$62)/12)*'Debt Service'!$F8),IF($E8&gt;GZ$3-1,$H8,0))</f>
        <v>0</v>
      </c>
      <c r="HA8" s="268">
        <f>IF($I8="Percentage of Cash Flow",IF($E8&gt;HA$3-1,(('Operating Pro Forma'!$T$59-'Operating Pro Forma'!$T$62)/12)*'Debt Service'!$F8),IF($E8&gt;HA$3-1,$H8,0))</f>
        <v>0</v>
      </c>
      <c r="HB8" s="268">
        <f>IF($I8="Percentage of Cash Flow",IF($E8&gt;HB$3-1,(('Operating Pro Forma'!$T$59-'Operating Pro Forma'!$T$62)/12)*'Debt Service'!$F8),IF($E8&gt;HB$3-1,$H8,0))</f>
        <v>0</v>
      </c>
      <c r="HC8" s="268">
        <f>IF($I8="Percentage of Cash Flow",IF($E8&gt;HC$3-1,(('Operating Pro Forma'!$T$59-'Operating Pro Forma'!$T$62)/12)*'Debt Service'!$F8),IF($E8&gt;HC$3-1,$H8,0))</f>
        <v>0</v>
      </c>
      <c r="HD8" s="268">
        <f>IF($I8="Percentage of Cash Flow",IF($E8&gt;HD$3-1,(('Operating Pro Forma'!$T$59-'Operating Pro Forma'!$T$62)/12)*'Debt Service'!$F8),IF($E8&gt;HD$3-1,$H8,0))</f>
        <v>0</v>
      </c>
      <c r="HE8" s="268">
        <f>IF($I8="Percentage of Cash Flow",IF($E8&gt;HE$3-1,(('Operating Pro Forma'!$T$59-'Operating Pro Forma'!$T$62)/12)*'Debt Service'!$F8),IF($E8&gt;HE$3-1,$H8,0))</f>
        <v>0</v>
      </c>
      <c r="HF8" s="268">
        <f>IF($I8="Percentage of Cash Flow",IF($E8&gt;HF$3-1,(('Operating Pro Forma'!$T$59-'Operating Pro Forma'!$T$62)/12)*'Debt Service'!$F8),IF($E8&gt;HF$3-1,$H8,0))</f>
        <v>0</v>
      </c>
      <c r="HG8" s="268">
        <f>IF($I8="Percentage of Cash Flow",IF($E8&gt;HG$3-1,(('Operating Pro Forma'!$T$59-'Operating Pro Forma'!$T$62)/12)*'Debt Service'!$F8),IF($E8&gt;HG$3-1,$H8,0))</f>
        <v>0</v>
      </c>
      <c r="HH8" s="268">
        <f>IF($I8="Percentage of Cash Flow",IF($E8&gt;HH$3-1,(('Operating Pro Forma'!$T$59-'Operating Pro Forma'!$T$62)/12)*'Debt Service'!$F8),IF($E8&gt;HH$3-1,$H8,0))</f>
        <v>0</v>
      </c>
      <c r="HI8" s="268">
        <f>IF($I8="Percentage of Cash Flow",IF($E8&gt;HI$3-1,(('Operating Pro Forma'!$T$59-'Operating Pro Forma'!$T$62)/12)*'Debt Service'!$F8),IF($E8&gt;HI$3-1,$H8,0))</f>
        <v>0</v>
      </c>
      <c r="HJ8" s="268">
        <f>IF($I8="Percentage of Cash Flow",IF($E8&gt;HJ$3-1,(('Operating Pro Forma'!$T$59-'Operating Pro Forma'!$T$62)/12)*'Debt Service'!$F8),IF($E8&gt;HJ$3-1,$H8,0))</f>
        <v>0</v>
      </c>
      <c r="HK8" s="268">
        <f>IF($I8="Percentage of Cash Flow",IF($E8&gt;HK$3-1,(('Operating Pro Forma'!$T$59-'Operating Pro Forma'!$T$62)/12)*'Debt Service'!$F8),IF($E8&gt;HK$3-1,$H8,0))</f>
        <v>0</v>
      </c>
      <c r="HL8" s="267">
        <f t="shared" si="16"/>
        <v>0</v>
      </c>
      <c r="HM8" s="268">
        <f>IF($I8="Percentage of Cash Flow",IF($E8&gt;HM$3-1,(('Operating Pro Forma'!$U$59-'Operating Pro Forma'!$U$62)/12)*'Debt Service'!$F8),IF($E8&gt;HM$3-1,$H8,0))</f>
        <v>0</v>
      </c>
      <c r="HN8" s="268">
        <f>IF($I8="Percentage of Cash Flow",IF($E8&gt;HN$3-1,(('Operating Pro Forma'!$U$59-'Operating Pro Forma'!$U$62)/12)*'Debt Service'!$F8),IF($E8&gt;HN$3-1,$H8,0))</f>
        <v>0</v>
      </c>
      <c r="HO8" s="268">
        <f>IF($I8="Percentage of Cash Flow",IF($E8&gt;HO$3-1,(('Operating Pro Forma'!$U$59-'Operating Pro Forma'!$U$62)/12)*'Debt Service'!$F8),IF($E8&gt;HO$3-1,$H8,0))</f>
        <v>0</v>
      </c>
      <c r="HP8" s="268">
        <f>IF($I8="Percentage of Cash Flow",IF($E8&gt;HP$3-1,(('Operating Pro Forma'!$U$59-'Operating Pro Forma'!$U$62)/12)*'Debt Service'!$F8),IF($E8&gt;HP$3-1,$H8,0))</f>
        <v>0</v>
      </c>
      <c r="HQ8" s="268">
        <f>IF($I8="Percentage of Cash Flow",IF($E8&gt;HQ$3-1,(('Operating Pro Forma'!$U$59-'Operating Pro Forma'!$U$62)/12)*'Debt Service'!$F8),IF($E8&gt;HQ$3-1,$H8,0))</f>
        <v>0</v>
      </c>
      <c r="HR8" s="268">
        <f>IF($I8="Percentage of Cash Flow",IF($E8&gt;HR$3-1,(('Operating Pro Forma'!$U$59-'Operating Pro Forma'!$U$62)/12)*'Debt Service'!$F8),IF($E8&gt;HR$3-1,$H8,0))</f>
        <v>0</v>
      </c>
      <c r="HS8" s="268">
        <f>IF($I8="Percentage of Cash Flow",IF($E8&gt;HS$3-1,(('Operating Pro Forma'!$U$59-'Operating Pro Forma'!$U$62)/12)*'Debt Service'!$F8),IF($E8&gt;HS$3-1,$H8,0))</f>
        <v>0</v>
      </c>
      <c r="HT8" s="268">
        <f>IF($I8="Percentage of Cash Flow",IF($E8&gt;HT$3-1,(('Operating Pro Forma'!$U$59-'Operating Pro Forma'!$U$62)/12)*'Debt Service'!$F8),IF($E8&gt;HT$3-1,$H8,0))</f>
        <v>0</v>
      </c>
      <c r="HU8" s="268">
        <f>IF($I8="Percentage of Cash Flow",IF($E8&gt;HU$3-1,(('Operating Pro Forma'!$U$59-'Operating Pro Forma'!$U$62)/12)*'Debt Service'!$F8),IF($E8&gt;HU$3-1,$H8,0))</f>
        <v>0</v>
      </c>
      <c r="HV8" s="268">
        <f>IF($I8="Percentage of Cash Flow",IF($E8&gt;HV$3-1,(('Operating Pro Forma'!$U$59-'Operating Pro Forma'!$U$62)/12)*'Debt Service'!$F8),IF($E8&gt;HV$3-1,$H8,0))</f>
        <v>0</v>
      </c>
      <c r="HW8" s="268">
        <f>IF($I8="Percentage of Cash Flow",IF($E8&gt;HW$3-1,(('Operating Pro Forma'!$U$59-'Operating Pro Forma'!$U$62)/12)*'Debt Service'!$F8),IF($E8&gt;HW$3-1,$H8,0))</f>
        <v>0</v>
      </c>
      <c r="HX8" s="268">
        <f>IF($I8="Percentage of Cash Flow",IF($E8&gt;HX$3-1,(('Operating Pro Forma'!$U$59-'Operating Pro Forma'!$U$62)/12)*'Debt Service'!$F8),IF($E8&gt;HX$3-1,$H8,0))</f>
        <v>0</v>
      </c>
      <c r="HY8" s="267">
        <f t="shared" si="17"/>
        <v>0</v>
      </c>
      <c r="HZ8" s="268">
        <f>IF($I8="Percentage of Cash Flow",IF($E8&gt;HZ$3-1,(('Operating Pro Forma'!$V$59-'Operating Pro Forma'!$V$62)/12)*'Debt Service'!$F8),IF($E8&gt;HZ$3-1,$H8,0))</f>
        <v>0</v>
      </c>
      <c r="IA8" s="268">
        <f>IF($I8="Percentage of Cash Flow",IF($E8&gt;IA$3-1,(('Operating Pro Forma'!$V$59-'Operating Pro Forma'!$V$62)/12)*'Debt Service'!$F8),IF($E8&gt;IA$3-1,$H8,0))</f>
        <v>0</v>
      </c>
      <c r="IB8" s="268">
        <f>IF($I8="Percentage of Cash Flow",IF($E8&gt;IB$3-1,(('Operating Pro Forma'!$V$59-'Operating Pro Forma'!$V$62)/12)*'Debt Service'!$F8),IF($E8&gt;IB$3-1,$H8,0))</f>
        <v>0</v>
      </c>
      <c r="IC8" s="268">
        <f>IF($I8="Percentage of Cash Flow",IF($E8&gt;IC$3-1,(('Operating Pro Forma'!$V$59-'Operating Pro Forma'!$V$62)/12)*'Debt Service'!$F8),IF($E8&gt;IC$3-1,$H8,0))</f>
        <v>0</v>
      </c>
      <c r="ID8" s="268">
        <f>IF($I8="Percentage of Cash Flow",IF($E8&gt;ID$3-1,(('Operating Pro Forma'!$V$59-'Operating Pro Forma'!$V$62)/12)*'Debt Service'!$F8),IF($E8&gt;ID$3-1,$H8,0))</f>
        <v>0</v>
      </c>
      <c r="IE8" s="268">
        <f>IF($I8="Percentage of Cash Flow",IF($E8&gt;IE$3-1,(('Operating Pro Forma'!$V$59-'Operating Pro Forma'!$V$62)/12)*'Debt Service'!$F8),IF($E8&gt;IE$3-1,$H8,0))</f>
        <v>0</v>
      </c>
      <c r="IF8" s="268">
        <f>IF($I8="Percentage of Cash Flow",IF($E8&gt;IF$3-1,(('Operating Pro Forma'!$V$59-'Operating Pro Forma'!$V$62)/12)*'Debt Service'!$F8),IF($E8&gt;IF$3-1,$H8,0))</f>
        <v>0</v>
      </c>
      <c r="IG8" s="268">
        <f>IF($I8="Percentage of Cash Flow",IF($E8&gt;IG$3-1,(('Operating Pro Forma'!$V$59-'Operating Pro Forma'!$V$62)/12)*'Debt Service'!$F8),IF($E8&gt;IG$3-1,$H8,0))</f>
        <v>0</v>
      </c>
      <c r="IH8" s="268">
        <f>IF($I8="Percentage of Cash Flow",IF($E8&gt;IH$3-1,(('Operating Pro Forma'!$V$59-'Operating Pro Forma'!$V$62)/12)*'Debt Service'!$F8),IF($E8&gt;IH$3-1,$H8,0))</f>
        <v>0</v>
      </c>
      <c r="II8" s="268">
        <f>IF($I8="Percentage of Cash Flow",IF($E8&gt;II$3-1,(('Operating Pro Forma'!$V$59-'Operating Pro Forma'!$V$62)/12)*'Debt Service'!$F8),IF($E8&gt;II$3-1,$H8,0))</f>
        <v>0</v>
      </c>
      <c r="IJ8" s="268">
        <f>IF($I8="Percentage of Cash Flow",IF($E8&gt;IJ$3-1,(('Operating Pro Forma'!$V$59-'Operating Pro Forma'!$V$62)/12)*'Debt Service'!$F8),IF($E8&gt;IJ$3-1,$H8,0))</f>
        <v>0</v>
      </c>
      <c r="IK8" s="268">
        <f>IF($I8="Percentage of Cash Flow",IF($E8&gt;IK$3-1,(('Operating Pro Forma'!$V$59-'Operating Pro Forma'!$V$62)/12)*'Debt Service'!$F8),IF($E8&gt;IK$3-1,$H8,0))</f>
        <v>0</v>
      </c>
      <c r="IL8" s="267">
        <f t="shared" si="18"/>
        <v>0</v>
      </c>
      <c r="IM8" s="268">
        <f>IF($I8="Percentage of Cash Flow",IF($E8&gt;IM$3-1,(('Operating Pro Forma'!$W$59-'Operating Pro Forma'!$W$62)/12)*'Debt Service'!$F$4),IF($E8&gt;IM$3-1,$H8,0))</f>
        <v>0</v>
      </c>
      <c r="IN8" s="268">
        <f>IF($I8="Percentage of Cash Flow",IF($E8&gt;IN$3-1,(('Operating Pro Forma'!$W$59-'Operating Pro Forma'!$W$62)/12)*'Debt Service'!$F$4),IF($E8&gt;IN$3-1,$H8,0))</f>
        <v>0</v>
      </c>
      <c r="IO8" s="268">
        <f>IF($I8="Percentage of Cash Flow",IF($E8&gt;IO$3-1,(('Operating Pro Forma'!$W$59-'Operating Pro Forma'!$W$62)/12)*'Debt Service'!$F$4),IF($E8&gt;IO$3-1,$H8,0))</f>
        <v>0</v>
      </c>
      <c r="IP8" s="268">
        <f>IF($I8="Percentage of Cash Flow",IF($E8&gt;IP$3-1,(('Operating Pro Forma'!$W$59-'Operating Pro Forma'!$W$62)/12)*'Debt Service'!$F$4),IF($E8&gt;IP$3-1,$H8,0))</f>
        <v>0</v>
      </c>
      <c r="IQ8" s="268">
        <f>IF($I8="Percentage of Cash Flow",IF($E8&gt;IQ$3-1,(('Operating Pro Forma'!$W$59-'Operating Pro Forma'!$W$62)/12)*'Debt Service'!$F$4),IF($E8&gt;IQ$3-1,$H8,0))</f>
        <v>0</v>
      </c>
      <c r="IR8" s="268">
        <f>IF($I8="Percentage of Cash Flow",IF($E8&gt;IR$3-1,(('Operating Pro Forma'!$W$59-'Operating Pro Forma'!$W$62)/12)*'Debt Service'!$F$4),IF($E8&gt;IR$3-1,$H8,0))</f>
        <v>0</v>
      </c>
      <c r="IS8" s="268">
        <f>IF($I8="Percentage of Cash Flow",IF($E8&gt;IS$3-1,(('Operating Pro Forma'!$W$59-'Operating Pro Forma'!$W$62)/12)*'Debt Service'!$F$4),IF($E8&gt;IS$3-1,$H8,0))</f>
        <v>0</v>
      </c>
      <c r="IT8" s="268">
        <f>IF($I8="Percentage of Cash Flow",IF($E8&gt;IT$3-1,(('Operating Pro Forma'!$W$59-'Operating Pro Forma'!$W$62)/12)*'Debt Service'!$F$4),IF($E8&gt;IT$3-1,$H8,0))</f>
        <v>0</v>
      </c>
      <c r="IU8" s="268">
        <f>IF($I8="Percentage of Cash Flow",IF($E8&gt;IU$3-1,(('Operating Pro Forma'!$W$59-'Operating Pro Forma'!$W$62)/12)*'Debt Service'!$F$4),IF($E8&gt;IU$3-1,$H8,0))</f>
        <v>0</v>
      </c>
      <c r="IV8" s="268">
        <f>IF($I8="Percentage of Cash Flow",IF($E8&gt;IV$3-1,(('Operating Pro Forma'!$W$59-'Operating Pro Forma'!$W$62)/12)*'Debt Service'!$F$4),IF($E8&gt;IV$3-1,$H8,0))</f>
        <v>0</v>
      </c>
      <c r="IW8" s="268">
        <f>IF($I8="Percentage of Cash Flow",IF($E8&gt;IW$3-1,(('Operating Pro Forma'!$W$59-'Operating Pro Forma'!$W$62)/12)*'Debt Service'!$F$4),IF($E8&gt;IW$3-1,$H8,0))</f>
        <v>0</v>
      </c>
      <c r="IX8" s="268">
        <f>IF($I8="Percentage of Cash Flow",IF($E8&gt;IX$3-1,(('Operating Pro Forma'!$W$59-'Operating Pro Forma'!$W$62)/12)*'Debt Service'!$F$4),IF($E8&gt;IX$3-1,$H8,0))</f>
        <v>0</v>
      </c>
      <c r="IY8" s="267">
        <f t="shared" si="19"/>
        <v>0</v>
      </c>
      <c r="IZ8" s="268">
        <f>IF($I8="Percentage of Cash Flow",IF($E8&gt;IZ$3-1,(('Operating Pro Forma'!$X$59-'Operating Pro Forma'!$X$62)/12)*'Debt Service'!$F8),IF($E8&gt;IZ$3-1,$H8,0))</f>
        <v>0</v>
      </c>
      <c r="JA8" s="268">
        <f>IF($I8="Percentage of Cash Flow",IF($E8&gt;JA$3-1,(('Operating Pro Forma'!$X$59-'Operating Pro Forma'!$X$62)/12)*'Debt Service'!$F8),IF($E8&gt;JA$3-1,$H8,0))</f>
        <v>0</v>
      </c>
      <c r="JB8" s="268">
        <f>IF($I8="Percentage of Cash Flow",IF($E8&gt;JB$3-1,(('Operating Pro Forma'!$X$59-'Operating Pro Forma'!$X$62)/12)*'Debt Service'!$F8),IF($E8&gt;JB$3-1,$H8,0))</f>
        <v>0</v>
      </c>
      <c r="JC8" s="268">
        <f>IF($I8="Percentage of Cash Flow",IF($E8&gt;JC$3-1,(('Operating Pro Forma'!$X$59-'Operating Pro Forma'!$X$62)/12)*'Debt Service'!$F8),IF($E8&gt;JC$3-1,$H8,0))</f>
        <v>0</v>
      </c>
      <c r="JD8" s="268">
        <f>IF($I8="Percentage of Cash Flow",IF($E8&gt;JD$3-1,(('Operating Pro Forma'!$X$59-'Operating Pro Forma'!$X$62)/12)*'Debt Service'!$F8),IF($E8&gt;JD$3-1,$H8,0))</f>
        <v>0</v>
      </c>
      <c r="JE8" s="268">
        <f>IF($I8="Percentage of Cash Flow",IF($E8&gt;JE$3-1,(('Operating Pro Forma'!$X$59-'Operating Pro Forma'!$X$62)/12)*'Debt Service'!$F8),IF($E8&gt;JE$3-1,$H8,0))</f>
        <v>0</v>
      </c>
      <c r="JF8" s="268">
        <f>IF($I8="Percentage of Cash Flow",IF($E8&gt;JF$3-1,(('Operating Pro Forma'!$X$59-'Operating Pro Forma'!$X$62)/12)*'Debt Service'!$F8),IF($E8&gt;JF$3-1,$H8,0))</f>
        <v>0</v>
      </c>
      <c r="JG8" s="268">
        <f>IF($I8="Percentage of Cash Flow",IF($E8&gt;JG$3-1,(('Operating Pro Forma'!$X$59-'Operating Pro Forma'!$X$62)/12)*'Debt Service'!$F8),IF($E8&gt;JG$3-1,$H8,0))</f>
        <v>0</v>
      </c>
      <c r="JH8" s="268">
        <f>IF($I8="Percentage of Cash Flow",IF($E8&gt;JH$3-1,(('Operating Pro Forma'!$X$59-'Operating Pro Forma'!$X$62)/12)*'Debt Service'!$F8),IF($E8&gt;JH$3-1,$H8,0))</f>
        <v>0</v>
      </c>
      <c r="JI8" s="268">
        <f>IF($I8="Percentage of Cash Flow",IF($E8&gt;JI$3-1,(('Operating Pro Forma'!$X$59-'Operating Pro Forma'!$X$62)/12)*'Debt Service'!$F8),IF($E8&gt;JI$3-1,$H8,0))</f>
        <v>0</v>
      </c>
      <c r="JJ8" s="268">
        <f>IF($I8="Percentage of Cash Flow",IF($E8&gt;JJ$3-1,(('Operating Pro Forma'!$X$59-'Operating Pro Forma'!$X$62)/12)*'Debt Service'!$F8),IF($E8&gt;JJ$3-1,$H8,0))</f>
        <v>0</v>
      </c>
      <c r="JK8" s="268">
        <f>IF($I8="Percentage of Cash Flow",IF($E8&gt;JK$3-1,(('Operating Pro Forma'!$X$59-'Operating Pro Forma'!$X$62)/12)*'Debt Service'!$F8),IF($E8&gt;JK$3-1,$H8,0))</f>
        <v>0</v>
      </c>
      <c r="JL8" s="267">
        <f t="shared" si="20"/>
        <v>0</v>
      </c>
      <c r="JM8" s="268">
        <f>IF($I8="Percentage of Cash Flow",IF($E8&gt;JM$3-1,(('Operating Pro Forma'!$Y$59-'Operating Pro Forma'!$Y$62)/12)*'Debt Service'!$F8),IF($E8&gt;JM$3-1,$H8,0))</f>
        <v>0</v>
      </c>
      <c r="JN8" s="268">
        <f>IF($I8="Percentage of Cash Flow",IF($E8&gt;JN$3-1,(('Operating Pro Forma'!$Y$59-'Operating Pro Forma'!$Y$62)/12)*'Debt Service'!$F8),IF($E8&gt;JN$3-1,$H8,0))</f>
        <v>0</v>
      </c>
      <c r="JO8" s="268">
        <f>IF($I8="Percentage of Cash Flow",IF($E8&gt;JO$3-1,(('Operating Pro Forma'!$Y$59-'Operating Pro Forma'!$Y$62)/12)*'Debt Service'!$F8),IF($E8&gt;JO$3-1,$H8,0))</f>
        <v>0</v>
      </c>
      <c r="JP8" s="268">
        <f>IF($I8="Percentage of Cash Flow",IF($E8&gt;JP$3-1,(('Operating Pro Forma'!$Y$59-'Operating Pro Forma'!$Y$62)/12)*'Debt Service'!$F8),IF($E8&gt;JP$3-1,$H8,0))</f>
        <v>0</v>
      </c>
      <c r="JQ8" s="268">
        <f>IF($I8="Percentage of Cash Flow",IF($E8&gt;JQ$3-1,(('Operating Pro Forma'!$Y$59-'Operating Pro Forma'!$Y$62)/12)*'Debt Service'!$F8),IF($E8&gt;JQ$3-1,$H8,0))</f>
        <v>0</v>
      </c>
      <c r="JR8" s="268">
        <f>IF($I8="Percentage of Cash Flow",IF($E8&gt;JR$3-1,(('Operating Pro Forma'!$Y$59-'Operating Pro Forma'!$Y$62)/12)*'Debt Service'!$F8),IF($E8&gt;JR$3-1,$H8,0))</f>
        <v>0</v>
      </c>
      <c r="JS8" s="268">
        <f>IF($I8="Percentage of Cash Flow",IF($E8&gt;JS$3-1,(('Operating Pro Forma'!$Y$59-'Operating Pro Forma'!$Y$62)/12)*'Debt Service'!$F8),IF($E8&gt;JS$3-1,$H8,0))</f>
        <v>0</v>
      </c>
      <c r="JT8" s="268">
        <f>IF($I8="Percentage of Cash Flow",IF($E8&gt;JT$3-1,(('Operating Pro Forma'!$Y$59-'Operating Pro Forma'!$Y$62)/12)*'Debt Service'!$F8),IF($E8&gt;JT$3-1,$H8,0))</f>
        <v>0</v>
      </c>
      <c r="JU8" s="268">
        <f>IF($I8="Percentage of Cash Flow",IF($E8&gt;JU$3-1,(('Operating Pro Forma'!$Y$59-'Operating Pro Forma'!$Y$62)/12)*'Debt Service'!$F8),IF($E8&gt;JU$3-1,$H8,0))</f>
        <v>0</v>
      </c>
      <c r="JV8" s="268">
        <f>IF($I8="Percentage of Cash Flow",IF($E8&gt;JV$3-1,(('Operating Pro Forma'!$Y$59-'Operating Pro Forma'!$Y$62)/12)*'Debt Service'!$F8),IF($E8&gt;JV$3-1,$H8,0))</f>
        <v>0</v>
      </c>
      <c r="JW8" s="268">
        <f>IF($I8="Percentage of Cash Flow",IF($E8&gt;JW$3-1,(('Operating Pro Forma'!$Y$59-'Operating Pro Forma'!$Y$62)/12)*'Debt Service'!$F8),IF($E8&gt;JW$3-1,$H8,0))</f>
        <v>0</v>
      </c>
      <c r="JX8" s="268">
        <f>IF($I8="Percentage of Cash Flow",IF($E8&gt;JX$3-1,(('Operating Pro Forma'!$Y$59-'Operating Pro Forma'!$Y$62)/12)*'Debt Service'!$F8),IF($E8&gt;JX$3-1,$H8,0))</f>
        <v>0</v>
      </c>
      <c r="JY8" s="267">
        <f t="shared" si="30"/>
        <v>0</v>
      </c>
      <c r="JZ8" s="268">
        <f>IF($I8="Percentage of Cash Flow",IF($E8&gt;JZ$3-1,(('Operating Pro Forma'!$Z$59-'Operating Pro Forma'!$Z$62)/12)*'Debt Service'!$F8),IF($E8&gt;JZ$3-1,$H8,0))</f>
        <v>0</v>
      </c>
      <c r="KA8" s="268">
        <f>IF($I8="Percentage of Cash Flow",IF($E8&gt;KA$3-1,(('Operating Pro Forma'!$Z$59-'Operating Pro Forma'!$Z$62)/12)*'Debt Service'!$F8),IF($E8&gt;KA$3-1,$H8,0))</f>
        <v>0</v>
      </c>
      <c r="KB8" s="268">
        <f>IF($I8="Percentage of Cash Flow",IF($E8&gt;KB$3-1,(('Operating Pro Forma'!$Z$59-'Operating Pro Forma'!$Z$62)/12)*'Debt Service'!$F8),IF($E8&gt;KB$3-1,$H8,0))</f>
        <v>0</v>
      </c>
      <c r="KC8" s="268">
        <f>IF($I8="Percentage of Cash Flow",IF($E8&gt;KC$3-1,(('Operating Pro Forma'!$Z$59-'Operating Pro Forma'!$Z$62)/12)*'Debt Service'!$F8),IF($E8&gt;KC$3-1,$H8,0))</f>
        <v>0</v>
      </c>
      <c r="KD8" s="268">
        <f>IF($I8="Percentage of Cash Flow",IF($E8&gt;KD$3-1,(('Operating Pro Forma'!$Z$59-'Operating Pro Forma'!$Z$62)/12)*'Debt Service'!$F8),IF($E8&gt;KD$3-1,$H8,0))</f>
        <v>0</v>
      </c>
      <c r="KE8" s="268">
        <f>IF($I8="Percentage of Cash Flow",IF($E8&gt;KE$3-1,(('Operating Pro Forma'!$Z$59-'Operating Pro Forma'!$Z$62)/12)*'Debt Service'!$F8),IF($E8&gt;KE$3-1,$H8,0))</f>
        <v>0</v>
      </c>
      <c r="KF8" s="268">
        <f>IF($I8="Percentage of Cash Flow",IF($E8&gt;KF$3-1,(('Operating Pro Forma'!$Z$59-'Operating Pro Forma'!$Z$62)/12)*'Debt Service'!$F8),IF($E8&gt;KF$3-1,$H8,0))</f>
        <v>0</v>
      </c>
      <c r="KG8" s="268">
        <f>IF($I8="Percentage of Cash Flow",IF($E8&gt;KG$3-1,(('Operating Pro Forma'!$Z$59-'Operating Pro Forma'!$Z$62)/12)*'Debt Service'!$F8),IF($E8&gt;KG$3-1,$H8,0))</f>
        <v>0</v>
      </c>
      <c r="KH8" s="268">
        <f>IF($I8="Percentage of Cash Flow",IF($E8&gt;KH$3-1,(('Operating Pro Forma'!$Z$59-'Operating Pro Forma'!$Z$62)/12)*'Debt Service'!$F8),IF($E8&gt;KH$3-1,$H8,0))</f>
        <v>0</v>
      </c>
      <c r="KI8" s="268">
        <f>IF($I8="Percentage of Cash Flow",IF($E8&gt;KI$3-1,(('Operating Pro Forma'!$Z$59-'Operating Pro Forma'!$Z$62)/12)*'Debt Service'!$F8),IF($E8&gt;KI$3-1,$H8,0))</f>
        <v>0</v>
      </c>
      <c r="KJ8" s="268">
        <f>IF($I8="Percentage of Cash Flow",IF($E8&gt;KJ$3-1,(('Operating Pro Forma'!$Z$59-'Operating Pro Forma'!$Z$62)/12)*'Debt Service'!$F8),IF($E8&gt;KJ$3-1,$H8,0))</f>
        <v>0</v>
      </c>
      <c r="KK8" s="268">
        <f>IF($I8="Percentage of Cash Flow",IF($E8&gt;KK$3-1,(('Operating Pro Forma'!$Z$59-'Operating Pro Forma'!$Z$62)/12)*'Debt Service'!$F8),IF($E8&gt;KK$3-1,$H8,0))</f>
        <v>0</v>
      </c>
      <c r="KL8" s="267">
        <f t="shared" si="21"/>
        <v>0</v>
      </c>
      <c r="KM8" s="274">
        <f>IF($I8="Percentage of Cash Flow",IF($E8&gt;KM$3-1,(('Operating Pro Forma'!$AA$59-'Operating Pro Forma'!$AA$62)/12)*'Debt Service'!$F8),IF($E8&gt;KM$3-1,$H8,0))</f>
        <v>0</v>
      </c>
      <c r="KN8" s="274">
        <f>IF($I8="Percentage of Cash Flow",IF($E8&gt;KN$3-1,(('Operating Pro Forma'!$AA$59-'Operating Pro Forma'!$AA$62)/12)*'Debt Service'!$F8),IF($E8&gt;KN$3-1,$H8,0))</f>
        <v>0</v>
      </c>
      <c r="KO8" s="274">
        <f>IF($I8="Percentage of Cash Flow",IF($E8&gt;KO$3-1,(('Operating Pro Forma'!$AA$59-'Operating Pro Forma'!$AA$62)/12)*'Debt Service'!$F8),IF($E8&gt;KO$3-1,$H8,0))</f>
        <v>0</v>
      </c>
      <c r="KP8" s="274">
        <f>IF($I8="Percentage of Cash Flow",IF($E8&gt;KP$3-1,(('Operating Pro Forma'!$AA$59-'Operating Pro Forma'!$AA$62)/12)*'Debt Service'!$F8),IF($E8&gt;KP$3-1,$H8,0))</f>
        <v>0</v>
      </c>
      <c r="KQ8" s="274">
        <f>IF($I8="Percentage of Cash Flow",IF($E8&gt;KQ$3-1,(('Operating Pro Forma'!$AA$59-'Operating Pro Forma'!$AA$62)/12)*'Debt Service'!$F8),IF($E8&gt;KQ$3-1,$H8,0))</f>
        <v>0</v>
      </c>
      <c r="KR8" s="274">
        <f>IF($I8="Percentage of Cash Flow",IF($E8&gt;KR$3-1,(('Operating Pro Forma'!$AA$59-'Operating Pro Forma'!$AA$62)/12)*'Debt Service'!$F8),IF($E8&gt;KR$3-1,$H8,0))</f>
        <v>0</v>
      </c>
      <c r="KS8" s="274">
        <f>IF($I8="Percentage of Cash Flow",IF($E8&gt;KS$3-1,(('Operating Pro Forma'!$AA$59-'Operating Pro Forma'!$AA$62)/12)*'Debt Service'!$F8),IF($E8&gt;KS$3-1,$H8,0))</f>
        <v>0</v>
      </c>
      <c r="KT8" s="274">
        <f>IF($I8="Percentage of Cash Flow",IF($E8&gt;KT$3-1,(('Operating Pro Forma'!$AA$59-'Operating Pro Forma'!$AA$62)/12)*'Debt Service'!$F8),IF($E8&gt;KT$3-1,$H8,0))</f>
        <v>0</v>
      </c>
      <c r="KU8" s="274">
        <f>IF($I8="Percentage of Cash Flow",IF($E8&gt;KU$3-1,(('Operating Pro Forma'!$AA$59-'Operating Pro Forma'!$AA$62)/12)*'Debt Service'!$F8),IF($E8&gt;KU$3-1,$H8,0))</f>
        <v>0</v>
      </c>
      <c r="KV8" s="274">
        <f>IF($I8="Percentage of Cash Flow",IF($E8&gt;KV$3-1,(('Operating Pro Forma'!$AA$59-'Operating Pro Forma'!$AA$62)/12)*'Debt Service'!$F8),IF($E8&gt;KV$3-1,$H8,0))</f>
        <v>0</v>
      </c>
      <c r="KW8" s="274">
        <f>IF($I8="Percentage of Cash Flow",IF($E8&gt;KW$3-1,(('Operating Pro Forma'!$AA$59-'Operating Pro Forma'!$AA$62)/12)*'Debt Service'!$F8),IF($E8&gt;KW$3-1,$H8,0))</f>
        <v>0</v>
      </c>
      <c r="KX8" s="274">
        <f>IF($I8="Percentage of Cash Flow",IF($E8&gt;KX$3-1,(('Operating Pro Forma'!$AA$59-'Operating Pro Forma'!$AA$62)/12)*'Debt Service'!$F8),IF($E8&gt;KX$3-1,$H8,0))</f>
        <v>0</v>
      </c>
      <c r="KY8" s="267">
        <f t="shared" si="22"/>
        <v>0</v>
      </c>
      <c r="KZ8" s="274">
        <f>IF($I8="Percentage of Cash Flow",IF($E8&gt;KZ$3-1,(('Operating Pro Forma'!$AB$59-'Operating Pro Forma'!$AB$62)/12)*'Debt Service'!$F8),IF($E8&gt;KZ$3-1,$H8,0))</f>
        <v>0</v>
      </c>
      <c r="LA8" s="274">
        <f>IF($I8="Percentage of Cash Flow",IF($E8&gt;LA$3-1,(('Operating Pro Forma'!$AB$59-'Operating Pro Forma'!$AB$62)/12)*'Debt Service'!$F8),IF($E8&gt;LA$3-1,$H8,0))</f>
        <v>0</v>
      </c>
      <c r="LB8" s="274">
        <f>IF($I8="Percentage of Cash Flow",IF($E8&gt;LB$3-1,(('Operating Pro Forma'!$AB$59-'Operating Pro Forma'!$AB$62)/12)*'Debt Service'!$F8),IF($E8&gt;LB$3-1,$H8,0))</f>
        <v>0</v>
      </c>
      <c r="LC8" s="274">
        <f>IF($I8="Percentage of Cash Flow",IF($E8&gt;LC$3-1,(('Operating Pro Forma'!$AB$59-'Operating Pro Forma'!$AB$62)/12)*'Debt Service'!$F8),IF($E8&gt;LC$3-1,$H8,0))</f>
        <v>0</v>
      </c>
      <c r="LD8" s="274">
        <f>IF($I8="Percentage of Cash Flow",IF($E8&gt;LD$3-1,(('Operating Pro Forma'!$AB$59-'Operating Pro Forma'!$AB$62)/12)*'Debt Service'!$F8),IF($E8&gt;LD$3-1,$H8,0))</f>
        <v>0</v>
      </c>
      <c r="LE8" s="274">
        <f>IF($I8="Percentage of Cash Flow",IF($E8&gt;LE$3-1,(('Operating Pro Forma'!$AB$59-'Operating Pro Forma'!$AB$62)/12)*'Debt Service'!$F8),IF($E8&gt;LE$3-1,$H8,0))</f>
        <v>0</v>
      </c>
      <c r="LF8" s="274">
        <f>IF($I8="Percentage of Cash Flow",IF($E8&gt;LF$3-1,(('Operating Pro Forma'!$AB$59-'Operating Pro Forma'!$AB$62)/12)*'Debt Service'!$F8),IF($E8&gt;LF$3-1,$H8,0))</f>
        <v>0</v>
      </c>
      <c r="LG8" s="274">
        <f>IF($I8="Percentage of Cash Flow",IF($E8&gt;LG$3-1,(('Operating Pro Forma'!$AB$59-'Operating Pro Forma'!$AB$62)/12)*'Debt Service'!$F8),IF($E8&gt;LG$3-1,$H8,0))</f>
        <v>0</v>
      </c>
      <c r="LH8" s="274">
        <f>IF($I8="Percentage of Cash Flow",IF($E8&gt;LH$3-1,(('Operating Pro Forma'!$AB$59-'Operating Pro Forma'!$AB$62)/12)*'Debt Service'!$F8),IF($E8&gt;LH$3-1,$H8,0))</f>
        <v>0</v>
      </c>
      <c r="LI8" s="274">
        <f>IF($I8="Percentage of Cash Flow",IF($E8&gt;LI$3-1,(('Operating Pro Forma'!$AB$59-'Operating Pro Forma'!$AB$62)/12)*'Debt Service'!$F8),IF($E8&gt;LI$3-1,$H8,0))</f>
        <v>0</v>
      </c>
      <c r="LJ8" s="274">
        <f>IF($I8="Percentage of Cash Flow",IF($E8&gt;LJ$3-1,(('Operating Pro Forma'!$AB$59-'Operating Pro Forma'!$AB$62)/12)*'Debt Service'!$F8),IF($E8&gt;LJ$3-1,$H8,0))</f>
        <v>0</v>
      </c>
      <c r="LK8" s="274">
        <f>IF($I8="Percentage of Cash Flow",IF($E8&gt;LK$3-1,(('Operating Pro Forma'!$AB$59-'Operating Pro Forma'!$AB$62)/12)*'Debt Service'!$F8),IF($E8&gt;LK$3-1,$H8,0))</f>
        <v>0</v>
      </c>
      <c r="LL8" s="267">
        <f t="shared" si="23"/>
        <v>0</v>
      </c>
      <c r="LM8" s="274">
        <f>IF($I8="Percentage of Cash Flow",IF($E8&gt;LM$3-1,(('Operating Pro Forma'!$AC$59-'Operating Pro Forma'!$AC$62)/12)*'Debt Service'!$F8),IF($E8&gt;LM$3-1,$H8,0))</f>
        <v>0</v>
      </c>
      <c r="LN8" s="274">
        <f>IF($I8="Percentage of Cash Flow",IF($E8&gt;LN$3-1,(('Operating Pro Forma'!$AC$59-'Operating Pro Forma'!$AC$62)/12)*'Debt Service'!$F8),IF($E8&gt;LN$3-1,$H8,0))</f>
        <v>0</v>
      </c>
      <c r="LO8" s="274">
        <f>IF($I8="Percentage of Cash Flow",IF($E8&gt;LO$3-1,(('Operating Pro Forma'!$AC$59-'Operating Pro Forma'!$AC$62)/12)*'Debt Service'!$F8),IF($E8&gt;LO$3-1,$H8,0))</f>
        <v>0</v>
      </c>
      <c r="LP8" s="274">
        <f>IF($I8="Percentage of Cash Flow",IF($E8&gt;LP$3-1,(('Operating Pro Forma'!$AC$59-'Operating Pro Forma'!$AC$62)/12)*'Debt Service'!$F8),IF($E8&gt;LP$3-1,$H8,0))</f>
        <v>0</v>
      </c>
      <c r="LQ8" s="274">
        <f>IF($I8="Percentage of Cash Flow",IF($E8&gt;LQ$3-1,(('Operating Pro Forma'!$AC$59-'Operating Pro Forma'!$AC$62)/12)*'Debt Service'!$F8),IF($E8&gt;LQ$3-1,$H8,0))</f>
        <v>0</v>
      </c>
      <c r="LR8" s="274">
        <f>IF($I8="Percentage of Cash Flow",IF($E8&gt;LR$3-1,(('Operating Pro Forma'!$AC$59-'Operating Pro Forma'!$AC$62)/12)*'Debt Service'!$F8),IF($E8&gt;LR$3-1,$H8,0))</f>
        <v>0</v>
      </c>
      <c r="LS8" s="274">
        <f>IF($I8="Percentage of Cash Flow",IF($E8&gt;LS$3-1,(('Operating Pro Forma'!$AC$59-'Operating Pro Forma'!$AC$62)/12)*'Debt Service'!$F8),IF($E8&gt;LS$3-1,$H8,0))</f>
        <v>0</v>
      </c>
      <c r="LT8" s="274">
        <f>IF($I8="Percentage of Cash Flow",IF($E8&gt;LT$3-1,(('Operating Pro Forma'!$AC$59-'Operating Pro Forma'!$AC$62)/12)*'Debt Service'!$F8),IF($E8&gt;LT$3-1,$H8,0))</f>
        <v>0</v>
      </c>
      <c r="LU8" s="274">
        <f>IF($I8="Percentage of Cash Flow",IF($E8&gt;LU$3-1,(('Operating Pro Forma'!$AC$59-'Operating Pro Forma'!$AC$62)/12)*'Debt Service'!$F8),IF($E8&gt;LU$3-1,$H8,0))</f>
        <v>0</v>
      </c>
      <c r="LV8" s="274">
        <f>IF($I8="Percentage of Cash Flow",IF($E8&gt;LV$3-1,(('Operating Pro Forma'!$AC$59-'Operating Pro Forma'!$AC$62)/12)*'Debt Service'!$F8),IF($E8&gt;LV$3-1,$H8,0))</f>
        <v>0</v>
      </c>
      <c r="LW8" s="274">
        <f>IF($I8="Percentage of Cash Flow",IF($E8&gt;LW$3-1,(('Operating Pro Forma'!$AC$59-'Operating Pro Forma'!$AC$62)/12)*'Debt Service'!$F8),IF($E8&gt;LW$3-1,$H8,0))</f>
        <v>0</v>
      </c>
      <c r="LX8" s="274">
        <f>IF($I8="Percentage of Cash Flow",IF($E8&gt;LX$3-1,(('Operating Pro Forma'!$AC$59-'Operating Pro Forma'!$AC$62)/12)*'Debt Service'!$F8),IF($E8&gt;LX$3-1,$H8,0))</f>
        <v>0</v>
      </c>
      <c r="LY8" s="267">
        <f t="shared" si="24"/>
        <v>0</v>
      </c>
      <c r="LZ8" s="274">
        <f>IF($I8="Percentage of Cash Flow",IF($E8&gt;LZ$3-1,(('Operating Pro Forma'!$AD$59-'Operating Pro Forma'!$AD$62)/12)*'Debt Service'!$F8),IF($E8&gt;LZ$3-1,$H8,0))</f>
        <v>0</v>
      </c>
      <c r="MA8" s="274">
        <f>IF($I8="Percentage of Cash Flow",IF($E8&gt;MA$3-1,(('Operating Pro Forma'!$AD$59-'Operating Pro Forma'!$AD$62)/12)*'Debt Service'!$F8),IF($E8&gt;MA$3-1,$H8,0))</f>
        <v>0</v>
      </c>
      <c r="MB8" s="274">
        <f>IF($I8="Percentage of Cash Flow",IF($E8&gt;MB$3-1,(('Operating Pro Forma'!$AD$59-'Operating Pro Forma'!$AD$62)/12)*'Debt Service'!$F8),IF($E8&gt;MB$3-1,$H8,0))</f>
        <v>0</v>
      </c>
      <c r="MC8" s="274">
        <f>IF($I8="Percentage of Cash Flow",IF($E8&gt;MC$3-1,(('Operating Pro Forma'!$AD$59-'Operating Pro Forma'!$AD$62)/12)*'Debt Service'!$F8),IF($E8&gt;MC$3-1,$H8,0))</f>
        <v>0</v>
      </c>
      <c r="MD8" s="274">
        <f>IF($I8="Percentage of Cash Flow",IF($E8&gt;MD$3-1,(('Operating Pro Forma'!$AD$59-'Operating Pro Forma'!$AD$62)/12)*'Debt Service'!$F8),IF($E8&gt;MD$3-1,$H8,0))</f>
        <v>0</v>
      </c>
      <c r="ME8" s="274">
        <f>IF($I8="Percentage of Cash Flow",IF($E8&gt;ME$3-1,(('Operating Pro Forma'!$AD$59-'Operating Pro Forma'!$AD$62)/12)*'Debt Service'!$F8),IF($E8&gt;ME$3-1,$H8,0))</f>
        <v>0</v>
      </c>
      <c r="MF8" s="274">
        <f>IF($I8="Percentage of Cash Flow",IF($E8&gt;MF$3-1,(('Operating Pro Forma'!$AD$59-'Operating Pro Forma'!$AD$62)/12)*'Debt Service'!$F8),IF($E8&gt;MF$3-1,$H8,0))</f>
        <v>0</v>
      </c>
      <c r="MG8" s="274">
        <f>IF($I8="Percentage of Cash Flow",IF($E8&gt;MG$3-1,(('Operating Pro Forma'!$AD$59-'Operating Pro Forma'!$AD$62)/12)*'Debt Service'!$F8),IF($E8&gt;MG$3-1,$H8,0))</f>
        <v>0</v>
      </c>
      <c r="MH8" s="274">
        <f>IF($I8="Percentage of Cash Flow",IF($E8&gt;MH$3-1,(('Operating Pro Forma'!$AD$59-'Operating Pro Forma'!$AD$62)/12)*'Debt Service'!$F8),IF($E8&gt;MH$3-1,$H8,0))</f>
        <v>0</v>
      </c>
      <c r="MI8" s="274">
        <f>IF($I8="Percentage of Cash Flow",IF($E8&gt;MI$3-1,(('Operating Pro Forma'!$AD$59-'Operating Pro Forma'!$AD$62)/12)*'Debt Service'!$F8),IF($E8&gt;MI$3-1,$H8,0))</f>
        <v>0</v>
      </c>
      <c r="MJ8" s="274">
        <f>IF($I8="Percentage of Cash Flow",IF($E8&gt;MJ$3-1,(('Operating Pro Forma'!$AD$59-'Operating Pro Forma'!$AD$62)/12)*'Debt Service'!$F8),IF($E8&gt;MJ$3-1,$H8,0))</f>
        <v>0</v>
      </c>
      <c r="MK8" s="274">
        <f>IF($I8="Percentage of Cash Flow",IF($E8&gt;MK$3-1,(('Operating Pro Forma'!$AD$59-'Operating Pro Forma'!$AD$62)/12)*'Debt Service'!$F8),IF($E8&gt;MK$3-1,$H8,0))</f>
        <v>0</v>
      </c>
      <c r="ML8" s="267">
        <f t="shared" si="25"/>
        <v>0</v>
      </c>
      <c r="MM8" s="274">
        <f>IF($I8="Percentage of Cash Flow",IF($E8&gt;MM$3-1,(('Operating Pro Forma'!$AE$59-'Operating Pro Forma'!$AE$62)/12)*'Debt Service'!$F8),IF($E8&gt;MM$3-1,$H8,0))</f>
        <v>0</v>
      </c>
      <c r="MN8" s="274">
        <f>IF($I8="Percentage of Cash Flow",IF($E8&gt;MN$3-1,(('Operating Pro Forma'!$AE$59-'Operating Pro Forma'!$AE$62)/12)*'Debt Service'!$F8),IF($E8&gt;MN$3-1,$H8,0))</f>
        <v>0</v>
      </c>
      <c r="MO8" s="274">
        <f>IF($I8="Percentage of Cash Flow",IF($E8&gt;MO$3-1,(('Operating Pro Forma'!$AE$59-'Operating Pro Forma'!$AE$62)/12)*'Debt Service'!$F8),IF($E8&gt;MO$3-1,$H8,0))</f>
        <v>0</v>
      </c>
      <c r="MP8" s="274">
        <f>IF($I8="Percentage of Cash Flow",IF($E8&gt;MP$3-1,(('Operating Pro Forma'!$AE$59-'Operating Pro Forma'!$AE$62)/12)*'Debt Service'!$F8),IF($E8&gt;MP$3-1,$H8,0))</f>
        <v>0</v>
      </c>
      <c r="MQ8" s="274">
        <f>IF($I8="Percentage of Cash Flow",IF($E8&gt;MQ$3-1,(('Operating Pro Forma'!$AE$59-'Operating Pro Forma'!$AE$62)/12)*'Debt Service'!$F8),IF($E8&gt;MQ$3-1,$H8,0))</f>
        <v>0</v>
      </c>
      <c r="MR8" s="274">
        <f>IF($I8="Percentage of Cash Flow",IF($E8&gt;MR$3-1,(('Operating Pro Forma'!$AE$59-'Operating Pro Forma'!$AE$62)/12)*'Debt Service'!$F8),IF($E8&gt;MR$3-1,$H8,0))</f>
        <v>0</v>
      </c>
      <c r="MS8" s="274">
        <f>IF($I8="Percentage of Cash Flow",IF($E8&gt;MS$3-1,(('Operating Pro Forma'!$AE$59-'Operating Pro Forma'!$AE$62)/12)*'Debt Service'!$F8),IF($E8&gt;MS$3-1,$H8,0))</f>
        <v>0</v>
      </c>
      <c r="MT8" s="274">
        <f>IF($I8="Percentage of Cash Flow",IF($E8&gt;MT$3-1,(('Operating Pro Forma'!$AE$59-'Operating Pro Forma'!$AE$62)/12)*'Debt Service'!$F8),IF($E8&gt;MT$3-1,$H8,0))</f>
        <v>0</v>
      </c>
      <c r="MU8" s="274">
        <f>IF($I8="Percentage of Cash Flow",IF($E8&gt;MU$3-1,(('Operating Pro Forma'!$AE$59-'Operating Pro Forma'!$AE$62)/12)*'Debt Service'!$F8),IF($E8&gt;MU$3-1,$H8,0))</f>
        <v>0</v>
      </c>
      <c r="MV8" s="274">
        <f>IF($I8="Percentage of Cash Flow",IF($E8&gt;MV$3-1,(('Operating Pro Forma'!$AE$59-'Operating Pro Forma'!$AE$62)/12)*'Debt Service'!$F8),IF($E8&gt;MV$3-1,$H8,0))</f>
        <v>0</v>
      </c>
      <c r="MW8" s="274">
        <f>IF($I8="Percentage of Cash Flow",IF($E8&gt;MW$3-1,(('Operating Pro Forma'!$AE$59-'Operating Pro Forma'!$AE$62)/12)*'Debt Service'!$F8),IF($E8&gt;MW$3-1,$H8,0))</f>
        <v>0</v>
      </c>
      <c r="MX8" s="274">
        <f>IF($I8="Percentage of Cash Flow",IF($E8&gt;MX$3-1,(('Operating Pro Forma'!$AE$59-'Operating Pro Forma'!$AE$62)/12)*'Debt Service'!$F8),IF($E8&gt;MX$3-1,$H8,0))</f>
        <v>0</v>
      </c>
      <c r="MY8" s="267">
        <f t="shared" si="26"/>
        <v>0</v>
      </c>
      <c r="MZ8" s="274">
        <f>IF($I8="Percentage of Cash Flow",IF($E8&gt;MZ$3-1,(('Operating Pro Forma'!$AF$59-'Operating Pro Forma'!$AF$62)/12)*'Debt Service'!$F8),IF($E8&gt;MZ$3-1,$H8,0))</f>
        <v>0</v>
      </c>
      <c r="NA8" s="274">
        <f>IF($I8="Percentage of Cash Flow",IF($E8&gt;NA$3-1,(('Operating Pro Forma'!$AF$59-'Operating Pro Forma'!$AF$62)/12)*'Debt Service'!$F8),IF($E8&gt;NA$3-1,$H8,0))</f>
        <v>0</v>
      </c>
      <c r="NB8" s="274">
        <f>IF($I8="Percentage of Cash Flow",IF($E8&gt;NB$3-1,(('Operating Pro Forma'!$AF$59-'Operating Pro Forma'!$AF$62)/12)*'Debt Service'!$F8),IF($E8&gt;NB$3-1,$H8,0))</f>
        <v>0</v>
      </c>
      <c r="NC8" s="274">
        <f>IF($I8="Percentage of Cash Flow",IF($E8&gt;NC$3-1,(('Operating Pro Forma'!$AF$59-'Operating Pro Forma'!$AF$62)/12)*'Debt Service'!$F8),IF($E8&gt;NC$3-1,$H8,0))</f>
        <v>0</v>
      </c>
      <c r="ND8" s="274">
        <f>IF($I8="Percentage of Cash Flow",IF($E8&gt;ND$3-1,(('Operating Pro Forma'!$AF$59-'Operating Pro Forma'!$AF$62)/12)*'Debt Service'!$F8),IF($E8&gt;ND$3-1,$H8,0))</f>
        <v>0</v>
      </c>
      <c r="NE8" s="274">
        <f>IF($I8="Percentage of Cash Flow",IF($E8&gt;NE$3-1,(('Operating Pro Forma'!$AF$59-'Operating Pro Forma'!$AF$62)/12)*'Debt Service'!$F8),IF($E8&gt;NE$3-1,$H8,0))</f>
        <v>0</v>
      </c>
      <c r="NF8" s="274">
        <f>IF($I8="Percentage of Cash Flow",IF($E8&gt;NF$3-1,(('Operating Pro Forma'!$AF$59-'Operating Pro Forma'!$AF$62)/12)*'Debt Service'!$F8),IF($E8&gt;NF$3-1,$H8,0))</f>
        <v>0</v>
      </c>
      <c r="NG8" s="274">
        <f>IF($I8="Percentage of Cash Flow",IF($E8&gt;NG$3-1,(('Operating Pro Forma'!$AF$59-'Operating Pro Forma'!$AF$62)/12)*'Debt Service'!$F8),IF($E8&gt;NG$3-1,$H8,0))</f>
        <v>0</v>
      </c>
      <c r="NH8" s="274">
        <f>IF($I8="Percentage of Cash Flow",IF($E8&gt;NH$3-1,(('Operating Pro Forma'!$AF$59-'Operating Pro Forma'!$AF$62)/12)*'Debt Service'!$F8),IF($E8&gt;NH$3-1,$H8,0))</f>
        <v>0</v>
      </c>
      <c r="NI8" s="274">
        <f>IF($I8="Percentage of Cash Flow",IF($E8&gt;NI$3-1,(('Operating Pro Forma'!$AF$59-'Operating Pro Forma'!$AF$62)/12)*'Debt Service'!$F8),IF($E8&gt;NI$3-1,$H8,0))</f>
        <v>0</v>
      </c>
      <c r="NJ8" s="274">
        <f>IF($I8="Percentage of Cash Flow",IF($E8&gt;NJ$3-1,(('Operating Pro Forma'!$AF$59-'Operating Pro Forma'!$AF$62)/12)*'Debt Service'!$F8),IF($E8&gt;NJ$3-1,$H8,0))</f>
        <v>0</v>
      </c>
      <c r="NK8" s="274">
        <f>IF($I8="Percentage of Cash Flow",IF($E8&gt;NK$3-1,(('Operating Pro Forma'!$AF$59-'Operating Pro Forma'!$AF$62)/12)*'Debt Service'!$F8),IF($E8&gt;NK$3-1,$H8,0))</f>
        <v>0</v>
      </c>
      <c r="NL8" s="267">
        <f t="shared" si="27"/>
        <v>0</v>
      </c>
      <c r="NM8" s="274">
        <f>IF($I8="Percentage of Cash Flow",IF($E8&gt;NM$3-1,(('Operating Pro Forma'!$AG$59-'Operating Pro Forma'!$AG$62)/12)*'Debt Service'!$F8),IF($E8&gt;NM$3-1,$H8,0))</f>
        <v>0</v>
      </c>
      <c r="NN8" s="274">
        <f>IF($I8="Percentage of Cash Flow",IF($E8&gt;NN$3-1,(('Operating Pro Forma'!$AG$59-'Operating Pro Forma'!$AG$62)/12)*'Debt Service'!$F8),IF($E8&gt;NN$3-1,$H8,0))</f>
        <v>0</v>
      </c>
      <c r="NO8" s="274">
        <f>IF($I8="Percentage of Cash Flow",IF($E8&gt;NO$3-1,(('Operating Pro Forma'!$AG$59-'Operating Pro Forma'!$AG$62)/12)*'Debt Service'!$F8),IF($E8&gt;NO$3-1,$H8,0))</f>
        <v>0</v>
      </c>
      <c r="NP8" s="274">
        <f>IF($I8="Percentage of Cash Flow",IF($E8&gt;NP$3-1,(('Operating Pro Forma'!$AG$59-'Operating Pro Forma'!$AG$62)/12)*'Debt Service'!$F8),IF($E8&gt;NP$3-1,$H8,0))</f>
        <v>0</v>
      </c>
      <c r="NQ8" s="274">
        <f>IF($I8="Percentage of Cash Flow",IF($E8&gt;NQ$3-1,(('Operating Pro Forma'!$AG$59-'Operating Pro Forma'!$AG$62)/12)*'Debt Service'!$F8),IF($E8&gt;NQ$3-1,$H8,0))</f>
        <v>0</v>
      </c>
      <c r="NR8" s="274">
        <f>IF($I8="Percentage of Cash Flow",IF($E8&gt;NR$3-1,(('Operating Pro Forma'!$AG$59-'Operating Pro Forma'!$AG$62)/12)*'Debt Service'!$F8),IF($E8&gt;NR$3-1,$H8,0))</f>
        <v>0</v>
      </c>
      <c r="NS8" s="274">
        <f>IF($I8="Percentage of Cash Flow",IF($E8&gt;NS$3-1,(('Operating Pro Forma'!$AG$59-'Operating Pro Forma'!$AG$62)/12)*'Debt Service'!$F8),IF($E8&gt;NS$3-1,$H8,0))</f>
        <v>0</v>
      </c>
      <c r="NT8" s="274">
        <f>IF($I8="Percentage of Cash Flow",IF($E8&gt;NT$3-1,(('Operating Pro Forma'!$AG$59-'Operating Pro Forma'!$AG$62)/12)*'Debt Service'!$F8),IF($E8&gt;NT$3-1,$H8,0))</f>
        <v>0</v>
      </c>
      <c r="NU8" s="274">
        <f>IF($I8="Percentage of Cash Flow",IF($E8&gt;NU$3-1,(('Operating Pro Forma'!$AG$59-'Operating Pro Forma'!$AG$62)/12)*'Debt Service'!$F8),IF($E8&gt;NU$3-1,$H8,0))</f>
        <v>0</v>
      </c>
      <c r="NV8" s="274">
        <f>IF($I8="Percentage of Cash Flow",IF($E8&gt;NV$3-1,(('Operating Pro Forma'!$AG$59-'Operating Pro Forma'!$AG$62)/12)*'Debt Service'!$F8),IF($E8&gt;NV$3-1,$H8,0))</f>
        <v>0</v>
      </c>
      <c r="NW8" s="274">
        <f>IF($I8="Percentage of Cash Flow",IF($E8&gt;NW$3-1,(('Operating Pro Forma'!$AG$59-'Operating Pro Forma'!$AG$62)/12)*'Debt Service'!$F8),IF($E8&gt;NW$3-1,$H8,0))</f>
        <v>0</v>
      </c>
      <c r="NX8" s="274">
        <f>IF($I8="Percentage of Cash Flow",IF($E8&gt;NX$3-1,(('Operating Pro Forma'!$AG$59-'Operating Pro Forma'!$AG$62)/12)*'Debt Service'!$F8),IF($E8&gt;NX$3-1,$H8,0))</f>
        <v>0</v>
      </c>
      <c r="NY8" s="267">
        <f t="shared" si="28"/>
        <v>0</v>
      </c>
      <c r="NZ8" s="274">
        <f>IF($I8="Percentage of Cash Flow",IF($E8&gt;NZ$3-1,(('Operating Pro Forma'!$AH$59-'Operating Pro Forma'!$AH$62)/12)*'Debt Service'!$F8),IF($E8&gt;NZ$3-1,$H8,0))</f>
        <v>0</v>
      </c>
      <c r="OA8" s="274">
        <f>IF($I8="Percentage of Cash Flow",IF($E8&gt;OA$3-1,(('Operating Pro Forma'!$AH$59-'Operating Pro Forma'!$AH$62)/12)*'Debt Service'!$F8),IF($E8&gt;OA$3-1,$H8,0))</f>
        <v>0</v>
      </c>
      <c r="OB8" s="274">
        <f>IF($I8="Percentage of Cash Flow",IF($E8&gt;OB$3-1,(('Operating Pro Forma'!$AH$59-'Operating Pro Forma'!$AH$62)/12)*'Debt Service'!$F8),IF($E8&gt;OB$3-1,$H8,0))</f>
        <v>0</v>
      </c>
      <c r="OC8" s="274">
        <f>IF($I8="Percentage of Cash Flow",IF($E8&gt;OC$3-1,(('Operating Pro Forma'!$AH$59-'Operating Pro Forma'!$AH$62)/12)*'Debt Service'!$F8),IF($E8&gt;OC$3-1,$H8,0))</f>
        <v>0</v>
      </c>
      <c r="OD8" s="274">
        <f>IF($I8="Percentage of Cash Flow",IF($E8&gt;OD$3-1,(('Operating Pro Forma'!$AH$59-'Operating Pro Forma'!$AH$62)/12)*'Debt Service'!$F8),IF($E8&gt;OD$3-1,$H8,0))</f>
        <v>0</v>
      </c>
      <c r="OE8" s="274">
        <f>IF($I8="Percentage of Cash Flow",IF($E8&gt;OE$3-1,(('Operating Pro Forma'!$AH$59-'Operating Pro Forma'!$AH$62)/12)*'Debt Service'!$F8),IF($E8&gt;OE$3-1,$H8,0))</f>
        <v>0</v>
      </c>
      <c r="OF8" s="274">
        <f>IF($I8="Percentage of Cash Flow",IF($E8&gt;OF$3-1,(('Operating Pro Forma'!$AH$59-'Operating Pro Forma'!$AH$62)/12)*'Debt Service'!$F8),IF($E8&gt;OF$3-1,$H8,0))</f>
        <v>0</v>
      </c>
      <c r="OG8" s="274">
        <f>IF($I8="Percentage of Cash Flow",IF($E8&gt;OG$3-1,(('Operating Pro Forma'!$AH$59-'Operating Pro Forma'!$AH$62)/12)*'Debt Service'!$F8),IF($E8&gt;OG$3-1,$H8,0))</f>
        <v>0</v>
      </c>
      <c r="OH8" s="274">
        <f>IF($I8="Percentage of Cash Flow",IF($E8&gt;OH$3-1,(('Operating Pro Forma'!$AH$59-'Operating Pro Forma'!$AH$62)/12)*'Debt Service'!$F8),IF($E8&gt;OH$3-1,$H8,0))</f>
        <v>0</v>
      </c>
      <c r="OI8" s="274">
        <f>IF($I8="Percentage of Cash Flow",IF($E8&gt;OI$3-1,(('Operating Pro Forma'!$AH$59-'Operating Pro Forma'!$AH$62)/12)*'Debt Service'!$F8),IF($E8&gt;OI$3-1,$H8,0))</f>
        <v>0</v>
      </c>
      <c r="OJ8" s="274">
        <f>IF($I8="Percentage of Cash Flow",IF($E8&gt;OJ$3-1,(('Operating Pro Forma'!$AH$59-'Operating Pro Forma'!$AH$62)/12)*'Debt Service'!$F8),IF($E8&gt;OJ$3-1,$H8,0))</f>
        <v>0</v>
      </c>
      <c r="OK8" s="274">
        <f>IF($I8="Percentage of Cash Flow",IF($E8&gt;OK$3-1,(('Operating Pro Forma'!$AH$59-'Operating Pro Forma'!$AH$62)/12)*'Debt Service'!$F8),IF($E8&gt;OK$3-1,$H8,0))</f>
        <v>0</v>
      </c>
      <c r="OL8" s="267">
        <f t="shared" si="29"/>
        <v>0</v>
      </c>
    </row>
    <row r="9" spans="1:402" x14ac:dyDescent="0.25">
      <c r="A9" s="260">
        <f>'Funding Sources'!A9</f>
        <v>0</v>
      </c>
      <c r="B9" s="363">
        <f>'Funding Sources'!B9:C9</f>
        <v>0</v>
      </c>
      <c r="C9" s="261">
        <f>'Funding Sources'!G9</f>
        <v>0</v>
      </c>
      <c r="D9" s="262"/>
      <c r="E9" s="263"/>
      <c r="F9" s="264"/>
      <c r="G9" s="261">
        <f>IF(E9&gt;0,IF(I9&lt;&gt;"Percentage of Cash Flow",PMT(F9/12,E9,-C9,0,0),0),0)</f>
        <v>0</v>
      </c>
      <c r="H9" s="262"/>
      <c r="I9" s="263"/>
      <c r="J9" s="265"/>
      <c r="M9" s="266">
        <f>IF($I9="Percentage of Cash Flow",IF($E9&gt;M$3-1,(('Operating Pro Forma'!$E$59-'Operating Pro Forma'!$E$62)/12)*'Debt Service'!$F9),IF($E9&gt;M$3-1,$H9,0))</f>
        <v>0</v>
      </c>
      <c r="N9" s="266">
        <f>IF($I9="Percentage of Cash Flow",IF($E9&gt;N$3-1,(('Operating Pro Forma'!$E$59-'Operating Pro Forma'!$E$62)/12)*'Debt Service'!$F9),IF($E9&gt;N$3-1,$H9,0))</f>
        <v>0</v>
      </c>
      <c r="O9" s="266">
        <f>IF($I9="Percentage of Cash Flow",IF($E9&gt;O$3-1,(('Operating Pro Forma'!$E$59-'Operating Pro Forma'!$E$62)/12)*'Debt Service'!$F9),IF($E9&gt;O$3-1,$H9,0))</f>
        <v>0</v>
      </c>
      <c r="P9" s="266">
        <f>IF($I9="Percentage of Cash Flow",IF($E9&gt;P$3-1,(('Operating Pro Forma'!$E$59-'Operating Pro Forma'!$E$62)/12)*'Debt Service'!$F9),IF($E9&gt;P$3-1,$H9,0))</f>
        <v>0</v>
      </c>
      <c r="Q9" s="266">
        <f>IF($I9="Percentage of Cash Flow",IF($E9&gt;Q$3-1,(('Operating Pro Forma'!$E$59-'Operating Pro Forma'!$E$62)/12)*'Debt Service'!$F9),IF($E9&gt;Q$3-1,$H9,0))</f>
        <v>0</v>
      </c>
      <c r="R9" s="266">
        <f>IF($I9="Percentage of Cash Flow",IF($E9&gt;R$3-1,(('Operating Pro Forma'!$E$59-'Operating Pro Forma'!$E$62)/12)*'Debt Service'!$F9),IF($E9&gt;R$3-1,$H9,0))</f>
        <v>0</v>
      </c>
      <c r="S9" s="266">
        <f>IF($I9="Percentage of Cash Flow",IF($E9&gt;S$3-1,(('Operating Pro Forma'!$E$59-'Operating Pro Forma'!$E$62)/12)*'Debt Service'!$F9),IF($E9&gt;S$3-1,$H9,0))</f>
        <v>0</v>
      </c>
      <c r="T9" s="266">
        <f>IF($I9="Percentage of Cash Flow",IF($E9&gt;T$3-1,(('Operating Pro Forma'!$E$59-'Operating Pro Forma'!$E$62)/12)*'Debt Service'!$F9),IF($E9&gt;T$3-1,$H9,0))</f>
        <v>0</v>
      </c>
      <c r="U9" s="266">
        <f>IF($I9="Percentage of Cash Flow",IF($E9&gt;U$3-1,(('Operating Pro Forma'!$E$59-'Operating Pro Forma'!$E$62)/12)*'Debt Service'!$F9),IF($E9&gt;U$3-1,$H9,0))</f>
        <v>0</v>
      </c>
      <c r="V9" s="266">
        <f>IF($I9="Percentage of Cash Flow",IF($E9&gt;V$3-1,(('Operating Pro Forma'!$E$59-'Operating Pro Forma'!$E$62)/12)*'Debt Service'!$F9),IF($E9&gt;V$3-1,$H9,0))</f>
        <v>0</v>
      </c>
      <c r="W9" s="266">
        <f>IF($I9="Percentage of Cash Flow",IF($E9&gt;W$3-1,(('Operating Pro Forma'!$E$59-'Operating Pro Forma'!$E$62)/12)*'Debt Service'!$F9),IF($E9&gt;W$3-1,$H9,0))</f>
        <v>0</v>
      </c>
      <c r="X9" s="266">
        <f>IF($I9="Percentage of Cash Flow",IF($E9&gt;X$3-1,(('Operating Pro Forma'!$E$59-'Operating Pro Forma'!$E$62)/12)*'Debt Service'!$F9),IF($E9&gt;X$3-1,$H9,0))</f>
        <v>0</v>
      </c>
      <c r="Y9" s="267">
        <f t="shared" si="1"/>
        <v>0</v>
      </c>
      <c r="Z9" s="268">
        <f>IF($I9="Percentage of Cash Flow",IF($E9&gt;Z$3-1,(('Operating Pro Forma'!$F$59-'Operating Pro Forma'!$F$62)/12)*'Debt Service'!$F9),IF($E9&gt;Z$3-1,$H9,0))</f>
        <v>0</v>
      </c>
      <c r="AA9" s="268">
        <f>IF($I9="Percentage of Cash Flow",IF($E9&gt;AA$3-1,(('Operating Pro Forma'!$F$59-'Operating Pro Forma'!$F$62)/12)*'Debt Service'!$F9),IF($E9&gt;AA$3-1,$H9,0))</f>
        <v>0</v>
      </c>
      <c r="AB9" s="268">
        <f>IF($I9="Percentage of Cash Flow",IF($E9&gt;AB$3-1,(('Operating Pro Forma'!$F$59-'Operating Pro Forma'!$F$62)/12)*'Debt Service'!$F9),IF($E9&gt;AB$3-1,$H9,0))</f>
        <v>0</v>
      </c>
      <c r="AC9" s="268">
        <f>IF($I9="Percentage of Cash Flow",IF($E9&gt;AC$3-1,(('Operating Pro Forma'!$F$59-'Operating Pro Forma'!$F$62)/12)*'Debt Service'!$F9),IF($E9&gt;AC$3-1,$H9,0))</f>
        <v>0</v>
      </c>
      <c r="AD9" s="268">
        <f>IF($I9="Percentage of Cash Flow",IF($E9&gt;AD$3-1,(('Operating Pro Forma'!$F$59-'Operating Pro Forma'!$F$62)/12)*'Debt Service'!$F9),IF($E9&gt;AD$3-1,$H9,0))</f>
        <v>0</v>
      </c>
      <c r="AE9" s="268">
        <f>IF($I9="Percentage of Cash Flow",IF($E9&gt;AE$3-1,(('Operating Pro Forma'!$F$59-'Operating Pro Forma'!$F$62)/12)*'Debt Service'!$F9),IF($E9&gt;AE$3-1,$H9,0))</f>
        <v>0</v>
      </c>
      <c r="AF9" s="268">
        <f>IF($I9="Percentage of Cash Flow",IF($E9&gt;AF$3-1,(('Operating Pro Forma'!$F$59-'Operating Pro Forma'!$F$62)/12)*'Debt Service'!$F9),IF($E9&gt;AF$3-1,$H9,0))</f>
        <v>0</v>
      </c>
      <c r="AG9" s="268">
        <f>IF($I9="Percentage of Cash Flow",IF($E9&gt;AG$3-1,(('Operating Pro Forma'!$F$59-'Operating Pro Forma'!$F$62)/12)*'Debt Service'!$F9),IF($E9&gt;AG$3-1,$H9,0))</f>
        <v>0</v>
      </c>
      <c r="AH9" s="268">
        <f>IF($I9="Percentage of Cash Flow",IF($E9&gt;AH$3-1,(('Operating Pro Forma'!$F$59-'Operating Pro Forma'!$F$62)/12)*'Debt Service'!$F9),IF($E9&gt;AH$3-1,$H9,0))</f>
        <v>0</v>
      </c>
      <c r="AI9" s="268">
        <f>IF($I9="Percentage of Cash Flow",IF($E9&gt;AI$3-1,(('Operating Pro Forma'!$F$59-'Operating Pro Forma'!$F$62)/12)*'Debt Service'!$F9),IF($E9&gt;AI$3-1,$H9,0))</f>
        <v>0</v>
      </c>
      <c r="AJ9" s="268">
        <f>IF($I9="Percentage of Cash Flow",IF($E9&gt;AJ$3-1,(('Operating Pro Forma'!$F$59-'Operating Pro Forma'!$F$62)/12)*'Debt Service'!$F9),IF($E9&gt;AJ$3-1,$H9,0))</f>
        <v>0</v>
      </c>
      <c r="AK9" s="268">
        <f>IF($I9="Percentage of Cash Flow",IF($E9&gt;AK$3-1,(('Operating Pro Forma'!$F$59-'Operating Pro Forma'!$F$62)/12)*'Debt Service'!$F9),IF($E9&gt;AK$3-1,$H9,0))</f>
        <v>0</v>
      </c>
      <c r="AL9" s="267">
        <f t="shared" si="2"/>
        <v>0</v>
      </c>
      <c r="AM9" s="268">
        <f>IF($I9="Percentage of Cash Flow",IF($E9&gt;AM$3-1,(('Operating Pro Forma'!$G$59-'Operating Pro Forma'!$G$62)/12)*'Debt Service'!$F9),IF($E9&gt;AM$3-1,$H9,0))</f>
        <v>0</v>
      </c>
      <c r="AN9" s="268">
        <f>IF($I9="Percentage of Cash Flow",IF($E9&gt;AN$3-1,(('Operating Pro Forma'!$G$59-'Operating Pro Forma'!$G$62)/12)*'Debt Service'!$F9),IF($E9&gt;AN$3-1,$H9,0))</f>
        <v>0</v>
      </c>
      <c r="AO9" s="268">
        <f>IF($I9="Percentage of Cash Flow",IF($E9&gt;AO$3-1,(('Operating Pro Forma'!$G$59-'Operating Pro Forma'!$G$62)/12)*'Debt Service'!$F9),IF($E9&gt;AO$3-1,$H9,0))</f>
        <v>0</v>
      </c>
      <c r="AP9" s="268">
        <f>IF($I9="Percentage of Cash Flow",IF($E9&gt;AP$3-1,(('Operating Pro Forma'!$G$59-'Operating Pro Forma'!$G$62)/12)*'Debt Service'!$F9),IF($E9&gt;AP$3-1,$H9,0))</f>
        <v>0</v>
      </c>
      <c r="AQ9" s="268">
        <f>IF($I9="Percentage of Cash Flow",IF($E9&gt;AQ$3-1,(('Operating Pro Forma'!$G$59-'Operating Pro Forma'!$G$62)/12)*'Debt Service'!$F9),IF($E9&gt;AQ$3-1,$H9,0))</f>
        <v>0</v>
      </c>
      <c r="AR9" s="268">
        <f>IF($I9="Percentage of Cash Flow",IF($E9&gt;AR$3-1,(('Operating Pro Forma'!$G$59-'Operating Pro Forma'!$G$62)/12)*'Debt Service'!$F9),IF($E9&gt;AR$3-1,$H9,0))</f>
        <v>0</v>
      </c>
      <c r="AS9" s="268">
        <f>IF($I9="Percentage of Cash Flow",IF($E9&gt;AS$3-1,(('Operating Pro Forma'!$G$59-'Operating Pro Forma'!$G$62)/12)*'Debt Service'!$F9),IF($E9&gt;AS$3-1,$H9,0))</f>
        <v>0</v>
      </c>
      <c r="AT9" s="268">
        <f>IF($I9="Percentage of Cash Flow",IF($E9&gt;AT$3-1,(('Operating Pro Forma'!$G$59-'Operating Pro Forma'!$G$62)/12)*'Debt Service'!$F9),IF($E9&gt;AT$3-1,$H9,0))</f>
        <v>0</v>
      </c>
      <c r="AU9" s="268">
        <f>IF($I9="Percentage of Cash Flow",IF($E9&gt;AU$3-1,(('Operating Pro Forma'!$G$59-'Operating Pro Forma'!$G$62)/12)*'Debt Service'!$F9),IF($E9&gt;AU$3-1,$H9,0))</f>
        <v>0</v>
      </c>
      <c r="AV9" s="268">
        <f>IF($I9="Percentage of Cash Flow",IF($E9&gt;AV$3-1,(('Operating Pro Forma'!$G$59-'Operating Pro Forma'!$G$62)/12)*'Debt Service'!$F9),IF($E9&gt;AV$3-1,$H9,0))</f>
        <v>0</v>
      </c>
      <c r="AW9" s="268">
        <f>IF($I9="Percentage of Cash Flow",IF($E9&gt;AW$3-1,(('Operating Pro Forma'!$G$59-'Operating Pro Forma'!$G$62)/12)*'Debt Service'!$F9),IF($E9&gt;AW$3-1,$H9,0))</f>
        <v>0</v>
      </c>
      <c r="AX9" s="268">
        <f>IF($I9="Percentage of Cash Flow",IF($E9&gt;AX$3-1,(('Operating Pro Forma'!$G$59-'Operating Pro Forma'!$G$62)/12)*'Debt Service'!$F9),IF($E9&gt;AX$3-1,$H9,0))</f>
        <v>0</v>
      </c>
      <c r="AY9" s="267">
        <f t="shared" si="3"/>
        <v>0</v>
      </c>
      <c r="AZ9" s="268">
        <f>IF($I9="Percentage of Cash Flow",IF($E9&gt;AZ$3-1,(('Operating Pro Forma'!$H$59-'Operating Pro Forma'!$H$62)/12)*'Debt Service'!$F9),IF($E9&gt;AZ$3-1,$H9,0))</f>
        <v>0</v>
      </c>
      <c r="BA9" s="268">
        <f>IF($I9="Percentage of Cash Flow",IF($E9&gt;BA$3-1,(('Operating Pro Forma'!$H$59-'Operating Pro Forma'!$H$62)/12)*'Debt Service'!$F9),IF($E9&gt;BA$3-1,$H9,0))</f>
        <v>0</v>
      </c>
      <c r="BB9" s="268">
        <f>IF($I9="Percentage of Cash Flow",IF($E9&gt;BB$3-1,(('Operating Pro Forma'!$H$59-'Operating Pro Forma'!$H$62)/12)*'Debt Service'!$F9),IF($E9&gt;BB$3-1,$H9,0))</f>
        <v>0</v>
      </c>
      <c r="BC9" s="268">
        <f>IF($I9="Percentage of Cash Flow",IF($E9&gt;BC$3-1,(('Operating Pro Forma'!$H$59-'Operating Pro Forma'!$H$62)/12)*'Debt Service'!$F9),IF($E9&gt;BC$3-1,$H9,0))</f>
        <v>0</v>
      </c>
      <c r="BD9" s="268">
        <f>IF($I9="Percentage of Cash Flow",IF($E9&gt;BD$3-1,(('Operating Pro Forma'!$H$59-'Operating Pro Forma'!$H$62)/12)*'Debt Service'!$F9),IF($E9&gt;BD$3-1,$H9,0))</f>
        <v>0</v>
      </c>
      <c r="BE9" s="268">
        <f>IF($I9="Percentage of Cash Flow",IF($E9&gt;BE$3-1,(('Operating Pro Forma'!$H$59-'Operating Pro Forma'!$H$62)/12)*'Debt Service'!$F9),IF($E9&gt;BE$3-1,$H9,0))</f>
        <v>0</v>
      </c>
      <c r="BF9" s="268">
        <f>IF($I9="Percentage of Cash Flow",IF($E9&gt;BF$3-1,(('Operating Pro Forma'!$H$59-'Operating Pro Forma'!$H$62)/12)*'Debt Service'!$F9),IF($E9&gt;BF$3-1,$H9,0))</f>
        <v>0</v>
      </c>
      <c r="BG9" s="268">
        <f>IF($I9="Percentage of Cash Flow",IF($E9&gt;BG$3-1,(('Operating Pro Forma'!$H$59-'Operating Pro Forma'!$H$62)/12)*'Debt Service'!$F9),IF($E9&gt;BG$3-1,$H9,0))</f>
        <v>0</v>
      </c>
      <c r="BH9" s="268">
        <f>IF($I9="Percentage of Cash Flow",IF($E9&gt;BH$3-1,(('Operating Pro Forma'!$H$59-'Operating Pro Forma'!$H$62)/12)*'Debt Service'!$F9),IF($E9&gt;BH$3-1,$H9,0))</f>
        <v>0</v>
      </c>
      <c r="BI9" s="268">
        <f>IF($I9="Percentage of Cash Flow",IF($E9&gt;BI$3-1,(('Operating Pro Forma'!$H$59-'Operating Pro Forma'!$H$62)/12)*'Debt Service'!$F9),IF($E9&gt;BI$3-1,$H9,0))</f>
        <v>0</v>
      </c>
      <c r="BJ9" s="268">
        <f>IF($I9="Percentage of Cash Flow",IF($E9&gt;BJ$3-1,(('Operating Pro Forma'!$H$59-'Operating Pro Forma'!$H$62)/12)*'Debt Service'!$F9),IF($E9&gt;BJ$3-1,$H9,0))</f>
        <v>0</v>
      </c>
      <c r="BK9" s="268">
        <f>IF($I9="Percentage of Cash Flow",IF($E9&gt;BK$3-1,(('Operating Pro Forma'!$H$59-'Operating Pro Forma'!$H$62)/12)*'Debt Service'!$F9),IF($E9&gt;BK$3-1,$H9,0))</f>
        <v>0</v>
      </c>
      <c r="BL9" s="267">
        <f t="shared" si="4"/>
        <v>0</v>
      </c>
      <c r="BM9" s="268">
        <f>IF($I9="Percentage of Cash Flow",IF($E9&gt;BM$3-1,(('Operating Pro Forma'!$I$59-'Operating Pro Forma'!$I$62)/12)*'Debt Service'!$F9),IF($E9&gt;BM$3-1,$H9,0))</f>
        <v>0</v>
      </c>
      <c r="BN9" s="268">
        <f>IF($I9="Percentage of Cash Flow",IF($E9&gt;BN$3-1,(('Operating Pro Forma'!$I$59-'Operating Pro Forma'!$I$62)/12)*'Debt Service'!$F9),IF($E9&gt;BN$3-1,$H9,0))</f>
        <v>0</v>
      </c>
      <c r="BO9" s="268">
        <f>IF($I9="Percentage of Cash Flow",IF($E9&gt;BO$3-1,(('Operating Pro Forma'!$I$59-'Operating Pro Forma'!$I$62)/12)*'Debt Service'!$F9),IF($E9&gt;BO$3-1,$H9,0))</f>
        <v>0</v>
      </c>
      <c r="BP9" s="268">
        <f>IF($I9="Percentage of Cash Flow",IF($E9&gt;BP$3-1,(('Operating Pro Forma'!$I$59-'Operating Pro Forma'!$I$62)/12)*'Debt Service'!$F9),IF($E9&gt;BP$3-1,$H9,0))</f>
        <v>0</v>
      </c>
      <c r="BQ9" s="268">
        <f>IF($I9="Percentage of Cash Flow",IF($E9&gt;BQ$3-1,(('Operating Pro Forma'!$I$59-'Operating Pro Forma'!$I$62)/12)*'Debt Service'!$F9),IF($E9&gt;BQ$3-1,$H9,0))</f>
        <v>0</v>
      </c>
      <c r="BR9" s="268">
        <f>IF($I9="Percentage of Cash Flow",IF($E9&gt;BR$3-1,(('Operating Pro Forma'!$I$59-'Operating Pro Forma'!$I$62)/12)*'Debt Service'!$F9),IF($E9&gt;BR$3-1,$H9,0))</f>
        <v>0</v>
      </c>
      <c r="BS9" s="268">
        <f>IF($I9="Percentage of Cash Flow",IF($E9&gt;BS$3-1,(('Operating Pro Forma'!$I$59-'Operating Pro Forma'!$I$62)/12)*'Debt Service'!$F9),IF($E9&gt;BS$3-1,$H9,0))</f>
        <v>0</v>
      </c>
      <c r="BT9" s="268">
        <f>IF($I9="Percentage of Cash Flow",IF($E9&gt;BT$3-1,(('Operating Pro Forma'!$I$59-'Operating Pro Forma'!$I$62)/12)*'Debt Service'!$F9),IF($E9&gt;BT$3-1,$H9,0))</f>
        <v>0</v>
      </c>
      <c r="BU9" s="268">
        <f>IF($I9="Percentage of Cash Flow",IF($E9&gt;BU$3-1,(('Operating Pro Forma'!$I$59-'Operating Pro Forma'!$I$62)/12)*'Debt Service'!$F9),IF($E9&gt;BU$3-1,$H9,0))</f>
        <v>0</v>
      </c>
      <c r="BV9" s="268">
        <f>IF($I9="Percentage of Cash Flow",IF($E9&gt;BV$3-1,(('Operating Pro Forma'!$I$59-'Operating Pro Forma'!$I$62)/12)*'Debt Service'!$F9),IF($E9&gt;BV$3-1,$H9,0))</f>
        <v>0</v>
      </c>
      <c r="BW9" s="268">
        <f>IF($I9="Percentage of Cash Flow",IF($E9&gt;BW$3-1,(('Operating Pro Forma'!$I$59-'Operating Pro Forma'!$I$62)/12)*'Debt Service'!$F9),IF($E9&gt;BW$3-1,$H9,0))</f>
        <v>0</v>
      </c>
      <c r="BX9" s="268">
        <f>IF($I9="Percentage of Cash Flow",IF($E9&gt;BX$3-1,(('Operating Pro Forma'!$I$59-'Operating Pro Forma'!$I$62)/12)*'Debt Service'!$F9),IF($E9&gt;BX$3-1,$H9,0))</f>
        <v>0</v>
      </c>
      <c r="BY9" s="267">
        <f t="shared" si="5"/>
        <v>0</v>
      </c>
      <c r="BZ9" s="268">
        <f>IF($I9="Percentage of Cash Flow",IF($E9&gt;BZ$3-1,(('Operating Pro Forma'!$J$59-'Operating Pro Forma'!$J$62)/12)*'Debt Service'!$F9),IF($E9&gt;BZ$3-1,$H9,0))</f>
        <v>0</v>
      </c>
      <c r="CA9" s="268">
        <f>IF($I9="Percentage of Cash Flow",IF($E9&gt;CA$3-1,(('Operating Pro Forma'!$J$59-'Operating Pro Forma'!$J$62)/12)*'Debt Service'!$F9),IF($E9&gt;CA$3-1,$H9,0))</f>
        <v>0</v>
      </c>
      <c r="CB9" s="268">
        <f>IF($I9="Percentage of Cash Flow",IF($E9&gt;CB$3-1,(('Operating Pro Forma'!$J$59-'Operating Pro Forma'!$J$62)/12)*'Debt Service'!$F9),IF($E9&gt;CB$3-1,$H9,0))</f>
        <v>0</v>
      </c>
      <c r="CC9" s="268">
        <f>IF($I9="Percentage of Cash Flow",IF($E9&gt;CC$3-1,(('Operating Pro Forma'!$J$59-'Operating Pro Forma'!$J$62)/12)*'Debt Service'!$F9),IF($E9&gt;CC$3-1,$H9,0))</f>
        <v>0</v>
      </c>
      <c r="CD9" s="268">
        <f>IF($I9="Percentage of Cash Flow",IF($E9&gt;CD$3-1,(('Operating Pro Forma'!$J$59-'Operating Pro Forma'!$J$62)/12)*'Debt Service'!$F9),IF($E9&gt;CD$3-1,$H9,0))</f>
        <v>0</v>
      </c>
      <c r="CE9" s="268">
        <f>IF($I9="Percentage of Cash Flow",IF($E9&gt;CE$3-1,(('Operating Pro Forma'!$J$59-'Operating Pro Forma'!$J$62)/12)*'Debt Service'!$F9),IF($E9&gt;CE$3-1,$H9,0))</f>
        <v>0</v>
      </c>
      <c r="CF9" s="268">
        <f>IF($I9="Percentage of Cash Flow",IF($E9&gt;CF$3-1,(('Operating Pro Forma'!$J$59-'Operating Pro Forma'!$J$62)/12)*'Debt Service'!$F9),IF($E9&gt;CF$3-1,$H9,0))</f>
        <v>0</v>
      </c>
      <c r="CG9" s="268">
        <f>IF($I9="Percentage of Cash Flow",IF($E9&gt;CG$3-1,(('Operating Pro Forma'!$J$59-'Operating Pro Forma'!$J$62)/12)*'Debt Service'!$F9),IF($E9&gt;CG$3-1,$H9,0))</f>
        <v>0</v>
      </c>
      <c r="CH9" s="268">
        <f>IF($I9="Percentage of Cash Flow",IF($E9&gt;CH$3-1,(('Operating Pro Forma'!$J$59-'Operating Pro Forma'!$J$62)/12)*'Debt Service'!$F9),IF($E9&gt;CH$3-1,$H9,0))</f>
        <v>0</v>
      </c>
      <c r="CI9" s="268">
        <f>IF($I9="Percentage of Cash Flow",IF($E9&gt;CI$3-1,(('Operating Pro Forma'!$J$59-'Operating Pro Forma'!$J$62)/12)*'Debt Service'!$F9),IF($E9&gt;CI$3-1,$H9,0))</f>
        <v>0</v>
      </c>
      <c r="CJ9" s="268">
        <f>IF($I9="Percentage of Cash Flow",IF($E9&gt;CJ$3-1,(('Operating Pro Forma'!$J$59-'Operating Pro Forma'!$J$62)/12)*'Debt Service'!$F9),IF($E9&gt;CJ$3-1,$H9,0))</f>
        <v>0</v>
      </c>
      <c r="CK9" s="268">
        <f>IF($I9="Percentage of Cash Flow",IF($E9&gt;CK$3-1,(('Operating Pro Forma'!$J$59-'Operating Pro Forma'!$J$62)/12)*'Debt Service'!$F9),IF($E9&gt;CK$3-1,$H9,0))</f>
        <v>0</v>
      </c>
      <c r="CL9" s="267">
        <f t="shared" si="6"/>
        <v>0</v>
      </c>
      <c r="CM9" s="268">
        <f>IF($I9="Percentage of Cash Flow",IF($E9&gt;CM$3-1,(('Operating Pro Forma'!$K$59-'Operating Pro Forma'!$K$62)/12)*'Debt Service'!$F9),IF($E9&gt;CM$3-1,$H9,0))</f>
        <v>0</v>
      </c>
      <c r="CN9" s="268">
        <f>IF($I9="Percentage of Cash Flow",IF($E9&gt;CN$3-1,(('Operating Pro Forma'!$K$59-'Operating Pro Forma'!$K$62)/12)*'Debt Service'!$F9),IF($E9&gt;CN$3-1,$H9,0))</f>
        <v>0</v>
      </c>
      <c r="CO9" s="268">
        <f>IF($I9="Percentage of Cash Flow",IF($E9&gt;CO$3-1,(('Operating Pro Forma'!$K$59-'Operating Pro Forma'!$K$62)/12)*'Debt Service'!$F9),IF($E9&gt;CO$3-1,$H9,0))</f>
        <v>0</v>
      </c>
      <c r="CP9" s="268">
        <f>IF($I9="Percentage of Cash Flow",IF($E9&gt;CP$3-1,(('Operating Pro Forma'!$K$59-'Operating Pro Forma'!$K$62)/12)*'Debt Service'!$F9),IF($E9&gt;CP$3-1,$H9,0))</f>
        <v>0</v>
      </c>
      <c r="CQ9" s="268">
        <f>IF($I9="Percentage of Cash Flow",IF($E9&gt;CQ$3-1,(('Operating Pro Forma'!$K$59-'Operating Pro Forma'!$K$62)/12)*'Debt Service'!$F9),IF($E9&gt;CQ$3-1,$H9,0))</f>
        <v>0</v>
      </c>
      <c r="CR9" s="268">
        <f>IF($I9="Percentage of Cash Flow",IF($E9&gt;CR$3-1,(('Operating Pro Forma'!$K$59-'Operating Pro Forma'!$K$62)/12)*'Debt Service'!$F9),IF($E9&gt;CR$3-1,$H9,0))</f>
        <v>0</v>
      </c>
      <c r="CS9" s="268">
        <f>IF($I9="Percentage of Cash Flow",IF($E9&gt;CS$3-1,(('Operating Pro Forma'!$K$59-'Operating Pro Forma'!$K$62)/12)*'Debt Service'!$F9),IF($E9&gt;CS$3-1,$H9,0))</f>
        <v>0</v>
      </c>
      <c r="CT9" s="268">
        <f>IF($I9="Percentage of Cash Flow",IF($E9&gt;CT$3-1,(('Operating Pro Forma'!$K$59-'Operating Pro Forma'!$K$62)/12)*'Debt Service'!$F9),IF($E9&gt;CT$3-1,$H9,0))</f>
        <v>0</v>
      </c>
      <c r="CU9" s="268">
        <f>IF($I9="Percentage of Cash Flow",IF($E9&gt;CU$3-1,(('Operating Pro Forma'!$K$59-'Operating Pro Forma'!$K$62)/12)*'Debt Service'!$F9),IF($E9&gt;CU$3-1,$H9,0))</f>
        <v>0</v>
      </c>
      <c r="CV9" s="268">
        <f>IF($I9="Percentage of Cash Flow",IF($E9&gt;CV$3-1,(('Operating Pro Forma'!$K$59-'Operating Pro Forma'!$K$62)/12)*'Debt Service'!$F9),IF($E9&gt;CV$3-1,$H9,0))</f>
        <v>0</v>
      </c>
      <c r="CW9" s="268">
        <f>IF($I9="Percentage of Cash Flow",IF($E9&gt;CW$3-1,(('Operating Pro Forma'!$K$59-'Operating Pro Forma'!$K$62)/12)*'Debt Service'!$F9),IF($E9&gt;CW$3-1,$H9,0))</f>
        <v>0</v>
      </c>
      <c r="CX9" s="268">
        <f>IF($I9="Percentage of Cash Flow",IF($E9&gt;CX$3-1,(('Operating Pro Forma'!$K$59-'Operating Pro Forma'!$K$62)/12)*'Debt Service'!$F9),IF($E9&gt;CX$3-1,$H9,0))</f>
        <v>0</v>
      </c>
      <c r="CY9" s="267">
        <f t="shared" si="7"/>
        <v>0</v>
      </c>
      <c r="CZ9" s="268">
        <f>IF($I9="Percentage of Cash Flow",IF($E9&gt;CZ$3-1,(('Operating Pro Forma'!$L$59-'Operating Pro Forma'!$L$62)/12)*'Debt Service'!$F9),IF($E9&gt;CZ$3-1,$H9,0))</f>
        <v>0</v>
      </c>
      <c r="DA9" s="268">
        <f>IF($I9="Percentage of Cash Flow",IF($E9&gt;DA$3-1,(('Operating Pro Forma'!$L$59-'Operating Pro Forma'!$L$62)/12)*'Debt Service'!$F9),IF($E9&gt;DA$3-1,$H9,0))</f>
        <v>0</v>
      </c>
      <c r="DB9" s="268">
        <f>IF($I9="Percentage of Cash Flow",IF($E9&gt;DB$3-1,(('Operating Pro Forma'!$L$59-'Operating Pro Forma'!$L$62)/12)*'Debt Service'!$F9),IF($E9&gt;DB$3-1,$H9,0))</f>
        <v>0</v>
      </c>
      <c r="DC9" s="268">
        <f>IF($I9="Percentage of Cash Flow",IF($E9&gt;DC$3-1,(('Operating Pro Forma'!$L$59-'Operating Pro Forma'!$L$62)/12)*'Debt Service'!$F9),IF($E9&gt;DC$3-1,$H9,0))</f>
        <v>0</v>
      </c>
      <c r="DD9" s="268">
        <f>IF($I9="Percentage of Cash Flow",IF($E9&gt;DD$3-1,(('Operating Pro Forma'!$L$59-'Operating Pro Forma'!$L$62)/12)*'Debt Service'!$F9),IF($E9&gt;DD$3-1,$H9,0))</f>
        <v>0</v>
      </c>
      <c r="DE9" s="268">
        <f>IF($I9="Percentage of Cash Flow",IF($E9&gt;DE$3-1,(('Operating Pro Forma'!$L$59-'Operating Pro Forma'!$L$62)/12)*'Debt Service'!$F9),IF($E9&gt;DE$3-1,$H9,0))</f>
        <v>0</v>
      </c>
      <c r="DF9" s="268">
        <f>IF($I9="Percentage of Cash Flow",IF($E9&gt;DF$3-1,(('Operating Pro Forma'!$L$59-'Operating Pro Forma'!$L$62)/12)*'Debt Service'!$F9),IF($E9&gt;DF$3-1,$H9,0))</f>
        <v>0</v>
      </c>
      <c r="DG9" s="268">
        <f>IF($I9="Percentage of Cash Flow",IF($E9&gt;DG$3-1,(('Operating Pro Forma'!$L$59-'Operating Pro Forma'!$L$62)/12)*'Debt Service'!$F9),IF($E9&gt;DG$3-1,$H9,0))</f>
        <v>0</v>
      </c>
      <c r="DH9" s="268">
        <f>IF($I9="Percentage of Cash Flow",IF($E9&gt;DH$3-1,(('Operating Pro Forma'!$L$59-'Operating Pro Forma'!$L$62)/12)*'Debt Service'!$F9),IF($E9&gt;DH$3-1,$H9,0))</f>
        <v>0</v>
      </c>
      <c r="DI9" s="268">
        <f>IF($I9="Percentage of Cash Flow",IF($E9&gt;DI$3-1,(('Operating Pro Forma'!$L$59-'Operating Pro Forma'!$L$62)/12)*'Debt Service'!$F9),IF($E9&gt;DI$3-1,$H9,0))</f>
        <v>0</v>
      </c>
      <c r="DJ9" s="268">
        <f>IF($I9="Percentage of Cash Flow",IF($E9&gt;DJ$3-1,(('Operating Pro Forma'!$L$59-'Operating Pro Forma'!$L$62)/12)*'Debt Service'!$F9),IF($E9&gt;DJ$3-1,$H9,0))</f>
        <v>0</v>
      </c>
      <c r="DK9" s="268">
        <f>IF($I9="Percentage of Cash Flow",IF($E9&gt;DK$3-1,(('Operating Pro Forma'!$L$59-'Operating Pro Forma'!$L$62)/12)*'Debt Service'!$F9),IF($E9&gt;DK$3-1,$H9,0))</f>
        <v>0</v>
      </c>
      <c r="DL9" s="267">
        <f t="shared" si="8"/>
        <v>0</v>
      </c>
      <c r="DM9" s="268">
        <f>IF($I9="Percentage of Cash Flow",IF($E9&gt;DM$3-1,(('Operating Pro Forma'!$M$59-'Operating Pro Forma'!$M$62)/12)*'Debt Service'!$F9),IF($E9&gt;DM$3-1,$H9,0))</f>
        <v>0</v>
      </c>
      <c r="DN9" s="268">
        <f>IF($I9="Percentage of Cash Flow",IF($E9&gt;DN$3-1,(('Operating Pro Forma'!$M$59-'Operating Pro Forma'!$M$62)/12)*'Debt Service'!$F9),IF($E9&gt;DN$3-1,$H9,0))</f>
        <v>0</v>
      </c>
      <c r="DO9" s="268">
        <f>IF($I9="Percentage of Cash Flow",IF($E9&gt;DO$3-1,(('Operating Pro Forma'!$M$59-'Operating Pro Forma'!$M$62)/12)*'Debt Service'!$F9),IF($E9&gt;DO$3-1,$H9,0))</f>
        <v>0</v>
      </c>
      <c r="DP9" s="268">
        <f>IF($I9="Percentage of Cash Flow",IF($E9&gt;DP$3-1,(('Operating Pro Forma'!$M$59-'Operating Pro Forma'!$M$62)/12)*'Debt Service'!$F9),IF($E9&gt;DP$3-1,$H9,0))</f>
        <v>0</v>
      </c>
      <c r="DQ9" s="268">
        <f>IF($I9="Percentage of Cash Flow",IF($E9&gt;DQ$3-1,(('Operating Pro Forma'!$M$59-'Operating Pro Forma'!$M$62)/12)*'Debt Service'!$F9),IF($E9&gt;DQ$3-1,$H9,0))</f>
        <v>0</v>
      </c>
      <c r="DR9" s="268">
        <f>IF($I9="Percentage of Cash Flow",IF($E9&gt;DR$3-1,(('Operating Pro Forma'!$M$59-'Operating Pro Forma'!$M$62)/12)*'Debt Service'!$F9),IF($E9&gt;DR$3-1,$H9,0))</f>
        <v>0</v>
      </c>
      <c r="DS9" s="268">
        <f>IF($I9="Percentage of Cash Flow",IF($E9&gt;DS$3-1,(('Operating Pro Forma'!$M$59-'Operating Pro Forma'!$M$62)/12)*'Debt Service'!$F9),IF($E9&gt;DS$3-1,$H9,0))</f>
        <v>0</v>
      </c>
      <c r="DT9" s="268">
        <f>IF($I9="Percentage of Cash Flow",IF($E9&gt;DT$3-1,(('Operating Pro Forma'!$M$59-'Operating Pro Forma'!$M$62)/12)*'Debt Service'!$F9),IF($E9&gt;DT$3-1,$H9,0))</f>
        <v>0</v>
      </c>
      <c r="DU9" s="268">
        <f>IF($I9="Percentage of Cash Flow",IF($E9&gt;DU$3-1,(('Operating Pro Forma'!$M$59-'Operating Pro Forma'!$M$62)/12)*'Debt Service'!$F9),IF($E9&gt;DU$3-1,$H9,0))</f>
        <v>0</v>
      </c>
      <c r="DV9" s="268">
        <f>IF($I9="Percentage of Cash Flow",IF($E9&gt;DV$3-1,(('Operating Pro Forma'!$M$59-'Operating Pro Forma'!$M$62)/12)*'Debt Service'!$F9),IF($E9&gt;DV$3-1,$H9,0))</f>
        <v>0</v>
      </c>
      <c r="DW9" s="268">
        <f>IF($I9="Percentage of Cash Flow",IF($E9&gt;DW$3-1,(('Operating Pro Forma'!$M$59-'Operating Pro Forma'!$M$62)/12)*'Debt Service'!$F9),IF($E9&gt;DW$3-1,$H9,0))</f>
        <v>0</v>
      </c>
      <c r="DX9" s="268">
        <f>IF($I9="Percentage of Cash Flow",IF($E9&gt;DX$3-1,(('Operating Pro Forma'!$M$59-'Operating Pro Forma'!$M$62)/12)*'Debt Service'!$F9),IF($E9&gt;DX$3-1,$H9,0))</f>
        <v>0</v>
      </c>
      <c r="DY9" s="267">
        <f t="shared" si="9"/>
        <v>0</v>
      </c>
      <c r="DZ9" s="268">
        <f>IF($I9="Percentage of Cash Flow",IF($E9&gt;DZ$3-1,(('Operating Pro Forma'!$N$59-'Operating Pro Forma'!$N$62)/12)*'Debt Service'!$F9),IF($E9&gt;DZ$3-1,$H9,0))</f>
        <v>0</v>
      </c>
      <c r="EA9" s="268">
        <f>IF($I9="Percentage of Cash Flow",IF($E9&gt;EA$3-1,(('Operating Pro Forma'!$N$59-'Operating Pro Forma'!$N$62)/12)*'Debt Service'!$F9),IF($E9&gt;EA$3-1,$H9,0))</f>
        <v>0</v>
      </c>
      <c r="EB9" s="268">
        <f>IF($I9="Percentage of Cash Flow",IF($E9&gt;EB$3-1,(('Operating Pro Forma'!$N$59-'Operating Pro Forma'!$N$62)/12)*'Debt Service'!$F9),IF($E9&gt;EB$3-1,$H9,0))</f>
        <v>0</v>
      </c>
      <c r="EC9" s="268">
        <f>IF($I9="Percentage of Cash Flow",IF($E9&gt;EC$3-1,(('Operating Pro Forma'!$N$59-'Operating Pro Forma'!$N$62)/12)*'Debt Service'!$F9),IF($E9&gt;EC$3-1,$H9,0))</f>
        <v>0</v>
      </c>
      <c r="ED9" s="268">
        <f>IF($I9="Percentage of Cash Flow",IF($E9&gt;ED$3-1,(('Operating Pro Forma'!$N$59-'Operating Pro Forma'!$N$62)/12)*'Debt Service'!$F9),IF($E9&gt;ED$3-1,$H9,0))</f>
        <v>0</v>
      </c>
      <c r="EE9" s="268">
        <f>IF($I9="Percentage of Cash Flow",IF($E9&gt;EE$3-1,(('Operating Pro Forma'!$N$59-'Operating Pro Forma'!$N$62)/12)*'Debt Service'!$F9),IF($E9&gt;EE$3-1,$H9,0))</f>
        <v>0</v>
      </c>
      <c r="EF9" s="268">
        <f>IF($I9="Percentage of Cash Flow",IF($E9&gt;EF$3-1,(('Operating Pro Forma'!$N$59-'Operating Pro Forma'!$N$62)/12)*'Debt Service'!$F9),IF($E9&gt;EF$3-1,$H9,0))</f>
        <v>0</v>
      </c>
      <c r="EG9" s="268">
        <f>IF($I9="Percentage of Cash Flow",IF($E9&gt;EG$3-1,(('Operating Pro Forma'!$N$59-'Operating Pro Forma'!$N$62)/12)*'Debt Service'!$F9),IF($E9&gt;EG$3-1,$H9,0))</f>
        <v>0</v>
      </c>
      <c r="EH9" s="268">
        <f>IF($I9="Percentage of Cash Flow",IF($E9&gt;EH$3-1,(('Operating Pro Forma'!$N$59-'Operating Pro Forma'!$N$62)/12)*'Debt Service'!$F9),IF($E9&gt;EH$3-1,$H9,0))</f>
        <v>0</v>
      </c>
      <c r="EI9" s="268">
        <f>IF($I9="Percentage of Cash Flow",IF($E9&gt;EI$3-1,(('Operating Pro Forma'!$N$59-'Operating Pro Forma'!$N$62)/12)*'Debt Service'!$F9),IF($E9&gt;EI$3-1,$H9,0))</f>
        <v>0</v>
      </c>
      <c r="EJ9" s="268">
        <f>IF($I9="Percentage of Cash Flow",IF($E9&gt;EJ$3-1,(('Operating Pro Forma'!$N$59-'Operating Pro Forma'!$N$62)/12)*'Debt Service'!$F9),IF($E9&gt;EJ$3-1,$H9,0))</f>
        <v>0</v>
      </c>
      <c r="EK9" s="268">
        <f>IF($I9="Percentage of Cash Flow",IF($E9&gt;EK$3-1,(('Operating Pro Forma'!$N$59-'Operating Pro Forma'!$N$62)/12)*'Debt Service'!$F9),IF($E9&gt;EK$3-1,$H9,0))</f>
        <v>0</v>
      </c>
      <c r="EL9" s="267">
        <f t="shared" si="10"/>
        <v>0</v>
      </c>
      <c r="EM9" s="268">
        <f>IF($I9="Percentage of Cash Flow",IF($E9&gt;EM$3-1,(('Operating Pro Forma'!$O$59-'Operating Pro Forma'!$O$62)/12)*'Debt Service'!$F9),IF($E9&gt;EM$3-1,$H9,0))</f>
        <v>0</v>
      </c>
      <c r="EN9" s="268">
        <f>IF($I9="Percentage of Cash Flow",IF($E9&gt;EN$3-1,(('Operating Pro Forma'!$O$59-'Operating Pro Forma'!$O$62)/12)*'Debt Service'!$F9),IF($E9&gt;EN$3-1,$H9,0))</f>
        <v>0</v>
      </c>
      <c r="EO9" s="268">
        <f>IF($I9="Percentage of Cash Flow",IF($E9&gt;EO$3-1,(('Operating Pro Forma'!$O$59-'Operating Pro Forma'!$O$62)/12)*'Debt Service'!$F9),IF($E9&gt;EO$3-1,$H9,0))</f>
        <v>0</v>
      </c>
      <c r="EP9" s="268">
        <f>IF($I9="Percentage of Cash Flow",IF($E9&gt;EP$3-1,(('Operating Pro Forma'!$O$59-'Operating Pro Forma'!$O$62)/12)*'Debt Service'!$F9),IF($E9&gt;EP$3-1,$H9,0))</f>
        <v>0</v>
      </c>
      <c r="EQ9" s="268">
        <f>IF($I9="Percentage of Cash Flow",IF($E9&gt;EQ$3-1,(('Operating Pro Forma'!$O$59-'Operating Pro Forma'!$O$62)/12)*'Debt Service'!$F9),IF($E9&gt;EQ$3-1,$H9,0))</f>
        <v>0</v>
      </c>
      <c r="ER9" s="268">
        <f>IF($I9="Percentage of Cash Flow",IF($E9&gt;ER$3-1,(('Operating Pro Forma'!$O$59-'Operating Pro Forma'!$O$62)/12)*'Debt Service'!$F9),IF($E9&gt;ER$3-1,$H9,0))</f>
        <v>0</v>
      </c>
      <c r="ES9" s="268">
        <f>IF($I9="Percentage of Cash Flow",IF($E9&gt;ES$3-1,(('Operating Pro Forma'!$O$59-'Operating Pro Forma'!$O$62)/12)*'Debt Service'!$F9),IF($E9&gt;ES$3-1,$H9,0))</f>
        <v>0</v>
      </c>
      <c r="ET9" s="268">
        <f>IF($I9="Percentage of Cash Flow",IF($E9&gt;ET$3-1,(('Operating Pro Forma'!$O$59-'Operating Pro Forma'!$O$62)/12)*'Debt Service'!$F9),IF($E9&gt;ET$3-1,$H9,0))</f>
        <v>0</v>
      </c>
      <c r="EU9" s="268">
        <f>IF($I9="Percentage of Cash Flow",IF($E9&gt;EU$3-1,(('Operating Pro Forma'!$O$59-'Operating Pro Forma'!$O$62)/12)*'Debt Service'!$F9),IF($E9&gt;EU$3-1,$H9,0))</f>
        <v>0</v>
      </c>
      <c r="EV9" s="268">
        <f>IF($I9="Percentage of Cash Flow",IF($E9&gt;EV$3-1,(('Operating Pro Forma'!$O$59-'Operating Pro Forma'!$O$62)/12)*'Debt Service'!$F9),IF($E9&gt;EV$3-1,$H9,0))</f>
        <v>0</v>
      </c>
      <c r="EW9" s="268">
        <f>IF($I9="Percentage of Cash Flow",IF($E9&gt;EW$3-1,(('Operating Pro Forma'!$O$59-'Operating Pro Forma'!$O$62)/12)*'Debt Service'!$F9),IF($E9&gt;EW$3-1,$H9,0))</f>
        <v>0</v>
      </c>
      <c r="EX9" s="268">
        <f>IF($I9="Percentage of Cash Flow",IF($E9&gt;EX$3-1,(('Operating Pro Forma'!$O$59-'Operating Pro Forma'!$O$62)/12)*'Debt Service'!$F9),IF($E9&gt;EX$3-1,$H9,0))</f>
        <v>0</v>
      </c>
      <c r="EY9" s="267">
        <f t="shared" si="11"/>
        <v>0</v>
      </c>
      <c r="EZ9" s="268">
        <f>IF($I9="Percentage of Cash Flow",IF($E9&gt;EZ$3-1,(('Operating Pro Forma'!$P$59-'Operating Pro Forma'!$P$62)/12)*'Debt Service'!$F9),IF($E9&gt;EZ$3-1,$H9,0))</f>
        <v>0</v>
      </c>
      <c r="FA9" s="268">
        <f>IF($I9="Percentage of Cash Flow",IF($E9&gt;FA$3-1,(('Operating Pro Forma'!$P$59-'Operating Pro Forma'!$P$62)/12)*'Debt Service'!$F9),IF($E9&gt;FA$3-1,$H9,0))</f>
        <v>0</v>
      </c>
      <c r="FB9" s="268">
        <f>IF($I9="Percentage of Cash Flow",IF($E9&gt;FB$3-1,(('Operating Pro Forma'!$P$59-'Operating Pro Forma'!$P$62)/12)*'Debt Service'!$F9),IF($E9&gt;FB$3-1,$H9,0))</f>
        <v>0</v>
      </c>
      <c r="FC9" s="268">
        <f>IF($I9="Percentage of Cash Flow",IF($E9&gt;FC$3-1,(('Operating Pro Forma'!$P$59-'Operating Pro Forma'!$P$62)/12)*'Debt Service'!$F9),IF($E9&gt;FC$3-1,$H9,0))</f>
        <v>0</v>
      </c>
      <c r="FD9" s="268">
        <f>IF($I9="Percentage of Cash Flow",IF($E9&gt;FD$3-1,(('Operating Pro Forma'!$P$59-'Operating Pro Forma'!$P$62)/12)*'Debt Service'!$F9),IF($E9&gt;FD$3-1,$H9,0))</f>
        <v>0</v>
      </c>
      <c r="FE9" s="268">
        <f>IF($I9="Percentage of Cash Flow",IF($E9&gt;FE$3-1,(('Operating Pro Forma'!$P$59-'Operating Pro Forma'!$P$62)/12)*'Debt Service'!$F9),IF($E9&gt;FE$3-1,$H9,0))</f>
        <v>0</v>
      </c>
      <c r="FF9" s="268">
        <f>IF($I9="Percentage of Cash Flow",IF($E9&gt;FF$3-1,(('Operating Pro Forma'!$P$59-'Operating Pro Forma'!$P$62)/12)*'Debt Service'!$F9),IF($E9&gt;FF$3-1,$H9,0))</f>
        <v>0</v>
      </c>
      <c r="FG9" s="268">
        <f>IF($I9="Percentage of Cash Flow",IF($E9&gt;FG$3-1,(('Operating Pro Forma'!$P$59-'Operating Pro Forma'!$P$62)/12)*'Debt Service'!$F9),IF($E9&gt;FG$3-1,$H9,0))</f>
        <v>0</v>
      </c>
      <c r="FH9" s="268">
        <f>IF($I9="Percentage of Cash Flow",IF($E9&gt;FH$3-1,(('Operating Pro Forma'!$P$59-'Operating Pro Forma'!$P$62)/12)*'Debt Service'!$F9),IF($E9&gt;FH$3-1,$H9,0))</f>
        <v>0</v>
      </c>
      <c r="FI9" s="268">
        <f>IF($I9="Percentage of Cash Flow",IF($E9&gt;FI$3-1,(('Operating Pro Forma'!$P$59-'Operating Pro Forma'!$P$62)/12)*'Debt Service'!$F9),IF($E9&gt;FI$3-1,$H9,0))</f>
        <v>0</v>
      </c>
      <c r="FJ9" s="268">
        <f>IF($I9="Percentage of Cash Flow",IF($E9&gt;FJ$3-1,(('Operating Pro Forma'!$P$59-'Operating Pro Forma'!$P$62)/12)*'Debt Service'!$F9),IF($E9&gt;FJ$3-1,$H9,0))</f>
        <v>0</v>
      </c>
      <c r="FK9" s="268">
        <f>IF($I9="Percentage of Cash Flow",IF($E9&gt;FK$3-1,(('Operating Pro Forma'!$P$59-'Operating Pro Forma'!$P$62)/12)*'Debt Service'!$F9),IF($E9&gt;FK$3-1,$H9,0))</f>
        <v>0</v>
      </c>
      <c r="FL9" s="267">
        <f t="shared" si="12"/>
        <v>0</v>
      </c>
      <c r="FM9" s="268">
        <f>IF($I9="Percentage of Cash Flow",IF($E9&gt;FM$3-1,(('Operating Pro Forma'!$Q$59-'Operating Pro Forma'!$Q$62)/12)*'Debt Service'!$F9),IF($E9&gt;FM$3-1,$H9,0))</f>
        <v>0</v>
      </c>
      <c r="FN9" s="268">
        <f>IF($I9="Percentage of Cash Flow",IF($E9&gt;FN$3-1,(('Operating Pro Forma'!$Q$59-'Operating Pro Forma'!$Q$62)/12)*'Debt Service'!$F9),IF($E9&gt;FN$3-1,$H9,0))</f>
        <v>0</v>
      </c>
      <c r="FO9" s="268">
        <f>IF($I9="Percentage of Cash Flow",IF($E9&gt;FO$3-1,(('Operating Pro Forma'!$Q$59-'Operating Pro Forma'!$Q$62)/12)*'Debt Service'!$F9),IF($E9&gt;FO$3-1,$H9,0))</f>
        <v>0</v>
      </c>
      <c r="FP9" s="268">
        <f>IF($I9="Percentage of Cash Flow",IF($E9&gt;FP$3-1,(('Operating Pro Forma'!$Q$59-'Operating Pro Forma'!$Q$62)/12)*'Debt Service'!$F9),IF($E9&gt;FP$3-1,$H9,0))</f>
        <v>0</v>
      </c>
      <c r="FQ9" s="268">
        <f>IF($I9="Percentage of Cash Flow",IF($E9&gt;FQ$3-1,(('Operating Pro Forma'!$Q$59-'Operating Pro Forma'!$Q$62)/12)*'Debt Service'!$F9),IF($E9&gt;FQ$3-1,$H9,0))</f>
        <v>0</v>
      </c>
      <c r="FR9" s="268">
        <f>IF($I9="Percentage of Cash Flow",IF($E9&gt;FR$3-1,(('Operating Pro Forma'!$Q$59-'Operating Pro Forma'!$Q$62)/12)*'Debt Service'!$F9),IF($E9&gt;FR$3-1,$H9,0))</f>
        <v>0</v>
      </c>
      <c r="FS9" s="268">
        <f>IF($I9="Percentage of Cash Flow",IF($E9&gt;FS$3-1,(('Operating Pro Forma'!$Q$59-'Operating Pro Forma'!$Q$62)/12)*'Debt Service'!$F9),IF($E9&gt;FS$3-1,$H9,0))</f>
        <v>0</v>
      </c>
      <c r="FT9" s="268">
        <f>IF($I9="Percentage of Cash Flow",IF($E9&gt;FT$3-1,(('Operating Pro Forma'!$Q$59-'Operating Pro Forma'!$Q$62)/12)*'Debt Service'!$F9),IF($E9&gt;FT$3-1,$H9,0))</f>
        <v>0</v>
      </c>
      <c r="FU9" s="268">
        <f>IF($I9="Percentage of Cash Flow",IF($E9&gt;FU$3-1,(('Operating Pro Forma'!$Q$59-'Operating Pro Forma'!$Q$62)/12)*'Debt Service'!$F9),IF($E9&gt;FU$3-1,$H9,0))</f>
        <v>0</v>
      </c>
      <c r="FV9" s="268">
        <f>IF($I9="Percentage of Cash Flow",IF($E9&gt;FV$3-1,(('Operating Pro Forma'!$Q$59-'Operating Pro Forma'!$Q$62)/12)*'Debt Service'!$F9),IF($E9&gt;FV$3-1,$H9,0))</f>
        <v>0</v>
      </c>
      <c r="FW9" s="268">
        <f>IF($I9="Percentage of Cash Flow",IF($E9&gt;FW$3-1,(('Operating Pro Forma'!$Q$59-'Operating Pro Forma'!$Q$62)/12)*'Debt Service'!$F9),IF($E9&gt;FW$3-1,$H9,0))</f>
        <v>0</v>
      </c>
      <c r="FX9" s="268">
        <f>IF($I9="Percentage of Cash Flow",IF($E9&gt;FX$3-1,(('Operating Pro Forma'!$Q$59-'Operating Pro Forma'!$Q$62)/12)*'Debt Service'!$F9),IF($E9&gt;FX$3-1,$H9,0))</f>
        <v>0</v>
      </c>
      <c r="FY9" s="267">
        <f t="shared" si="13"/>
        <v>0</v>
      </c>
      <c r="FZ9" s="268">
        <f>IF($I9="Percentage of Cash Flow",IF($E9&gt;FZ$3-1,(('Operating Pro Forma'!$R$59-'Operating Pro Forma'!$R$62)/12)*'Debt Service'!$F9),IF($E9&gt;FZ$3-1,$H9,0))</f>
        <v>0</v>
      </c>
      <c r="GA9" s="268">
        <f>IF($I9="Percentage of Cash Flow",IF($E9&gt;GA$3-1,(('Operating Pro Forma'!$R$59-'Operating Pro Forma'!$R$62)/12)*'Debt Service'!$F9),IF($E9&gt;GA$3-1,$H9,0))</f>
        <v>0</v>
      </c>
      <c r="GB9" s="268">
        <f>IF($I9="Percentage of Cash Flow",IF($E9&gt;GB$3-1,(('Operating Pro Forma'!$R$59-'Operating Pro Forma'!$R$62)/12)*'Debt Service'!$F9),IF($E9&gt;GB$3-1,$H9,0))</f>
        <v>0</v>
      </c>
      <c r="GC9" s="268">
        <f>IF($I9="Percentage of Cash Flow",IF($E9&gt;GC$3-1,(('Operating Pro Forma'!$R$59-'Operating Pro Forma'!$R$62)/12)*'Debt Service'!$F9),IF($E9&gt;GC$3-1,$H9,0))</f>
        <v>0</v>
      </c>
      <c r="GD9" s="268">
        <f>IF($I9="Percentage of Cash Flow",IF($E9&gt;GD$3-1,(('Operating Pro Forma'!$R$59-'Operating Pro Forma'!$R$62)/12)*'Debt Service'!$F9),IF($E9&gt;GD$3-1,$H9,0))</f>
        <v>0</v>
      </c>
      <c r="GE9" s="268">
        <f>IF($I9="Percentage of Cash Flow",IF($E9&gt;GE$3-1,(('Operating Pro Forma'!$R$59-'Operating Pro Forma'!$R$62)/12)*'Debt Service'!$F9),IF($E9&gt;GE$3-1,$H9,0))</f>
        <v>0</v>
      </c>
      <c r="GF9" s="268">
        <f>IF($I9="Percentage of Cash Flow",IF($E9&gt;GF$3-1,(('Operating Pro Forma'!$R$59-'Operating Pro Forma'!$R$62)/12)*'Debt Service'!$F9),IF($E9&gt;GF$3-1,$H9,0))</f>
        <v>0</v>
      </c>
      <c r="GG9" s="268">
        <f>IF($I9="Percentage of Cash Flow",IF($E9&gt;GG$3-1,(('Operating Pro Forma'!$R$59-'Operating Pro Forma'!$R$62)/12)*'Debt Service'!$F9),IF($E9&gt;GG$3-1,$H9,0))</f>
        <v>0</v>
      </c>
      <c r="GH9" s="268">
        <f>IF($I9="Percentage of Cash Flow",IF($E9&gt;GH$3-1,(('Operating Pro Forma'!$R$59-'Operating Pro Forma'!$R$62)/12)*'Debt Service'!$F9),IF($E9&gt;GH$3-1,$H9,0))</f>
        <v>0</v>
      </c>
      <c r="GI9" s="268">
        <f>IF($I9="Percentage of Cash Flow",IF($E9&gt;GI$3-1,(('Operating Pro Forma'!$R$59-'Operating Pro Forma'!$R$62)/12)*'Debt Service'!$F9),IF($E9&gt;GI$3-1,$H9,0))</f>
        <v>0</v>
      </c>
      <c r="GJ9" s="268">
        <f>IF($I9="Percentage of Cash Flow",IF($E9&gt;GJ$3-1,(('Operating Pro Forma'!$R$59-'Operating Pro Forma'!$R$62)/12)*'Debt Service'!$F9),IF($E9&gt;GJ$3-1,$H9,0))</f>
        <v>0</v>
      </c>
      <c r="GK9" s="268">
        <f>IF($I9="Percentage of Cash Flow",IF($E9&gt;GK$3-1,(('Operating Pro Forma'!$R$59-'Operating Pro Forma'!$R$62)/12)*'Debt Service'!$F9),IF($E9&gt;GK$3-1,$H9,0))</f>
        <v>0</v>
      </c>
      <c r="GL9" s="267">
        <f t="shared" si="14"/>
        <v>0</v>
      </c>
      <c r="GM9" s="268">
        <f>IF($I9="Percentage of Cash Flow",IF($E9&gt;GM$3-1,(('Operating Pro Forma'!$S$59-'Operating Pro Forma'!$S$62)/12)*'Debt Service'!$F9),IF($E9&gt;GM$3-1,$H9,0))</f>
        <v>0</v>
      </c>
      <c r="GN9" s="268">
        <f>IF($I9="Percentage of Cash Flow",IF($E9&gt;GN$3-1,(('Operating Pro Forma'!$S$59-'Operating Pro Forma'!$S$62)/12)*'Debt Service'!$F9),IF($E9&gt;GN$3-1,$H9,0))</f>
        <v>0</v>
      </c>
      <c r="GO9" s="268">
        <f>IF($I9="Percentage of Cash Flow",IF($E9&gt;GO$3-1,(('Operating Pro Forma'!$S$59-'Operating Pro Forma'!$S$62)/12)*'Debt Service'!$F9),IF($E9&gt;GO$3-1,$H9,0))</f>
        <v>0</v>
      </c>
      <c r="GP9" s="268">
        <f>IF($I9="Percentage of Cash Flow",IF($E9&gt;GP$3-1,(('Operating Pro Forma'!$S$59-'Operating Pro Forma'!$S$62)/12)*'Debt Service'!$F9),IF($E9&gt;GP$3-1,$H9,0))</f>
        <v>0</v>
      </c>
      <c r="GQ9" s="268">
        <f>IF($I9="Percentage of Cash Flow",IF($E9&gt;GQ$3-1,(('Operating Pro Forma'!$S$59-'Operating Pro Forma'!$S$62)/12)*'Debt Service'!$F9),IF($E9&gt;GQ$3-1,$H9,0))</f>
        <v>0</v>
      </c>
      <c r="GR9" s="268">
        <f>IF($I9="Percentage of Cash Flow",IF($E9&gt;GR$3-1,(('Operating Pro Forma'!$S$59-'Operating Pro Forma'!$S$62)/12)*'Debt Service'!$F9),IF($E9&gt;GR$3-1,$H9,0))</f>
        <v>0</v>
      </c>
      <c r="GS9" s="268">
        <f>IF($I9="Percentage of Cash Flow",IF($E9&gt;GS$3-1,(('Operating Pro Forma'!$S$59-'Operating Pro Forma'!$S$62)/12)*'Debt Service'!$F9),IF($E9&gt;GS$3-1,$H9,0))</f>
        <v>0</v>
      </c>
      <c r="GT9" s="268">
        <f>IF($I9="Percentage of Cash Flow",IF($E9&gt;GT$3-1,(('Operating Pro Forma'!$S$59-'Operating Pro Forma'!$S$62)/12)*'Debt Service'!$F9),IF($E9&gt;GT$3-1,$H9,0))</f>
        <v>0</v>
      </c>
      <c r="GU9" s="268">
        <f>IF($I9="Percentage of Cash Flow",IF($E9&gt;GU$3-1,(('Operating Pro Forma'!$S$59-'Operating Pro Forma'!$S$62)/12)*'Debt Service'!$F9),IF($E9&gt;GU$3-1,$H9,0))</f>
        <v>0</v>
      </c>
      <c r="GV9" s="268">
        <f>IF($I9="Percentage of Cash Flow",IF($E9&gt;GV$3-1,(('Operating Pro Forma'!$S$59-'Operating Pro Forma'!$S$62)/12)*'Debt Service'!$F9),IF($E9&gt;GV$3-1,$H9,0))</f>
        <v>0</v>
      </c>
      <c r="GW9" s="268">
        <f>IF($I9="Percentage of Cash Flow",IF($E9&gt;GW$3-1,(('Operating Pro Forma'!$S$59-'Operating Pro Forma'!$S$62)/12)*'Debt Service'!$F9),IF($E9&gt;GW$3-1,$H9,0))</f>
        <v>0</v>
      </c>
      <c r="GX9" s="268">
        <f>IF($I9="Percentage of Cash Flow",IF($E9&gt;GX$3-1,(('Operating Pro Forma'!$S$59-'Operating Pro Forma'!$S$62)/12)*'Debt Service'!$F9),IF($E9&gt;GX$3-1,$H9,0))</f>
        <v>0</v>
      </c>
      <c r="GY9" s="267">
        <f t="shared" si="15"/>
        <v>0</v>
      </c>
      <c r="GZ9" s="268">
        <f>IF($I9="Percentage of Cash Flow",IF($E9&gt;GZ$3-1,(('Operating Pro Forma'!$T$59-'Operating Pro Forma'!$T$62)/12)*'Debt Service'!$F9),IF($E9&gt;GZ$3-1,$H9,0))</f>
        <v>0</v>
      </c>
      <c r="HA9" s="268">
        <f>IF($I9="Percentage of Cash Flow",IF($E9&gt;HA$3-1,(('Operating Pro Forma'!$T$59-'Operating Pro Forma'!$T$62)/12)*'Debt Service'!$F9),IF($E9&gt;HA$3-1,$H9,0))</f>
        <v>0</v>
      </c>
      <c r="HB9" s="268">
        <f>IF($I9="Percentage of Cash Flow",IF($E9&gt;HB$3-1,(('Operating Pro Forma'!$T$59-'Operating Pro Forma'!$T$62)/12)*'Debt Service'!$F9),IF($E9&gt;HB$3-1,$H9,0))</f>
        <v>0</v>
      </c>
      <c r="HC9" s="268">
        <f>IF($I9="Percentage of Cash Flow",IF($E9&gt;HC$3-1,(('Operating Pro Forma'!$T$59-'Operating Pro Forma'!$T$62)/12)*'Debt Service'!$F9),IF($E9&gt;HC$3-1,$H9,0))</f>
        <v>0</v>
      </c>
      <c r="HD9" s="268">
        <f>IF($I9="Percentage of Cash Flow",IF($E9&gt;HD$3-1,(('Operating Pro Forma'!$T$59-'Operating Pro Forma'!$T$62)/12)*'Debt Service'!$F9),IF($E9&gt;HD$3-1,$H9,0))</f>
        <v>0</v>
      </c>
      <c r="HE9" s="268">
        <f>IF($I9="Percentage of Cash Flow",IF($E9&gt;HE$3-1,(('Operating Pro Forma'!$T$59-'Operating Pro Forma'!$T$62)/12)*'Debt Service'!$F9),IF($E9&gt;HE$3-1,$H9,0))</f>
        <v>0</v>
      </c>
      <c r="HF9" s="268">
        <f>IF($I9="Percentage of Cash Flow",IF($E9&gt;HF$3-1,(('Operating Pro Forma'!$T$59-'Operating Pro Forma'!$T$62)/12)*'Debt Service'!$F9),IF($E9&gt;HF$3-1,$H9,0))</f>
        <v>0</v>
      </c>
      <c r="HG9" s="268">
        <f>IF($I9="Percentage of Cash Flow",IF($E9&gt;HG$3-1,(('Operating Pro Forma'!$T$59-'Operating Pro Forma'!$T$62)/12)*'Debt Service'!$F9),IF($E9&gt;HG$3-1,$H9,0))</f>
        <v>0</v>
      </c>
      <c r="HH9" s="268">
        <f>IF($I9="Percentage of Cash Flow",IF($E9&gt;HH$3-1,(('Operating Pro Forma'!$T$59-'Operating Pro Forma'!$T$62)/12)*'Debt Service'!$F9),IF($E9&gt;HH$3-1,$H9,0))</f>
        <v>0</v>
      </c>
      <c r="HI9" s="268">
        <f>IF($I9="Percentage of Cash Flow",IF($E9&gt;HI$3-1,(('Operating Pro Forma'!$T$59-'Operating Pro Forma'!$T$62)/12)*'Debt Service'!$F9),IF($E9&gt;HI$3-1,$H9,0))</f>
        <v>0</v>
      </c>
      <c r="HJ9" s="268">
        <f>IF($I9="Percentage of Cash Flow",IF($E9&gt;HJ$3-1,(('Operating Pro Forma'!$T$59-'Operating Pro Forma'!$T$62)/12)*'Debt Service'!$F9),IF($E9&gt;HJ$3-1,$H9,0))</f>
        <v>0</v>
      </c>
      <c r="HK9" s="268">
        <f>IF($I9="Percentage of Cash Flow",IF($E9&gt;HK$3-1,(('Operating Pro Forma'!$T$59-'Operating Pro Forma'!$T$62)/12)*'Debt Service'!$F9),IF($E9&gt;HK$3-1,$H9,0))</f>
        <v>0</v>
      </c>
      <c r="HL9" s="267">
        <f t="shared" si="16"/>
        <v>0</v>
      </c>
      <c r="HM9" s="268">
        <f>IF($I9="Percentage of Cash Flow",IF($E9&gt;HM$3-1,(('Operating Pro Forma'!$U$59-'Operating Pro Forma'!$U$62)/12)*'Debt Service'!$F9),IF($E9&gt;HM$3-1,$H9,0))</f>
        <v>0</v>
      </c>
      <c r="HN9" s="268">
        <f>IF($I9="Percentage of Cash Flow",IF($E9&gt;HN$3-1,(('Operating Pro Forma'!$U$59-'Operating Pro Forma'!$U$62)/12)*'Debt Service'!$F9),IF($E9&gt;HN$3-1,$H9,0))</f>
        <v>0</v>
      </c>
      <c r="HO9" s="268">
        <f>IF($I9="Percentage of Cash Flow",IF($E9&gt;HO$3-1,(('Operating Pro Forma'!$U$59-'Operating Pro Forma'!$U$62)/12)*'Debt Service'!$F9),IF($E9&gt;HO$3-1,$H9,0))</f>
        <v>0</v>
      </c>
      <c r="HP9" s="268">
        <f>IF($I9="Percentage of Cash Flow",IF($E9&gt;HP$3-1,(('Operating Pro Forma'!$U$59-'Operating Pro Forma'!$U$62)/12)*'Debt Service'!$F9),IF($E9&gt;HP$3-1,$H9,0))</f>
        <v>0</v>
      </c>
      <c r="HQ9" s="268">
        <f>IF($I9="Percentage of Cash Flow",IF($E9&gt;HQ$3-1,(('Operating Pro Forma'!$U$59-'Operating Pro Forma'!$U$62)/12)*'Debt Service'!$F9),IF($E9&gt;HQ$3-1,$H9,0))</f>
        <v>0</v>
      </c>
      <c r="HR9" s="268">
        <f>IF($I9="Percentage of Cash Flow",IF($E9&gt;HR$3-1,(('Operating Pro Forma'!$U$59-'Operating Pro Forma'!$U$62)/12)*'Debt Service'!$F9),IF($E9&gt;HR$3-1,$H9,0))</f>
        <v>0</v>
      </c>
      <c r="HS9" s="268">
        <f>IF($I9="Percentage of Cash Flow",IF($E9&gt;HS$3-1,(('Operating Pro Forma'!$U$59-'Operating Pro Forma'!$U$62)/12)*'Debt Service'!$F9),IF($E9&gt;HS$3-1,$H9,0))</f>
        <v>0</v>
      </c>
      <c r="HT9" s="268">
        <f>IF($I9="Percentage of Cash Flow",IF($E9&gt;HT$3-1,(('Operating Pro Forma'!$U$59-'Operating Pro Forma'!$U$62)/12)*'Debt Service'!$F9),IF($E9&gt;HT$3-1,$H9,0))</f>
        <v>0</v>
      </c>
      <c r="HU9" s="268">
        <f>IF($I9="Percentage of Cash Flow",IF($E9&gt;HU$3-1,(('Operating Pro Forma'!$U$59-'Operating Pro Forma'!$U$62)/12)*'Debt Service'!$F9),IF($E9&gt;HU$3-1,$H9,0))</f>
        <v>0</v>
      </c>
      <c r="HV9" s="268">
        <f>IF($I9="Percentage of Cash Flow",IF($E9&gt;HV$3-1,(('Operating Pro Forma'!$U$59-'Operating Pro Forma'!$U$62)/12)*'Debt Service'!$F9),IF($E9&gt;HV$3-1,$H9,0))</f>
        <v>0</v>
      </c>
      <c r="HW9" s="268">
        <f>IF($I9="Percentage of Cash Flow",IF($E9&gt;HW$3-1,(('Operating Pro Forma'!$U$59-'Operating Pro Forma'!$U$62)/12)*'Debt Service'!$F9),IF($E9&gt;HW$3-1,$H9,0))</f>
        <v>0</v>
      </c>
      <c r="HX9" s="268">
        <f>IF($I9="Percentage of Cash Flow",IF($E9&gt;HX$3-1,(('Operating Pro Forma'!$U$59-'Operating Pro Forma'!$U$62)/12)*'Debt Service'!$F9),IF($E9&gt;HX$3-1,$H9,0))</f>
        <v>0</v>
      </c>
      <c r="HY9" s="267">
        <f t="shared" si="17"/>
        <v>0</v>
      </c>
      <c r="HZ9" s="268">
        <f>IF($I9="Percentage of Cash Flow",IF($E9&gt;HZ$3-1,(('Operating Pro Forma'!$V$59-'Operating Pro Forma'!$V$62)/12)*'Debt Service'!$F9),IF($E9&gt;HZ$3-1,$H9,0))</f>
        <v>0</v>
      </c>
      <c r="IA9" s="268">
        <f>IF($I9="Percentage of Cash Flow",IF($E9&gt;IA$3-1,(('Operating Pro Forma'!$V$59-'Operating Pro Forma'!$V$62)/12)*'Debt Service'!$F9),IF($E9&gt;IA$3-1,$H9,0))</f>
        <v>0</v>
      </c>
      <c r="IB9" s="268">
        <f>IF($I9="Percentage of Cash Flow",IF($E9&gt;IB$3-1,(('Operating Pro Forma'!$V$59-'Operating Pro Forma'!$V$62)/12)*'Debt Service'!$F9),IF($E9&gt;IB$3-1,$H9,0))</f>
        <v>0</v>
      </c>
      <c r="IC9" s="268">
        <f>IF($I9="Percentage of Cash Flow",IF($E9&gt;IC$3-1,(('Operating Pro Forma'!$V$59-'Operating Pro Forma'!$V$62)/12)*'Debt Service'!$F9),IF($E9&gt;IC$3-1,$H9,0))</f>
        <v>0</v>
      </c>
      <c r="ID9" s="268">
        <f>IF($I9="Percentage of Cash Flow",IF($E9&gt;ID$3-1,(('Operating Pro Forma'!$V$59-'Operating Pro Forma'!$V$62)/12)*'Debt Service'!$F9),IF($E9&gt;ID$3-1,$H9,0))</f>
        <v>0</v>
      </c>
      <c r="IE9" s="268">
        <f>IF($I9="Percentage of Cash Flow",IF($E9&gt;IE$3-1,(('Operating Pro Forma'!$V$59-'Operating Pro Forma'!$V$62)/12)*'Debt Service'!$F9),IF($E9&gt;IE$3-1,$H9,0))</f>
        <v>0</v>
      </c>
      <c r="IF9" s="268">
        <f>IF($I9="Percentage of Cash Flow",IF($E9&gt;IF$3-1,(('Operating Pro Forma'!$V$59-'Operating Pro Forma'!$V$62)/12)*'Debt Service'!$F9),IF($E9&gt;IF$3-1,$H9,0))</f>
        <v>0</v>
      </c>
      <c r="IG9" s="268">
        <f>IF($I9="Percentage of Cash Flow",IF($E9&gt;IG$3-1,(('Operating Pro Forma'!$V$59-'Operating Pro Forma'!$V$62)/12)*'Debt Service'!$F9),IF($E9&gt;IG$3-1,$H9,0))</f>
        <v>0</v>
      </c>
      <c r="IH9" s="268">
        <f>IF($I9="Percentage of Cash Flow",IF($E9&gt;IH$3-1,(('Operating Pro Forma'!$V$59-'Operating Pro Forma'!$V$62)/12)*'Debt Service'!$F9),IF($E9&gt;IH$3-1,$H9,0))</f>
        <v>0</v>
      </c>
      <c r="II9" s="268">
        <f>IF($I9="Percentage of Cash Flow",IF($E9&gt;II$3-1,(('Operating Pro Forma'!$V$59-'Operating Pro Forma'!$V$62)/12)*'Debt Service'!$F9),IF($E9&gt;II$3-1,$H9,0))</f>
        <v>0</v>
      </c>
      <c r="IJ9" s="268">
        <f>IF($I9="Percentage of Cash Flow",IF($E9&gt;IJ$3-1,(('Operating Pro Forma'!$V$59-'Operating Pro Forma'!$V$62)/12)*'Debt Service'!$F9),IF($E9&gt;IJ$3-1,$H9,0))</f>
        <v>0</v>
      </c>
      <c r="IK9" s="268">
        <f>IF($I9="Percentage of Cash Flow",IF($E9&gt;IK$3-1,(('Operating Pro Forma'!$V$59-'Operating Pro Forma'!$V$62)/12)*'Debt Service'!$F9),IF($E9&gt;IK$3-1,$H9,0))</f>
        <v>0</v>
      </c>
      <c r="IL9" s="267">
        <f t="shared" si="18"/>
        <v>0</v>
      </c>
      <c r="IM9" s="268">
        <f>IF($I9="Percentage of Cash Flow",IF($E9&gt;IM$3-1,(('Operating Pro Forma'!$W$59-'Operating Pro Forma'!$W$62)/12)*'Debt Service'!$F$4),IF($E9&gt;IM$3-1,$H9,0))</f>
        <v>0</v>
      </c>
      <c r="IN9" s="268">
        <f>IF($I9="Percentage of Cash Flow",IF($E9&gt;IN$3-1,(('Operating Pro Forma'!$W$59-'Operating Pro Forma'!$W$62)/12)*'Debt Service'!$F$4),IF($E9&gt;IN$3-1,$H9,0))</f>
        <v>0</v>
      </c>
      <c r="IO9" s="268">
        <f>IF($I9="Percentage of Cash Flow",IF($E9&gt;IO$3-1,(('Operating Pro Forma'!$W$59-'Operating Pro Forma'!$W$62)/12)*'Debt Service'!$F$4),IF($E9&gt;IO$3-1,$H9,0))</f>
        <v>0</v>
      </c>
      <c r="IP9" s="268">
        <f>IF($I9="Percentage of Cash Flow",IF($E9&gt;IP$3-1,(('Operating Pro Forma'!$W$59-'Operating Pro Forma'!$W$62)/12)*'Debt Service'!$F$4),IF($E9&gt;IP$3-1,$H9,0))</f>
        <v>0</v>
      </c>
      <c r="IQ9" s="268">
        <f>IF($I9="Percentage of Cash Flow",IF($E9&gt;IQ$3-1,(('Operating Pro Forma'!$W$59-'Operating Pro Forma'!$W$62)/12)*'Debt Service'!$F$4),IF($E9&gt;IQ$3-1,$H9,0))</f>
        <v>0</v>
      </c>
      <c r="IR9" s="268">
        <f>IF($I9="Percentage of Cash Flow",IF($E9&gt;IR$3-1,(('Operating Pro Forma'!$W$59-'Operating Pro Forma'!$W$62)/12)*'Debt Service'!$F$4),IF($E9&gt;IR$3-1,$H9,0))</f>
        <v>0</v>
      </c>
      <c r="IS9" s="268">
        <f>IF($I9="Percentage of Cash Flow",IF($E9&gt;IS$3-1,(('Operating Pro Forma'!$W$59-'Operating Pro Forma'!$W$62)/12)*'Debt Service'!$F$4),IF($E9&gt;IS$3-1,$H9,0))</f>
        <v>0</v>
      </c>
      <c r="IT9" s="268">
        <f>IF($I9="Percentage of Cash Flow",IF($E9&gt;IT$3-1,(('Operating Pro Forma'!$W$59-'Operating Pro Forma'!$W$62)/12)*'Debt Service'!$F$4),IF($E9&gt;IT$3-1,$H9,0))</f>
        <v>0</v>
      </c>
      <c r="IU9" s="268">
        <f>IF($I9="Percentage of Cash Flow",IF($E9&gt;IU$3-1,(('Operating Pro Forma'!$W$59-'Operating Pro Forma'!$W$62)/12)*'Debt Service'!$F$4),IF($E9&gt;IU$3-1,$H9,0))</f>
        <v>0</v>
      </c>
      <c r="IV9" s="268">
        <f>IF($I9="Percentage of Cash Flow",IF($E9&gt;IV$3-1,(('Operating Pro Forma'!$W$59-'Operating Pro Forma'!$W$62)/12)*'Debt Service'!$F$4),IF($E9&gt;IV$3-1,$H9,0))</f>
        <v>0</v>
      </c>
      <c r="IW9" s="268">
        <f>IF($I9="Percentage of Cash Flow",IF($E9&gt;IW$3-1,(('Operating Pro Forma'!$W$59-'Operating Pro Forma'!$W$62)/12)*'Debt Service'!$F$4),IF($E9&gt;IW$3-1,$H9,0))</f>
        <v>0</v>
      </c>
      <c r="IX9" s="268">
        <f>IF($I9="Percentage of Cash Flow",IF($E9&gt;IX$3-1,(('Operating Pro Forma'!$W$59-'Operating Pro Forma'!$W$62)/12)*'Debt Service'!$F$4),IF($E9&gt;IX$3-1,$H9,0))</f>
        <v>0</v>
      </c>
      <c r="IY9" s="267">
        <f t="shared" si="19"/>
        <v>0</v>
      </c>
      <c r="IZ9" s="268">
        <f>IF($I9="Percentage of Cash Flow",IF($E9&gt;IZ$3-1,(('Operating Pro Forma'!$X$59-'Operating Pro Forma'!$X$62)/12)*'Debt Service'!$F9),IF($E9&gt;IZ$3-1,$H9,0))</f>
        <v>0</v>
      </c>
      <c r="JA9" s="268">
        <f>IF($I9="Percentage of Cash Flow",IF($E9&gt;JA$3-1,(('Operating Pro Forma'!$X$59-'Operating Pro Forma'!$X$62)/12)*'Debt Service'!$F9),IF($E9&gt;JA$3-1,$H9,0))</f>
        <v>0</v>
      </c>
      <c r="JB9" s="268">
        <f>IF($I9="Percentage of Cash Flow",IF($E9&gt;JB$3-1,(('Operating Pro Forma'!$X$59-'Operating Pro Forma'!$X$62)/12)*'Debt Service'!$F9),IF($E9&gt;JB$3-1,$H9,0))</f>
        <v>0</v>
      </c>
      <c r="JC9" s="268">
        <f>IF($I9="Percentage of Cash Flow",IF($E9&gt;JC$3-1,(('Operating Pro Forma'!$X$59-'Operating Pro Forma'!$X$62)/12)*'Debt Service'!$F9),IF($E9&gt;JC$3-1,$H9,0))</f>
        <v>0</v>
      </c>
      <c r="JD9" s="268">
        <f>IF($I9="Percentage of Cash Flow",IF($E9&gt;JD$3-1,(('Operating Pro Forma'!$X$59-'Operating Pro Forma'!$X$62)/12)*'Debt Service'!$F9),IF($E9&gt;JD$3-1,$H9,0))</f>
        <v>0</v>
      </c>
      <c r="JE9" s="268">
        <f>IF($I9="Percentage of Cash Flow",IF($E9&gt;JE$3-1,(('Operating Pro Forma'!$X$59-'Operating Pro Forma'!$X$62)/12)*'Debt Service'!$F9),IF($E9&gt;JE$3-1,$H9,0))</f>
        <v>0</v>
      </c>
      <c r="JF9" s="268">
        <f>IF($I9="Percentage of Cash Flow",IF($E9&gt;JF$3-1,(('Operating Pro Forma'!$X$59-'Operating Pro Forma'!$X$62)/12)*'Debt Service'!$F9),IF($E9&gt;JF$3-1,$H9,0))</f>
        <v>0</v>
      </c>
      <c r="JG9" s="268">
        <f>IF($I9="Percentage of Cash Flow",IF($E9&gt;JG$3-1,(('Operating Pro Forma'!$X$59-'Operating Pro Forma'!$X$62)/12)*'Debt Service'!$F9),IF($E9&gt;JG$3-1,$H9,0))</f>
        <v>0</v>
      </c>
      <c r="JH9" s="268">
        <f>IF($I9="Percentage of Cash Flow",IF($E9&gt;JH$3-1,(('Operating Pro Forma'!$X$59-'Operating Pro Forma'!$X$62)/12)*'Debt Service'!$F9),IF($E9&gt;JH$3-1,$H9,0))</f>
        <v>0</v>
      </c>
      <c r="JI9" s="268">
        <f>IF($I9="Percentage of Cash Flow",IF($E9&gt;JI$3-1,(('Operating Pro Forma'!$X$59-'Operating Pro Forma'!$X$62)/12)*'Debt Service'!$F9),IF($E9&gt;JI$3-1,$H9,0))</f>
        <v>0</v>
      </c>
      <c r="JJ9" s="268">
        <f>IF($I9="Percentage of Cash Flow",IF($E9&gt;JJ$3-1,(('Operating Pro Forma'!$X$59-'Operating Pro Forma'!$X$62)/12)*'Debt Service'!$F9),IF($E9&gt;JJ$3-1,$H9,0))</f>
        <v>0</v>
      </c>
      <c r="JK9" s="268">
        <f>IF($I9="Percentage of Cash Flow",IF($E9&gt;JK$3-1,(('Operating Pro Forma'!$X$59-'Operating Pro Forma'!$X$62)/12)*'Debt Service'!$F9),IF($E9&gt;JK$3-1,$H9,0))</f>
        <v>0</v>
      </c>
      <c r="JL9" s="267">
        <f t="shared" si="20"/>
        <v>0</v>
      </c>
      <c r="JM9" s="268">
        <f>IF($I9="Percentage of Cash Flow",IF($E9&gt;JM$3-1,(('Operating Pro Forma'!$Y$59-'Operating Pro Forma'!$Y$62)/12)*'Debt Service'!$F9),IF($E9&gt;JM$3-1,$H9,0))</f>
        <v>0</v>
      </c>
      <c r="JN9" s="268">
        <f>IF($I9="Percentage of Cash Flow",IF($E9&gt;JN$3-1,(('Operating Pro Forma'!$Y$59-'Operating Pro Forma'!$Y$62)/12)*'Debt Service'!$F9),IF($E9&gt;JN$3-1,$H9,0))</f>
        <v>0</v>
      </c>
      <c r="JO9" s="268">
        <f>IF($I9="Percentage of Cash Flow",IF($E9&gt;JO$3-1,(('Operating Pro Forma'!$Y$59-'Operating Pro Forma'!$Y$62)/12)*'Debt Service'!$F9),IF($E9&gt;JO$3-1,$H9,0))</f>
        <v>0</v>
      </c>
      <c r="JP9" s="268">
        <f>IF($I9="Percentage of Cash Flow",IF($E9&gt;JP$3-1,(('Operating Pro Forma'!$Y$59-'Operating Pro Forma'!$Y$62)/12)*'Debt Service'!$F9),IF($E9&gt;JP$3-1,$H9,0))</f>
        <v>0</v>
      </c>
      <c r="JQ9" s="268">
        <f>IF($I9="Percentage of Cash Flow",IF($E9&gt;JQ$3-1,(('Operating Pro Forma'!$Y$59-'Operating Pro Forma'!$Y$62)/12)*'Debt Service'!$F9),IF($E9&gt;JQ$3-1,$H9,0))</f>
        <v>0</v>
      </c>
      <c r="JR9" s="268">
        <f>IF($I9="Percentage of Cash Flow",IF($E9&gt;JR$3-1,(('Operating Pro Forma'!$Y$59-'Operating Pro Forma'!$Y$62)/12)*'Debt Service'!$F9),IF($E9&gt;JR$3-1,$H9,0))</f>
        <v>0</v>
      </c>
      <c r="JS9" s="268">
        <f>IF($I9="Percentage of Cash Flow",IF($E9&gt;JS$3-1,(('Operating Pro Forma'!$Y$59-'Operating Pro Forma'!$Y$62)/12)*'Debt Service'!$F9),IF($E9&gt;JS$3-1,$H9,0))</f>
        <v>0</v>
      </c>
      <c r="JT9" s="268">
        <f>IF($I9="Percentage of Cash Flow",IF($E9&gt;JT$3-1,(('Operating Pro Forma'!$Y$59-'Operating Pro Forma'!$Y$62)/12)*'Debt Service'!$F9),IF($E9&gt;JT$3-1,$H9,0))</f>
        <v>0</v>
      </c>
      <c r="JU9" s="268">
        <f>IF($I9="Percentage of Cash Flow",IF($E9&gt;JU$3-1,(('Operating Pro Forma'!$Y$59-'Operating Pro Forma'!$Y$62)/12)*'Debt Service'!$F9),IF($E9&gt;JU$3-1,$H9,0))</f>
        <v>0</v>
      </c>
      <c r="JV9" s="268">
        <f>IF($I9="Percentage of Cash Flow",IF($E9&gt;JV$3-1,(('Operating Pro Forma'!$Y$59-'Operating Pro Forma'!$Y$62)/12)*'Debt Service'!$F9),IF($E9&gt;JV$3-1,$H9,0))</f>
        <v>0</v>
      </c>
      <c r="JW9" s="268">
        <f>IF($I9="Percentage of Cash Flow",IF($E9&gt;JW$3-1,(('Operating Pro Forma'!$Y$59-'Operating Pro Forma'!$Y$62)/12)*'Debt Service'!$F9),IF($E9&gt;JW$3-1,$H9,0))</f>
        <v>0</v>
      </c>
      <c r="JX9" s="268">
        <f>IF($I9="Percentage of Cash Flow",IF($E9&gt;JX$3-1,(('Operating Pro Forma'!$Y$59-'Operating Pro Forma'!$Y$62)/12)*'Debt Service'!$F9),IF($E9&gt;JX$3-1,$H9,0))</f>
        <v>0</v>
      </c>
      <c r="JY9" s="267">
        <f t="shared" si="30"/>
        <v>0</v>
      </c>
      <c r="JZ9" s="268">
        <f>IF($I9="Percentage of Cash Flow",IF($E9&gt;JZ$3-1,(('Operating Pro Forma'!$Z$59-'Operating Pro Forma'!$Z$62)/12)*'Debt Service'!$F9),IF($E9&gt;JZ$3-1,$H9,0))</f>
        <v>0</v>
      </c>
      <c r="KA9" s="268">
        <f>IF($I9="Percentage of Cash Flow",IF($E9&gt;KA$3-1,(('Operating Pro Forma'!$Z$59-'Operating Pro Forma'!$Z$62)/12)*'Debt Service'!$F9),IF($E9&gt;KA$3-1,$H9,0))</f>
        <v>0</v>
      </c>
      <c r="KB9" s="268">
        <f>IF($I9="Percentage of Cash Flow",IF($E9&gt;KB$3-1,(('Operating Pro Forma'!$Z$59-'Operating Pro Forma'!$Z$62)/12)*'Debt Service'!$F9),IF($E9&gt;KB$3-1,$H9,0))</f>
        <v>0</v>
      </c>
      <c r="KC9" s="268">
        <f>IF($I9="Percentage of Cash Flow",IF($E9&gt;KC$3-1,(('Operating Pro Forma'!$Z$59-'Operating Pro Forma'!$Z$62)/12)*'Debt Service'!$F9),IF($E9&gt;KC$3-1,$H9,0))</f>
        <v>0</v>
      </c>
      <c r="KD9" s="268">
        <f>IF($I9="Percentage of Cash Flow",IF($E9&gt;KD$3-1,(('Operating Pro Forma'!$Z$59-'Operating Pro Forma'!$Z$62)/12)*'Debt Service'!$F9),IF($E9&gt;KD$3-1,$H9,0))</f>
        <v>0</v>
      </c>
      <c r="KE9" s="268">
        <f>IF($I9="Percentage of Cash Flow",IF($E9&gt;KE$3-1,(('Operating Pro Forma'!$Z$59-'Operating Pro Forma'!$Z$62)/12)*'Debt Service'!$F9),IF($E9&gt;KE$3-1,$H9,0))</f>
        <v>0</v>
      </c>
      <c r="KF9" s="268">
        <f>IF($I9="Percentage of Cash Flow",IF($E9&gt;KF$3-1,(('Operating Pro Forma'!$Z$59-'Operating Pro Forma'!$Z$62)/12)*'Debt Service'!$F9),IF($E9&gt;KF$3-1,$H9,0))</f>
        <v>0</v>
      </c>
      <c r="KG9" s="268">
        <f>IF($I9="Percentage of Cash Flow",IF($E9&gt;KG$3-1,(('Operating Pro Forma'!$Z$59-'Operating Pro Forma'!$Z$62)/12)*'Debt Service'!$F9),IF($E9&gt;KG$3-1,$H9,0))</f>
        <v>0</v>
      </c>
      <c r="KH9" s="268">
        <f>IF($I9="Percentage of Cash Flow",IF($E9&gt;KH$3-1,(('Operating Pro Forma'!$Z$59-'Operating Pro Forma'!$Z$62)/12)*'Debt Service'!$F9),IF($E9&gt;KH$3-1,$H9,0))</f>
        <v>0</v>
      </c>
      <c r="KI9" s="268">
        <f>IF($I9="Percentage of Cash Flow",IF($E9&gt;KI$3-1,(('Operating Pro Forma'!$Z$59-'Operating Pro Forma'!$Z$62)/12)*'Debt Service'!$F9),IF($E9&gt;KI$3-1,$H9,0))</f>
        <v>0</v>
      </c>
      <c r="KJ9" s="268">
        <f>IF($I9="Percentage of Cash Flow",IF($E9&gt;KJ$3-1,(('Operating Pro Forma'!$Z$59-'Operating Pro Forma'!$Z$62)/12)*'Debt Service'!$F9),IF($E9&gt;KJ$3-1,$H9,0))</f>
        <v>0</v>
      </c>
      <c r="KK9" s="268">
        <f>IF($I9="Percentage of Cash Flow",IF($E9&gt;KK$3-1,(('Operating Pro Forma'!$Z$59-'Operating Pro Forma'!$Z$62)/12)*'Debt Service'!$F9),IF($E9&gt;KK$3-1,$H9,0))</f>
        <v>0</v>
      </c>
      <c r="KL9" s="267">
        <f t="shared" si="21"/>
        <v>0</v>
      </c>
      <c r="KM9" s="274">
        <f>IF($I9="Percentage of Cash Flow",IF($E9&gt;KM$3-1,(('Operating Pro Forma'!$AA$59-'Operating Pro Forma'!$AA$62)/12)*'Debt Service'!$F9),IF($E9&gt;KM$3-1,$H9,0))</f>
        <v>0</v>
      </c>
      <c r="KN9" s="274">
        <f>IF($I9="Percentage of Cash Flow",IF($E9&gt;KN$3-1,(('Operating Pro Forma'!$AA$59-'Operating Pro Forma'!$AA$62)/12)*'Debt Service'!$F9),IF($E9&gt;KN$3-1,$H9,0))</f>
        <v>0</v>
      </c>
      <c r="KO9" s="274">
        <f>IF($I9="Percentage of Cash Flow",IF($E9&gt;KO$3-1,(('Operating Pro Forma'!$AA$59-'Operating Pro Forma'!$AA$62)/12)*'Debt Service'!$F9),IF($E9&gt;KO$3-1,$H9,0))</f>
        <v>0</v>
      </c>
      <c r="KP9" s="274">
        <f>IF($I9="Percentage of Cash Flow",IF($E9&gt;KP$3-1,(('Operating Pro Forma'!$AA$59-'Operating Pro Forma'!$AA$62)/12)*'Debt Service'!$F9),IF($E9&gt;KP$3-1,$H9,0))</f>
        <v>0</v>
      </c>
      <c r="KQ9" s="274">
        <f>IF($I9="Percentage of Cash Flow",IF($E9&gt;KQ$3-1,(('Operating Pro Forma'!$AA$59-'Operating Pro Forma'!$AA$62)/12)*'Debt Service'!$F9),IF($E9&gt;KQ$3-1,$H9,0))</f>
        <v>0</v>
      </c>
      <c r="KR9" s="274">
        <f>IF($I9="Percentage of Cash Flow",IF($E9&gt;KR$3-1,(('Operating Pro Forma'!$AA$59-'Operating Pro Forma'!$AA$62)/12)*'Debt Service'!$F9),IF($E9&gt;KR$3-1,$H9,0))</f>
        <v>0</v>
      </c>
      <c r="KS9" s="274">
        <f>IF($I9="Percentage of Cash Flow",IF($E9&gt;KS$3-1,(('Operating Pro Forma'!$AA$59-'Operating Pro Forma'!$AA$62)/12)*'Debt Service'!$F9),IF($E9&gt;KS$3-1,$H9,0))</f>
        <v>0</v>
      </c>
      <c r="KT9" s="274">
        <f>IF($I9="Percentage of Cash Flow",IF($E9&gt;KT$3-1,(('Operating Pro Forma'!$AA$59-'Operating Pro Forma'!$AA$62)/12)*'Debt Service'!$F9),IF($E9&gt;KT$3-1,$H9,0))</f>
        <v>0</v>
      </c>
      <c r="KU9" s="274">
        <f>IF($I9="Percentage of Cash Flow",IF($E9&gt;KU$3-1,(('Operating Pro Forma'!$AA$59-'Operating Pro Forma'!$AA$62)/12)*'Debt Service'!$F9),IF($E9&gt;KU$3-1,$H9,0))</f>
        <v>0</v>
      </c>
      <c r="KV9" s="274">
        <f>IF($I9="Percentage of Cash Flow",IF($E9&gt;KV$3-1,(('Operating Pro Forma'!$AA$59-'Operating Pro Forma'!$AA$62)/12)*'Debt Service'!$F9),IF($E9&gt;KV$3-1,$H9,0))</f>
        <v>0</v>
      </c>
      <c r="KW9" s="274">
        <f>IF($I9="Percentage of Cash Flow",IF($E9&gt;KW$3-1,(('Operating Pro Forma'!$AA$59-'Operating Pro Forma'!$AA$62)/12)*'Debt Service'!$F9),IF($E9&gt;KW$3-1,$H9,0))</f>
        <v>0</v>
      </c>
      <c r="KX9" s="274">
        <f>IF($I9="Percentage of Cash Flow",IF($E9&gt;KX$3-1,(('Operating Pro Forma'!$AA$59-'Operating Pro Forma'!$AA$62)/12)*'Debt Service'!$F9),IF($E9&gt;KX$3-1,$H9,0))</f>
        <v>0</v>
      </c>
      <c r="KY9" s="267">
        <f t="shared" si="22"/>
        <v>0</v>
      </c>
      <c r="KZ9" s="274">
        <f>IF($I9="Percentage of Cash Flow",IF($E9&gt;KZ$3-1,(('Operating Pro Forma'!$AB$59-'Operating Pro Forma'!$AB$62)/12)*'Debt Service'!$F9),IF($E9&gt;KZ$3-1,$H9,0))</f>
        <v>0</v>
      </c>
      <c r="LA9" s="274">
        <f>IF($I9="Percentage of Cash Flow",IF($E9&gt;LA$3-1,(('Operating Pro Forma'!$AB$59-'Operating Pro Forma'!$AB$62)/12)*'Debt Service'!$F9),IF($E9&gt;LA$3-1,$H9,0))</f>
        <v>0</v>
      </c>
      <c r="LB9" s="274">
        <f>IF($I9="Percentage of Cash Flow",IF($E9&gt;LB$3-1,(('Operating Pro Forma'!$AB$59-'Operating Pro Forma'!$AB$62)/12)*'Debt Service'!$F9),IF($E9&gt;LB$3-1,$H9,0))</f>
        <v>0</v>
      </c>
      <c r="LC9" s="274">
        <f>IF($I9="Percentage of Cash Flow",IF($E9&gt;LC$3-1,(('Operating Pro Forma'!$AB$59-'Operating Pro Forma'!$AB$62)/12)*'Debt Service'!$F9),IF($E9&gt;LC$3-1,$H9,0))</f>
        <v>0</v>
      </c>
      <c r="LD9" s="274">
        <f>IF($I9="Percentage of Cash Flow",IF($E9&gt;LD$3-1,(('Operating Pro Forma'!$AB$59-'Operating Pro Forma'!$AB$62)/12)*'Debt Service'!$F9),IF($E9&gt;LD$3-1,$H9,0))</f>
        <v>0</v>
      </c>
      <c r="LE9" s="274">
        <f>IF($I9="Percentage of Cash Flow",IF($E9&gt;LE$3-1,(('Operating Pro Forma'!$AB$59-'Operating Pro Forma'!$AB$62)/12)*'Debt Service'!$F9),IF($E9&gt;LE$3-1,$H9,0))</f>
        <v>0</v>
      </c>
      <c r="LF9" s="274">
        <f>IF($I9="Percentage of Cash Flow",IF($E9&gt;LF$3-1,(('Operating Pro Forma'!$AB$59-'Operating Pro Forma'!$AB$62)/12)*'Debt Service'!$F9),IF($E9&gt;LF$3-1,$H9,0))</f>
        <v>0</v>
      </c>
      <c r="LG9" s="274">
        <f>IF($I9="Percentage of Cash Flow",IF($E9&gt;LG$3-1,(('Operating Pro Forma'!$AB$59-'Operating Pro Forma'!$AB$62)/12)*'Debt Service'!$F9),IF($E9&gt;LG$3-1,$H9,0))</f>
        <v>0</v>
      </c>
      <c r="LH9" s="274">
        <f>IF($I9="Percentage of Cash Flow",IF($E9&gt;LH$3-1,(('Operating Pro Forma'!$AB$59-'Operating Pro Forma'!$AB$62)/12)*'Debt Service'!$F9),IF($E9&gt;LH$3-1,$H9,0))</f>
        <v>0</v>
      </c>
      <c r="LI9" s="274">
        <f>IF($I9="Percentage of Cash Flow",IF($E9&gt;LI$3-1,(('Operating Pro Forma'!$AB$59-'Operating Pro Forma'!$AB$62)/12)*'Debt Service'!$F9),IF($E9&gt;LI$3-1,$H9,0))</f>
        <v>0</v>
      </c>
      <c r="LJ9" s="274">
        <f>IF($I9="Percentage of Cash Flow",IF($E9&gt;LJ$3-1,(('Operating Pro Forma'!$AB$59-'Operating Pro Forma'!$AB$62)/12)*'Debt Service'!$F9),IF($E9&gt;LJ$3-1,$H9,0))</f>
        <v>0</v>
      </c>
      <c r="LK9" s="274">
        <f>IF($I9="Percentage of Cash Flow",IF($E9&gt;LK$3-1,(('Operating Pro Forma'!$AB$59-'Operating Pro Forma'!$AB$62)/12)*'Debt Service'!$F9),IF($E9&gt;LK$3-1,$H9,0))</f>
        <v>0</v>
      </c>
      <c r="LL9" s="267">
        <f t="shared" si="23"/>
        <v>0</v>
      </c>
      <c r="LM9" s="274">
        <f>IF($I9="Percentage of Cash Flow",IF($E9&gt;LM$3-1,(('Operating Pro Forma'!$AC$59-'Operating Pro Forma'!$AC$62)/12)*'Debt Service'!$F9),IF($E9&gt;LM$3-1,$H9,0))</f>
        <v>0</v>
      </c>
      <c r="LN9" s="274">
        <f>IF($I9="Percentage of Cash Flow",IF($E9&gt;LN$3-1,(('Operating Pro Forma'!$AC$59-'Operating Pro Forma'!$AC$62)/12)*'Debt Service'!$F9),IF($E9&gt;LN$3-1,$H9,0))</f>
        <v>0</v>
      </c>
      <c r="LO9" s="274">
        <f>IF($I9="Percentage of Cash Flow",IF($E9&gt;LO$3-1,(('Operating Pro Forma'!$AC$59-'Operating Pro Forma'!$AC$62)/12)*'Debt Service'!$F9),IF($E9&gt;LO$3-1,$H9,0))</f>
        <v>0</v>
      </c>
      <c r="LP9" s="274">
        <f>IF($I9="Percentage of Cash Flow",IF($E9&gt;LP$3-1,(('Operating Pro Forma'!$AC$59-'Operating Pro Forma'!$AC$62)/12)*'Debt Service'!$F9),IF($E9&gt;LP$3-1,$H9,0))</f>
        <v>0</v>
      </c>
      <c r="LQ9" s="274">
        <f>IF($I9="Percentage of Cash Flow",IF($E9&gt;LQ$3-1,(('Operating Pro Forma'!$AC$59-'Operating Pro Forma'!$AC$62)/12)*'Debt Service'!$F9),IF($E9&gt;LQ$3-1,$H9,0))</f>
        <v>0</v>
      </c>
      <c r="LR9" s="274">
        <f>IF($I9="Percentage of Cash Flow",IF($E9&gt;LR$3-1,(('Operating Pro Forma'!$AC$59-'Operating Pro Forma'!$AC$62)/12)*'Debt Service'!$F9),IF($E9&gt;LR$3-1,$H9,0))</f>
        <v>0</v>
      </c>
      <c r="LS9" s="274">
        <f>IF($I9="Percentage of Cash Flow",IF($E9&gt;LS$3-1,(('Operating Pro Forma'!$AC$59-'Operating Pro Forma'!$AC$62)/12)*'Debt Service'!$F9),IF($E9&gt;LS$3-1,$H9,0))</f>
        <v>0</v>
      </c>
      <c r="LT9" s="274">
        <f>IF($I9="Percentage of Cash Flow",IF($E9&gt;LT$3-1,(('Operating Pro Forma'!$AC$59-'Operating Pro Forma'!$AC$62)/12)*'Debt Service'!$F9),IF($E9&gt;LT$3-1,$H9,0))</f>
        <v>0</v>
      </c>
      <c r="LU9" s="274">
        <f>IF($I9="Percentage of Cash Flow",IF($E9&gt;LU$3-1,(('Operating Pro Forma'!$AC$59-'Operating Pro Forma'!$AC$62)/12)*'Debt Service'!$F9),IF($E9&gt;LU$3-1,$H9,0))</f>
        <v>0</v>
      </c>
      <c r="LV9" s="274">
        <f>IF($I9="Percentage of Cash Flow",IF($E9&gt;LV$3-1,(('Operating Pro Forma'!$AC$59-'Operating Pro Forma'!$AC$62)/12)*'Debt Service'!$F9),IF($E9&gt;LV$3-1,$H9,0))</f>
        <v>0</v>
      </c>
      <c r="LW9" s="274">
        <f>IF($I9="Percentage of Cash Flow",IF($E9&gt;LW$3-1,(('Operating Pro Forma'!$AC$59-'Operating Pro Forma'!$AC$62)/12)*'Debt Service'!$F9),IF($E9&gt;LW$3-1,$H9,0))</f>
        <v>0</v>
      </c>
      <c r="LX9" s="274">
        <f>IF($I9="Percentage of Cash Flow",IF($E9&gt;LX$3-1,(('Operating Pro Forma'!$AC$59-'Operating Pro Forma'!$AC$62)/12)*'Debt Service'!$F9),IF($E9&gt;LX$3-1,$H9,0))</f>
        <v>0</v>
      </c>
      <c r="LY9" s="267">
        <f t="shared" si="24"/>
        <v>0</v>
      </c>
      <c r="LZ9" s="274">
        <f>IF($I9="Percentage of Cash Flow",IF($E9&gt;LZ$3-1,(('Operating Pro Forma'!$AD$59-'Operating Pro Forma'!$AD$62)/12)*'Debt Service'!$F9),IF($E9&gt;LZ$3-1,$H9,0))</f>
        <v>0</v>
      </c>
      <c r="MA9" s="274">
        <f>IF($I9="Percentage of Cash Flow",IF($E9&gt;MA$3-1,(('Operating Pro Forma'!$AD$59-'Operating Pro Forma'!$AD$62)/12)*'Debt Service'!$F9),IF($E9&gt;MA$3-1,$H9,0))</f>
        <v>0</v>
      </c>
      <c r="MB9" s="274">
        <f>IF($I9="Percentage of Cash Flow",IF($E9&gt;MB$3-1,(('Operating Pro Forma'!$AD$59-'Operating Pro Forma'!$AD$62)/12)*'Debt Service'!$F9),IF($E9&gt;MB$3-1,$H9,0))</f>
        <v>0</v>
      </c>
      <c r="MC9" s="274">
        <f>IF($I9="Percentage of Cash Flow",IF($E9&gt;MC$3-1,(('Operating Pro Forma'!$AD$59-'Operating Pro Forma'!$AD$62)/12)*'Debt Service'!$F9),IF($E9&gt;MC$3-1,$H9,0))</f>
        <v>0</v>
      </c>
      <c r="MD9" s="274">
        <f>IF($I9="Percentage of Cash Flow",IF($E9&gt;MD$3-1,(('Operating Pro Forma'!$AD$59-'Operating Pro Forma'!$AD$62)/12)*'Debt Service'!$F9),IF($E9&gt;MD$3-1,$H9,0))</f>
        <v>0</v>
      </c>
      <c r="ME9" s="274">
        <f>IF($I9="Percentage of Cash Flow",IF($E9&gt;ME$3-1,(('Operating Pro Forma'!$AD$59-'Operating Pro Forma'!$AD$62)/12)*'Debt Service'!$F9),IF($E9&gt;ME$3-1,$H9,0))</f>
        <v>0</v>
      </c>
      <c r="MF9" s="274">
        <f>IF($I9="Percentage of Cash Flow",IF($E9&gt;MF$3-1,(('Operating Pro Forma'!$AD$59-'Operating Pro Forma'!$AD$62)/12)*'Debt Service'!$F9),IF($E9&gt;MF$3-1,$H9,0))</f>
        <v>0</v>
      </c>
      <c r="MG9" s="274">
        <f>IF($I9="Percentage of Cash Flow",IF($E9&gt;MG$3-1,(('Operating Pro Forma'!$AD$59-'Operating Pro Forma'!$AD$62)/12)*'Debt Service'!$F9),IF($E9&gt;MG$3-1,$H9,0))</f>
        <v>0</v>
      </c>
      <c r="MH9" s="274">
        <f>IF($I9="Percentage of Cash Flow",IF($E9&gt;MH$3-1,(('Operating Pro Forma'!$AD$59-'Operating Pro Forma'!$AD$62)/12)*'Debt Service'!$F9),IF($E9&gt;MH$3-1,$H9,0))</f>
        <v>0</v>
      </c>
      <c r="MI9" s="274">
        <f>IF($I9="Percentage of Cash Flow",IF($E9&gt;MI$3-1,(('Operating Pro Forma'!$AD$59-'Operating Pro Forma'!$AD$62)/12)*'Debt Service'!$F9),IF($E9&gt;MI$3-1,$H9,0))</f>
        <v>0</v>
      </c>
      <c r="MJ9" s="274">
        <f>IF($I9="Percentage of Cash Flow",IF($E9&gt;MJ$3-1,(('Operating Pro Forma'!$AD$59-'Operating Pro Forma'!$AD$62)/12)*'Debt Service'!$F9),IF($E9&gt;MJ$3-1,$H9,0))</f>
        <v>0</v>
      </c>
      <c r="MK9" s="274">
        <f>IF($I9="Percentage of Cash Flow",IF($E9&gt;MK$3-1,(('Operating Pro Forma'!$AD$59-'Operating Pro Forma'!$AD$62)/12)*'Debt Service'!$F9),IF($E9&gt;MK$3-1,$H9,0))</f>
        <v>0</v>
      </c>
      <c r="ML9" s="267">
        <f t="shared" si="25"/>
        <v>0</v>
      </c>
      <c r="MM9" s="274">
        <f>IF($I9="Percentage of Cash Flow",IF($E9&gt;MM$3-1,(('Operating Pro Forma'!$AE$59-'Operating Pro Forma'!$AE$62)/12)*'Debt Service'!$F9),IF($E9&gt;MM$3-1,$H9,0))</f>
        <v>0</v>
      </c>
      <c r="MN9" s="274">
        <f>IF($I9="Percentage of Cash Flow",IF($E9&gt;MN$3-1,(('Operating Pro Forma'!$AE$59-'Operating Pro Forma'!$AE$62)/12)*'Debt Service'!$F9),IF($E9&gt;MN$3-1,$H9,0))</f>
        <v>0</v>
      </c>
      <c r="MO9" s="274">
        <f>IF($I9="Percentage of Cash Flow",IF($E9&gt;MO$3-1,(('Operating Pro Forma'!$AE$59-'Operating Pro Forma'!$AE$62)/12)*'Debt Service'!$F9),IF($E9&gt;MO$3-1,$H9,0))</f>
        <v>0</v>
      </c>
      <c r="MP9" s="274">
        <f>IF($I9="Percentage of Cash Flow",IF($E9&gt;MP$3-1,(('Operating Pro Forma'!$AE$59-'Operating Pro Forma'!$AE$62)/12)*'Debt Service'!$F9),IF($E9&gt;MP$3-1,$H9,0))</f>
        <v>0</v>
      </c>
      <c r="MQ9" s="274">
        <f>IF($I9="Percentage of Cash Flow",IF($E9&gt;MQ$3-1,(('Operating Pro Forma'!$AE$59-'Operating Pro Forma'!$AE$62)/12)*'Debt Service'!$F9),IF($E9&gt;MQ$3-1,$H9,0))</f>
        <v>0</v>
      </c>
      <c r="MR9" s="274">
        <f>IF($I9="Percentage of Cash Flow",IF($E9&gt;MR$3-1,(('Operating Pro Forma'!$AE$59-'Operating Pro Forma'!$AE$62)/12)*'Debt Service'!$F9),IF($E9&gt;MR$3-1,$H9,0))</f>
        <v>0</v>
      </c>
      <c r="MS9" s="274">
        <f>IF($I9="Percentage of Cash Flow",IF($E9&gt;MS$3-1,(('Operating Pro Forma'!$AE$59-'Operating Pro Forma'!$AE$62)/12)*'Debt Service'!$F9),IF($E9&gt;MS$3-1,$H9,0))</f>
        <v>0</v>
      </c>
      <c r="MT9" s="274">
        <f>IF($I9="Percentage of Cash Flow",IF($E9&gt;MT$3-1,(('Operating Pro Forma'!$AE$59-'Operating Pro Forma'!$AE$62)/12)*'Debt Service'!$F9),IF($E9&gt;MT$3-1,$H9,0))</f>
        <v>0</v>
      </c>
      <c r="MU9" s="274">
        <f>IF($I9="Percentage of Cash Flow",IF($E9&gt;MU$3-1,(('Operating Pro Forma'!$AE$59-'Operating Pro Forma'!$AE$62)/12)*'Debt Service'!$F9),IF($E9&gt;MU$3-1,$H9,0))</f>
        <v>0</v>
      </c>
      <c r="MV9" s="274">
        <f>IF($I9="Percentage of Cash Flow",IF($E9&gt;MV$3-1,(('Operating Pro Forma'!$AE$59-'Operating Pro Forma'!$AE$62)/12)*'Debt Service'!$F9),IF($E9&gt;MV$3-1,$H9,0))</f>
        <v>0</v>
      </c>
      <c r="MW9" s="274">
        <f>IF($I9="Percentage of Cash Flow",IF($E9&gt;MW$3-1,(('Operating Pro Forma'!$AE$59-'Operating Pro Forma'!$AE$62)/12)*'Debt Service'!$F9),IF($E9&gt;MW$3-1,$H9,0))</f>
        <v>0</v>
      </c>
      <c r="MX9" s="274">
        <f>IF($I9="Percentage of Cash Flow",IF($E9&gt;MX$3-1,(('Operating Pro Forma'!$AE$59-'Operating Pro Forma'!$AE$62)/12)*'Debt Service'!$F9),IF($E9&gt;MX$3-1,$H9,0))</f>
        <v>0</v>
      </c>
      <c r="MY9" s="267">
        <f t="shared" si="26"/>
        <v>0</v>
      </c>
      <c r="MZ9" s="274">
        <f>IF($I9="Percentage of Cash Flow",IF($E9&gt;MZ$3-1,(('Operating Pro Forma'!$AF$59-'Operating Pro Forma'!$AF$62)/12)*'Debt Service'!$F9),IF($E9&gt;MZ$3-1,$H9,0))</f>
        <v>0</v>
      </c>
      <c r="NA9" s="274">
        <f>IF($I9="Percentage of Cash Flow",IF($E9&gt;NA$3-1,(('Operating Pro Forma'!$AF$59-'Operating Pro Forma'!$AF$62)/12)*'Debt Service'!$F9),IF($E9&gt;NA$3-1,$H9,0))</f>
        <v>0</v>
      </c>
      <c r="NB9" s="274">
        <f>IF($I9="Percentage of Cash Flow",IF($E9&gt;NB$3-1,(('Operating Pro Forma'!$AF$59-'Operating Pro Forma'!$AF$62)/12)*'Debt Service'!$F9),IF($E9&gt;NB$3-1,$H9,0))</f>
        <v>0</v>
      </c>
      <c r="NC9" s="274">
        <f>IF($I9="Percentage of Cash Flow",IF($E9&gt;NC$3-1,(('Operating Pro Forma'!$AF$59-'Operating Pro Forma'!$AF$62)/12)*'Debt Service'!$F9),IF($E9&gt;NC$3-1,$H9,0))</f>
        <v>0</v>
      </c>
      <c r="ND9" s="274">
        <f>IF($I9="Percentage of Cash Flow",IF($E9&gt;ND$3-1,(('Operating Pro Forma'!$AF$59-'Operating Pro Forma'!$AF$62)/12)*'Debt Service'!$F9),IF($E9&gt;ND$3-1,$H9,0))</f>
        <v>0</v>
      </c>
      <c r="NE9" s="274">
        <f>IF($I9="Percentage of Cash Flow",IF($E9&gt;NE$3-1,(('Operating Pro Forma'!$AF$59-'Operating Pro Forma'!$AF$62)/12)*'Debt Service'!$F9),IF($E9&gt;NE$3-1,$H9,0))</f>
        <v>0</v>
      </c>
      <c r="NF9" s="274">
        <f>IF($I9="Percentage of Cash Flow",IF($E9&gt;NF$3-1,(('Operating Pro Forma'!$AF$59-'Operating Pro Forma'!$AF$62)/12)*'Debt Service'!$F9),IF($E9&gt;NF$3-1,$H9,0))</f>
        <v>0</v>
      </c>
      <c r="NG9" s="274">
        <f>IF($I9="Percentage of Cash Flow",IF($E9&gt;NG$3-1,(('Operating Pro Forma'!$AF$59-'Operating Pro Forma'!$AF$62)/12)*'Debt Service'!$F9),IF($E9&gt;NG$3-1,$H9,0))</f>
        <v>0</v>
      </c>
      <c r="NH9" s="274">
        <f>IF($I9="Percentage of Cash Flow",IF($E9&gt;NH$3-1,(('Operating Pro Forma'!$AF$59-'Operating Pro Forma'!$AF$62)/12)*'Debt Service'!$F9),IF($E9&gt;NH$3-1,$H9,0))</f>
        <v>0</v>
      </c>
      <c r="NI9" s="274">
        <f>IF($I9="Percentage of Cash Flow",IF($E9&gt;NI$3-1,(('Operating Pro Forma'!$AF$59-'Operating Pro Forma'!$AF$62)/12)*'Debt Service'!$F9),IF($E9&gt;NI$3-1,$H9,0))</f>
        <v>0</v>
      </c>
      <c r="NJ9" s="274">
        <f>IF($I9="Percentage of Cash Flow",IF($E9&gt;NJ$3-1,(('Operating Pro Forma'!$AF$59-'Operating Pro Forma'!$AF$62)/12)*'Debt Service'!$F9),IF($E9&gt;NJ$3-1,$H9,0))</f>
        <v>0</v>
      </c>
      <c r="NK9" s="274">
        <f>IF($I9="Percentage of Cash Flow",IF($E9&gt;NK$3-1,(('Operating Pro Forma'!$AF$59-'Operating Pro Forma'!$AF$62)/12)*'Debt Service'!$F9),IF($E9&gt;NK$3-1,$H9,0))</f>
        <v>0</v>
      </c>
      <c r="NL9" s="267">
        <f t="shared" si="27"/>
        <v>0</v>
      </c>
      <c r="NM9" s="274">
        <f>IF($I9="Percentage of Cash Flow",IF($E9&gt;NM$3-1,(('Operating Pro Forma'!$AG$59-'Operating Pro Forma'!$AG$62)/12)*'Debt Service'!$F9),IF($E9&gt;NM$3-1,$H9,0))</f>
        <v>0</v>
      </c>
      <c r="NN9" s="274">
        <f>IF($I9="Percentage of Cash Flow",IF($E9&gt;NN$3-1,(('Operating Pro Forma'!$AG$59-'Operating Pro Forma'!$AG$62)/12)*'Debt Service'!$F9),IF($E9&gt;NN$3-1,$H9,0))</f>
        <v>0</v>
      </c>
      <c r="NO9" s="274">
        <f>IF($I9="Percentage of Cash Flow",IF($E9&gt;NO$3-1,(('Operating Pro Forma'!$AG$59-'Operating Pro Forma'!$AG$62)/12)*'Debt Service'!$F9),IF($E9&gt;NO$3-1,$H9,0))</f>
        <v>0</v>
      </c>
      <c r="NP9" s="274">
        <f>IF($I9="Percentage of Cash Flow",IF($E9&gt;NP$3-1,(('Operating Pro Forma'!$AG$59-'Operating Pro Forma'!$AG$62)/12)*'Debt Service'!$F9),IF($E9&gt;NP$3-1,$H9,0))</f>
        <v>0</v>
      </c>
      <c r="NQ9" s="274">
        <f>IF($I9="Percentage of Cash Flow",IF($E9&gt;NQ$3-1,(('Operating Pro Forma'!$AG$59-'Operating Pro Forma'!$AG$62)/12)*'Debt Service'!$F9),IF($E9&gt;NQ$3-1,$H9,0))</f>
        <v>0</v>
      </c>
      <c r="NR9" s="274">
        <f>IF($I9="Percentage of Cash Flow",IF($E9&gt;NR$3-1,(('Operating Pro Forma'!$AG$59-'Operating Pro Forma'!$AG$62)/12)*'Debt Service'!$F9),IF($E9&gt;NR$3-1,$H9,0))</f>
        <v>0</v>
      </c>
      <c r="NS9" s="274">
        <f>IF($I9="Percentage of Cash Flow",IF($E9&gt;NS$3-1,(('Operating Pro Forma'!$AG$59-'Operating Pro Forma'!$AG$62)/12)*'Debt Service'!$F9),IF($E9&gt;NS$3-1,$H9,0))</f>
        <v>0</v>
      </c>
      <c r="NT9" s="274">
        <f>IF($I9="Percentage of Cash Flow",IF($E9&gt;NT$3-1,(('Operating Pro Forma'!$AG$59-'Operating Pro Forma'!$AG$62)/12)*'Debt Service'!$F9),IF($E9&gt;NT$3-1,$H9,0))</f>
        <v>0</v>
      </c>
      <c r="NU9" s="274">
        <f>IF($I9="Percentage of Cash Flow",IF($E9&gt;NU$3-1,(('Operating Pro Forma'!$AG$59-'Operating Pro Forma'!$AG$62)/12)*'Debt Service'!$F9),IF($E9&gt;NU$3-1,$H9,0))</f>
        <v>0</v>
      </c>
      <c r="NV9" s="274">
        <f>IF($I9="Percentage of Cash Flow",IF($E9&gt;NV$3-1,(('Operating Pro Forma'!$AG$59-'Operating Pro Forma'!$AG$62)/12)*'Debt Service'!$F9),IF($E9&gt;NV$3-1,$H9,0))</f>
        <v>0</v>
      </c>
      <c r="NW9" s="274">
        <f>IF($I9="Percentage of Cash Flow",IF($E9&gt;NW$3-1,(('Operating Pro Forma'!$AG$59-'Operating Pro Forma'!$AG$62)/12)*'Debt Service'!$F9),IF($E9&gt;NW$3-1,$H9,0))</f>
        <v>0</v>
      </c>
      <c r="NX9" s="274">
        <f>IF($I9="Percentage of Cash Flow",IF($E9&gt;NX$3-1,(('Operating Pro Forma'!$AG$59-'Operating Pro Forma'!$AG$62)/12)*'Debt Service'!$F9),IF($E9&gt;NX$3-1,$H9,0))</f>
        <v>0</v>
      </c>
      <c r="NY9" s="267">
        <f t="shared" si="28"/>
        <v>0</v>
      </c>
      <c r="NZ9" s="274">
        <f>IF($I9="Percentage of Cash Flow",IF($E9&gt;NZ$3-1,(('Operating Pro Forma'!$AH$59-'Operating Pro Forma'!$AH$62)/12)*'Debt Service'!$F9),IF($E9&gt;NZ$3-1,$H9,0))</f>
        <v>0</v>
      </c>
      <c r="OA9" s="274">
        <f>IF($I9="Percentage of Cash Flow",IF($E9&gt;OA$3-1,(('Operating Pro Forma'!$AH$59-'Operating Pro Forma'!$AH$62)/12)*'Debt Service'!$F9),IF($E9&gt;OA$3-1,$H9,0))</f>
        <v>0</v>
      </c>
      <c r="OB9" s="274">
        <f>IF($I9="Percentage of Cash Flow",IF($E9&gt;OB$3-1,(('Operating Pro Forma'!$AH$59-'Operating Pro Forma'!$AH$62)/12)*'Debt Service'!$F9),IF($E9&gt;OB$3-1,$H9,0))</f>
        <v>0</v>
      </c>
      <c r="OC9" s="274">
        <f>IF($I9="Percentage of Cash Flow",IF($E9&gt;OC$3-1,(('Operating Pro Forma'!$AH$59-'Operating Pro Forma'!$AH$62)/12)*'Debt Service'!$F9),IF($E9&gt;OC$3-1,$H9,0))</f>
        <v>0</v>
      </c>
      <c r="OD9" s="274">
        <f>IF($I9="Percentage of Cash Flow",IF($E9&gt;OD$3-1,(('Operating Pro Forma'!$AH$59-'Operating Pro Forma'!$AH$62)/12)*'Debt Service'!$F9),IF($E9&gt;OD$3-1,$H9,0))</f>
        <v>0</v>
      </c>
      <c r="OE9" s="274">
        <f>IF($I9="Percentage of Cash Flow",IF($E9&gt;OE$3-1,(('Operating Pro Forma'!$AH$59-'Operating Pro Forma'!$AH$62)/12)*'Debt Service'!$F9),IF($E9&gt;OE$3-1,$H9,0))</f>
        <v>0</v>
      </c>
      <c r="OF9" s="274">
        <f>IF($I9="Percentage of Cash Flow",IF($E9&gt;OF$3-1,(('Operating Pro Forma'!$AH$59-'Operating Pro Forma'!$AH$62)/12)*'Debt Service'!$F9),IF($E9&gt;OF$3-1,$H9,0))</f>
        <v>0</v>
      </c>
      <c r="OG9" s="274">
        <f>IF($I9="Percentage of Cash Flow",IF($E9&gt;OG$3-1,(('Operating Pro Forma'!$AH$59-'Operating Pro Forma'!$AH$62)/12)*'Debt Service'!$F9),IF($E9&gt;OG$3-1,$H9,0))</f>
        <v>0</v>
      </c>
      <c r="OH9" s="274">
        <f>IF($I9="Percentage of Cash Flow",IF($E9&gt;OH$3-1,(('Operating Pro Forma'!$AH$59-'Operating Pro Forma'!$AH$62)/12)*'Debt Service'!$F9),IF($E9&gt;OH$3-1,$H9,0))</f>
        <v>0</v>
      </c>
      <c r="OI9" s="274">
        <f>IF($I9="Percentage of Cash Flow",IF($E9&gt;OI$3-1,(('Operating Pro Forma'!$AH$59-'Operating Pro Forma'!$AH$62)/12)*'Debt Service'!$F9),IF($E9&gt;OI$3-1,$H9,0))</f>
        <v>0</v>
      </c>
      <c r="OJ9" s="274">
        <f>IF($I9="Percentage of Cash Flow",IF($E9&gt;OJ$3-1,(('Operating Pro Forma'!$AH$59-'Operating Pro Forma'!$AH$62)/12)*'Debt Service'!$F9),IF($E9&gt;OJ$3-1,$H9,0))</f>
        <v>0</v>
      </c>
      <c r="OK9" s="274">
        <f>IF($I9="Percentage of Cash Flow",IF($E9&gt;OK$3-1,(('Operating Pro Forma'!$AH$59-'Operating Pro Forma'!$AH$62)/12)*'Debt Service'!$F9),IF($E9&gt;OK$3-1,$H9,0))</f>
        <v>0</v>
      </c>
      <c r="OL9" s="267">
        <f t="shared" si="29"/>
        <v>0</v>
      </c>
    </row>
    <row r="10" spans="1:402" x14ac:dyDescent="0.25">
      <c r="A10" s="260">
        <f>'Funding Sources'!A10</f>
        <v>0</v>
      </c>
      <c r="B10" s="363">
        <f>'Funding Sources'!B10:C10</f>
        <v>0</v>
      </c>
      <c r="C10" s="261">
        <f>'Funding Sources'!G10</f>
        <v>0</v>
      </c>
      <c r="D10" s="262"/>
      <c r="E10" s="263"/>
      <c r="F10" s="264"/>
      <c r="G10" s="261">
        <f>IF(E10&gt;0,IF(I10&lt;&gt;"Percentage of Cash Flow",PMT(F10/12,E10,-C10,0,0),0),0)</f>
        <v>0</v>
      </c>
      <c r="H10" s="262"/>
      <c r="I10" s="263"/>
      <c r="J10" s="265"/>
      <c r="M10" s="266">
        <f>IF($I10="Percentage of Cash Flow",IF($E10&gt;M$3-1,(('Operating Pro Forma'!$E$59-'Operating Pro Forma'!$E$62)/12)*'Debt Service'!$F10),IF($E10&gt;M$3-1,$H10,0))</f>
        <v>0</v>
      </c>
      <c r="N10" s="266">
        <f>IF($I10="Percentage of Cash Flow",IF($E10&gt;N$3-1,(('Operating Pro Forma'!$E$59-'Operating Pro Forma'!$E$62)/12)*'Debt Service'!$F10),IF($E10&gt;N$3-1,$H10,0))</f>
        <v>0</v>
      </c>
      <c r="O10" s="266">
        <f>IF($I10="Percentage of Cash Flow",IF($E10&gt;O$3-1,(('Operating Pro Forma'!$E$59-'Operating Pro Forma'!$E$62)/12)*'Debt Service'!$F10),IF($E10&gt;O$3-1,$H10,0))</f>
        <v>0</v>
      </c>
      <c r="P10" s="266">
        <f>IF($I10="Percentage of Cash Flow",IF($E10&gt;P$3-1,(('Operating Pro Forma'!$E$59-'Operating Pro Forma'!$E$62)/12)*'Debt Service'!$F10),IF($E10&gt;P$3-1,$H10,0))</f>
        <v>0</v>
      </c>
      <c r="Q10" s="266">
        <f>IF($I10="Percentage of Cash Flow",IF($E10&gt;Q$3-1,(('Operating Pro Forma'!$E$59-'Operating Pro Forma'!$E$62)/12)*'Debt Service'!$F10),IF($E10&gt;Q$3-1,$H10,0))</f>
        <v>0</v>
      </c>
      <c r="R10" s="266">
        <f>IF($I10="Percentage of Cash Flow",IF($E10&gt;R$3-1,(('Operating Pro Forma'!$E$59-'Operating Pro Forma'!$E$62)/12)*'Debt Service'!$F10),IF($E10&gt;R$3-1,$H10,0))</f>
        <v>0</v>
      </c>
      <c r="S10" s="266">
        <f>IF($I10="Percentage of Cash Flow",IF($E10&gt;S$3-1,(('Operating Pro Forma'!$E$59-'Operating Pro Forma'!$E$62)/12)*'Debt Service'!$F10),IF($E10&gt;S$3-1,$H10,0))</f>
        <v>0</v>
      </c>
      <c r="T10" s="266">
        <f>IF($I10="Percentage of Cash Flow",IF($E10&gt;T$3-1,(('Operating Pro Forma'!$E$59-'Operating Pro Forma'!$E$62)/12)*'Debt Service'!$F10),IF($E10&gt;T$3-1,$H10,0))</f>
        <v>0</v>
      </c>
      <c r="U10" s="266">
        <f>IF($I10="Percentage of Cash Flow",IF($E10&gt;U$3-1,(('Operating Pro Forma'!$E$59-'Operating Pro Forma'!$E$62)/12)*'Debt Service'!$F10),IF($E10&gt;U$3-1,$H10,0))</f>
        <v>0</v>
      </c>
      <c r="V10" s="266">
        <f>IF($I10="Percentage of Cash Flow",IF($E10&gt;V$3-1,(('Operating Pro Forma'!$E$59-'Operating Pro Forma'!$E$62)/12)*'Debt Service'!$F10),IF($E10&gt;V$3-1,$H10,0))</f>
        <v>0</v>
      </c>
      <c r="W10" s="266">
        <f>IF($I10="Percentage of Cash Flow",IF($E10&gt;W$3-1,(('Operating Pro Forma'!$E$59-'Operating Pro Forma'!$E$62)/12)*'Debt Service'!$F10),IF($E10&gt;W$3-1,$H10,0))</f>
        <v>0</v>
      </c>
      <c r="X10" s="266">
        <f>IF($I10="Percentage of Cash Flow",IF($E10&gt;X$3-1,(('Operating Pro Forma'!$E$59-'Operating Pro Forma'!$E$62)/12)*'Debt Service'!$F10),IF($E10&gt;X$3-1,$H10,0))</f>
        <v>0</v>
      </c>
      <c r="Y10" s="267">
        <f t="shared" si="1"/>
        <v>0</v>
      </c>
      <c r="Z10" s="268">
        <f>IF($I10="Percentage of Cash Flow",IF($E10&gt;Z$3-1,(('Operating Pro Forma'!$F$59-'Operating Pro Forma'!$F$62)/12)*'Debt Service'!$F10),IF($E10&gt;Z$3-1,$H10,0))</f>
        <v>0</v>
      </c>
      <c r="AA10" s="268">
        <f>IF($I10="Percentage of Cash Flow",IF($E10&gt;AA$3-1,(('Operating Pro Forma'!$F$59-'Operating Pro Forma'!$F$62)/12)*'Debt Service'!$F10),IF($E10&gt;AA$3-1,$H10,0))</f>
        <v>0</v>
      </c>
      <c r="AB10" s="268">
        <f>IF($I10="Percentage of Cash Flow",IF($E10&gt;AB$3-1,(('Operating Pro Forma'!$F$59-'Operating Pro Forma'!$F$62)/12)*'Debt Service'!$F10),IF($E10&gt;AB$3-1,$H10,0))</f>
        <v>0</v>
      </c>
      <c r="AC10" s="268">
        <f>IF($I10="Percentage of Cash Flow",IF($E10&gt;AC$3-1,(('Operating Pro Forma'!$F$59-'Operating Pro Forma'!$F$62)/12)*'Debt Service'!$F10),IF($E10&gt;AC$3-1,$H10,0))</f>
        <v>0</v>
      </c>
      <c r="AD10" s="268">
        <f>IF($I10="Percentage of Cash Flow",IF($E10&gt;AD$3-1,(('Operating Pro Forma'!$F$59-'Operating Pro Forma'!$F$62)/12)*'Debt Service'!$F10),IF($E10&gt;AD$3-1,$H10,0))</f>
        <v>0</v>
      </c>
      <c r="AE10" s="268">
        <f>IF($I10="Percentage of Cash Flow",IF($E10&gt;AE$3-1,(('Operating Pro Forma'!$F$59-'Operating Pro Forma'!$F$62)/12)*'Debt Service'!$F10),IF($E10&gt;AE$3-1,$H10,0))</f>
        <v>0</v>
      </c>
      <c r="AF10" s="268">
        <f>IF($I10="Percentage of Cash Flow",IF($E10&gt;AF$3-1,(('Operating Pro Forma'!$F$59-'Operating Pro Forma'!$F$62)/12)*'Debt Service'!$F10),IF($E10&gt;AF$3-1,$H10,0))</f>
        <v>0</v>
      </c>
      <c r="AG10" s="268">
        <f>IF($I10="Percentage of Cash Flow",IF($E10&gt;AG$3-1,(('Operating Pro Forma'!$F$59-'Operating Pro Forma'!$F$62)/12)*'Debt Service'!$F10),IF($E10&gt;AG$3-1,$H10,0))</f>
        <v>0</v>
      </c>
      <c r="AH10" s="268">
        <f>IF($I10="Percentage of Cash Flow",IF($E10&gt;AH$3-1,(('Operating Pro Forma'!$F$59-'Operating Pro Forma'!$F$62)/12)*'Debt Service'!$F10),IF($E10&gt;AH$3-1,$H10,0))</f>
        <v>0</v>
      </c>
      <c r="AI10" s="268">
        <f>IF($I10="Percentage of Cash Flow",IF($E10&gt;AI$3-1,(('Operating Pro Forma'!$F$59-'Operating Pro Forma'!$F$62)/12)*'Debt Service'!$F10),IF($E10&gt;AI$3-1,$H10,0))</f>
        <v>0</v>
      </c>
      <c r="AJ10" s="268">
        <f>IF($I10="Percentage of Cash Flow",IF($E10&gt;AJ$3-1,(('Operating Pro Forma'!$F$59-'Operating Pro Forma'!$F$62)/12)*'Debt Service'!$F10),IF($E10&gt;AJ$3-1,$H10,0))</f>
        <v>0</v>
      </c>
      <c r="AK10" s="268">
        <f>IF($I10="Percentage of Cash Flow",IF($E10&gt;AK$3-1,(('Operating Pro Forma'!$F$59-'Operating Pro Forma'!$F$62)/12)*'Debt Service'!$F10),IF($E10&gt;AK$3-1,$H10,0))</f>
        <v>0</v>
      </c>
      <c r="AL10" s="267">
        <f t="shared" si="2"/>
        <v>0</v>
      </c>
      <c r="AM10" s="268">
        <f>IF($I10="Percentage of Cash Flow",IF($E10&gt;AM$3-1,(('Operating Pro Forma'!$G$59-'Operating Pro Forma'!$G$62)/12)*'Debt Service'!$F10),IF($E10&gt;AM$3-1,$H10,0))</f>
        <v>0</v>
      </c>
      <c r="AN10" s="268">
        <f>IF($I10="Percentage of Cash Flow",IF($E10&gt;AN$3-1,(('Operating Pro Forma'!$G$59-'Operating Pro Forma'!$G$62)/12)*'Debt Service'!$F10),IF($E10&gt;AN$3-1,$H10,0))</f>
        <v>0</v>
      </c>
      <c r="AO10" s="268">
        <f>IF($I10="Percentage of Cash Flow",IF($E10&gt;AO$3-1,(('Operating Pro Forma'!$G$59-'Operating Pro Forma'!$G$62)/12)*'Debt Service'!$F10),IF($E10&gt;AO$3-1,$H10,0))</f>
        <v>0</v>
      </c>
      <c r="AP10" s="268">
        <f>IF($I10="Percentage of Cash Flow",IF($E10&gt;AP$3-1,(('Operating Pro Forma'!$G$59-'Operating Pro Forma'!$G$62)/12)*'Debt Service'!$F10),IF($E10&gt;AP$3-1,$H10,0))</f>
        <v>0</v>
      </c>
      <c r="AQ10" s="268">
        <f>IF($I10="Percentage of Cash Flow",IF($E10&gt;AQ$3-1,(('Operating Pro Forma'!$G$59-'Operating Pro Forma'!$G$62)/12)*'Debt Service'!$F10),IF($E10&gt;AQ$3-1,$H10,0))</f>
        <v>0</v>
      </c>
      <c r="AR10" s="268">
        <f>IF($I10="Percentage of Cash Flow",IF($E10&gt;AR$3-1,(('Operating Pro Forma'!$G$59-'Operating Pro Forma'!$G$62)/12)*'Debt Service'!$F10),IF($E10&gt;AR$3-1,$H10,0))</f>
        <v>0</v>
      </c>
      <c r="AS10" s="268">
        <f>IF($I10="Percentage of Cash Flow",IF($E10&gt;AS$3-1,(('Operating Pro Forma'!$G$59-'Operating Pro Forma'!$G$62)/12)*'Debt Service'!$F10),IF($E10&gt;AS$3-1,$H10,0))</f>
        <v>0</v>
      </c>
      <c r="AT10" s="268">
        <f>IF($I10="Percentage of Cash Flow",IF($E10&gt;AT$3-1,(('Operating Pro Forma'!$G$59-'Operating Pro Forma'!$G$62)/12)*'Debt Service'!$F10),IF($E10&gt;AT$3-1,$H10,0))</f>
        <v>0</v>
      </c>
      <c r="AU10" s="268">
        <f>IF($I10="Percentage of Cash Flow",IF($E10&gt;AU$3-1,(('Operating Pro Forma'!$G$59-'Operating Pro Forma'!$G$62)/12)*'Debt Service'!$F10),IF($E10&gt;AU$3-1,$H10,0))</f>
        <v>0</v>
      </c>
      <c r="AV10" s="268">
        <f>IF($I10="Percentage of Cash Flow",IF($E10&gt;AV$3-1,(('Operating Pro Forma'!$G$59-'Operating Pro Forma'!$G$62)/12)*'Debt Service'!$F10),IF($E10&gt;AV$3-1,$H10,0))</f>
        <v>0</v>
      </c>
      <c r="AW10" s="268">
        <f>IF($I10="Percentage of Cash Flow",IF($E10&gt;AW$3-1,(('Operating Pro Forma'!$G$59-'Operating Pro Forma'!$G$62)/12)*'Debt Service'!$F10),IF($E10&gt;AW$3-1,$H10,0))</f>
        <v>0</v>
      </c>
      <c r="AX10" s="268">
        <f>IF($I10="Percentage of Cash Flow",IF($E10&gt;AX$3-1,(('Operating Pro Forma'!$G$59-'Operating Pro Forma'!$G$62)/12)*'Debt Service'!$F10),IF($E10&gt;AX$3-1,$H10,0))</f>
        <v>0</v>
      </c>
      <c r="AY10" s="267">
        <f t="shared" si="3"/>
        <v>0</v>
      </c>
      <c r="AZ10" s="268">
        <f>IF($I10="Percentage of Cash Flow",IF($E10&gt;AZ$3-1,(('Operating Pro Forma'!$H$59-'Operating Pro Forma'!$H$62)/12)*'Debt Service'!$F10),IF($E10&gt;AZ$3-1,$H10,0))</f>
        <v>0</v>
      </c>
      <c r="BA10" s="268">
        <f>IF($I10="Percentage of Cash Flow",IF($E10&gt;BA$3-1,(('Operating Pro Forma'!$H$59-'Operating Pro Forma'!$H$62)/12)*'Debt Service'!$F10),IF($E10&gt;BA$3-1,$H10,0))</f>
        <v>0</v>
      </c>
      <c r="BB10" s="268">
        <f>IF($I10="Percentage of Cash Flow",IF($E10&gt;BB$3-1,(('Operating Pro Forma'!$H$59-'Operating Pro Forma'!$H$62)/12)*'Debt Service'!$F10),IF($E10&gt;BB$3-1,$H10,0))</f>
        <v>0</v>
      </c>
      <c r="BC10" s="268">
        <f>IF($I10="Percentage of Cash Flow",IF($E10&gt;BC$3-1,(('Operating Pro Forma'!$H$59-'Operating Pro Forma'!$H$62)/12)*'Debt Service'!$F10),IF($E10&gt;BC$3-1,$H10,0))</f>
        <v>0</v>
      </c>
      <c r="BD10" s="268">
        <f>IF($I10="Percentage of Cash Flow",IF($E10&gt;BD$3-1,(('Operating Pro Forma'!$H$59-'Operating Pro Forma'!$H$62)/12)*'Debt Service'!$F10),IF($E10&gt;BD$3-1,$H10,0))</f>
        <v>0</v>
      </c>
      <c r="BE10" s="268">
        <f>IF($I10="Percentage of Cash Flow",IF($E10&gt;BE$3-1,(('Operating Pro Forma'!$H$59-'Operating Pro Forma'!$H$62)/12)*'Debt Service'!$F10),IF($E10&gt;BE$3-1,$H10,0))</f>
        <v>0</v>
      </c>
      <c r="BF10" s="268">
        <f>IF($I10="Percentage of Cash Flow",IF($E10&gt;BF$3-1,(('Operating Pro Forma'!$H$59-'Operating Pro Forma'!$H$62)/12)*'Debt Service'!$F10),IF($E10&gt;BF$3-1,$H10,0))</f>
        <v>0</v>
      </c>
      <c r="BG10" s="268">
        <f>IF($I10="Percentage of Cash Flow",IF($E10&gt;BG$3-1,(('Operating Pro Forma'!$H$59-'Operating Pro Forma'!$H$62)/12)*'Debt Service'!$F10),IF($E10&gt;BG$3-1,$H10,0))</f>
        <v>0</v>
      </c>
      <c r="BH10" s="268">
        <f>IF($I10="Percentage of Cash Flow",IF($E10&gt;BH$3-1,(('Operating Pro Forma'!$H$59-'Operating Pro Forma'!$H$62)/12)*'Debt Service'!$F10),IF($E10&gt;BH$3-1,$H10,0))</f>
        <v>0</v>
      </c>
      <c r="BI10" s="268">
        <f>IF($I10="Percentage of Cash Flow",IF($E10&gt;BI$3-1,(('Operating Pro Forma'!$H$59-'Operating Pro Forma'!$H$62)/12)*'Debt Service'!$F10),IF($E10&gt;BI$3-1,$H10,0))</f>
        <v>0</v>
      </c>
      <c r="BJ10" s="268">
        <f>IF($I10="Percentage of Cash Flow",IF($E10&gt;BJ$3-1,(('Operating Pro Forma'!$H$59-'Operating Pro Forma'!$H$62)/12)*'Debt Service'!$F10),IF($E10&gt;BJ$3-1,$H10,0))</f>
        <v>0</v>
      </c>
      <c r="BK10" s="268">
        <f>IF($I10="Percentage of Cash Flow",IF($E10&gt;BK$3-1,(('Operating Pro Forma'!$H$59-'Operating Pro Forma'!$H$62)/12)*'Debt Service'!$F10),IF($E10&gt;BK$3-1,$H10,0))</f>
        <v>0</v>
      </c>
      <c r="BL10" s="267">
        <f t="shared" si="4"/>
        <v>0</v>
      </c>
      <c r="BM10" s="268">
        <f>IF($I10="Percentage of Cash Flow",IF($E10&gt;BM$3-1,(('Operating Pro Forma'!$I$59-'Operating Pro Forma'!$I$62)/12)*'Debt Service'!$F10),IF($E10&gt;BM$3-1,$H10,0))</f>
        <v>0</v>
      </c>
      <c r="BN10" s="268">
        <f>IF($I10="Percentage of Cash Flow",IF($E10&gt;BN$3-1,(('Operating Pro Forma'!$I$59-'Operating Pro Forma'!$I$62)/12)*'Debt Service'!$F10),IF($E10&gt;BN$3-1,$H10,0))</f>
        <v>0</v>
      </c>
      <c r="BO10" s="268">
        <f>IF($I10="Percentage of Cash Flow",IF($E10&gt;BO$3-1,(('Operating Pro Forma'!$I$59-'Operating Pro Forma'!$I$62)/12)*'Debt Service'!$F10),IF($E10&gt;BO$3-1,$H10,0))</f>
        <v>0</v>
      </c>
      <c r="BP10" s="268">
        <f>IF($I10="Percentage of Cash Flow",IF($E10&gt;BP$3-1,(('Operating Pro Forma'!$I$59-'Operating Pro Forma'!$I$62)/12)*'Debt Service'!$F10),IF($E10&gt;BP$3-1,$H10,0))</f>
        <v>0</v>
      </c>
      <c r="BQ10" s="268">
        <f>IF($I10="Percentage of Cash Flow",IF($E10&gt;BQ$3-1,(('Operating Pro Forma'!$I$59-'Operating Pro Forma'!$I$62)/12)*'Debt Service'!$F10),IF($E10&gt;BQ$3-1,$H10,0))</f>
        <v>0</v>
      </c>
      <c r="BR10" s="268">
        <f>IF($I10="Percentage of Cash Flow",IF($E10&gt;BR$3-1,(('Operating Pro Forma'!$I$59-'Operating Pro Forma'!$I$62)/12)*'Debt Service'!$F10),IF($E10&gt;BR$3-1,$H10,0))</f>
        <v>0</v>
      </c>
      <c r="BS10" s="268">
        <f>IF($I10="Percentage of Cash Flow",IF($E10&gt;BS$3-1,(('Operating Pro Forma'!$I$59-'Operating Pro Forma'!$I$62)/12)*'Debt Service'!$F10),IF($E10&gt;BS$3-1,$H10,0))</f>
        <v>0</v>
      </c>
      <c r="BT10" s="268">
        <f>IF($I10="Percentage of Cash Flow",IF($E10&gt;BT$3-1,(('Operating Pro Forma'!$I$59-'Operating Pro Forma'!$I$62)/12)*'Debt Service'!$F10),IF($E10&gt;BT$3-1,$H10,0))</f>
        <v>0</v>
      </c>
      <c r="BU10" s="268">
        <f>IF($I10="Percentage of Cash Flow",IF($E10&gt;BU$3-1,(('Operating Pro Forma'!$I$59-'Operating Pro Forma'!$I$62)/12)*'Debt Service'!$F10),IF($E10&gt;BU$3-1,$H10,0))</f>
        <v>0</v>
      </c>
      <c r="BV10" s="268">
        <f>IF($I10="Percentage of Cash Flow",IF($E10&gt;BV$3-1,(('Operating Pro Forma'!$I$59-'Operating Pro Forma'!$I$62)/12)*'Debt Service'!$F10),IF($E10&gt;BV$3-1,$H10,0))</f>
        <v>0</v>
      </c>
      <c r="BW10" s="268">
        <f>IF($I10="Percentage of Cash Flow",IF($E10&gt;BW$3-1,(('Operating Pro Forma'!$I$59-'Operating Pro Forma'!$I$62)/12)*'Debt Service'!$F10),IF($E10&gt;BW$3-1,$H10,0))</f>
        <v>0</v>
      </c>
      <c r="BX10" s="268">
        <f>IF($I10="Percentage of Cash Flow",IF($E10&gt;BX$3-1,(('Operating Pro Forma'!$I$59-'Operating Pro Forma'!$I$62)/12)*'Debt Service'!$F10),IF($E10&gt;BX$3-1,$H10,0))</f>
        <v>0</v>
      </c>
      <c r="BY10" s="267">
        <f t="shared" si="5"/>
        <v>0</v>
      </c>
      <c r="BZ10" s="268">
        <f>IF($I10="Percentage of Cash Flow",IF($E10&gt;BZ$3-1,(('Operating Pro Forma'!$J$59-'Operating Pro Forma'!$J$62)/12)*'Debt Service'!$F10),IF($E10&gt;BZ$3-1,$H10,0))</f>
        <v>0</v>
      </c>
      <c r="CA10" s="268">
        <f>IF($I10="Percentage of Cash Flow",IF($E10&gt;CA$3-1,(('Operating Pro Forma'!$J$59-'Operating Pro Forma'!$J$62)/12)*'Debt Service'!$F10),IF($E10&gt;CA$3-1,$H10,0))</f>
        <v>0</v>
      </c>
      <c r="CB10" s="268">
        <f>IF($I10="Percentage of Cash Flow",IF($E10&gt;CB$3-1,(('Operating Pro Forma'!$J$59-'Operating Pro Forma'!$J$62)/12)*'Debt Service'!$F10),IF($E10&gt;CB$3-1,$H10,0))</f>
        <v>0</v>
      </c>
      <c r="CC10" s="268">
        <f>IF($I10="Percentage of Cash Flow",IF($E10&gt;CC$3-1,(('Operating Pro Forma'!$J$59-'Operating Pro Forma'!$J$62)/12)*'Debt Service'!$F10),IF($E10&gt;CC$3-1,$H10,0))</f>
        <v>0</v>
      </c>
      <c r="CD10" s="268">
        <f>IF($I10="Percentage of Cash Flow",IF($E10&gt;CD$3-1,(('Operating Pro Forma'!$J$59-'Operating Pro Forma'!$J$62)/12)*'Debt Service'!$F10),IF($E10&gt;CD$3-1,$H10,0))</f>
        <v>0</v>
      </c>
      <c r="CE10" s="268">
        <f>IF($I10="Percentage of Cash Flow",IF($E10&gt;CE$3-1,(('Operating Pro Forma'!$J$59-'Operating Pro Forma'!$J$62)/12)*'Debt Service'!$F10),IF($E10&gt;CE$3-1,$H10,0))</f>
        <v>0</v>
      </c>
      <c r="CF10" s="268">
        <f>IF($I10="Percentage of Cash Flow",IF($E10&gt;CF$3-1,(('Operating Pro Forma'!$J$59-'Operating Pro Forma'!$J$62)/12)*'Debt Service'!$F10),IF($E10&gt;CF$3-1,$H10,0))</f>
        <v>0</v>
      </c>
      <c r="CG10" s="268">
        <f>IF($I10="Percentage of Cash Flow",IF($E10&gt;CG$3-1,(('Operating Pro Forma'!$J$59-'Operating Pro Forma'!$J$62)/12)*'Debt Service'!$F10),IF($E10&gt;CG$3-1,$H10,0))</f>
        <v>0</v>
      </c>
      <c r="CH10" s="268">
        <f>IF($I10="Percentage of Cash Flow",IF($E10&gt;CH$3-1,(('Operating Pro Forma'!$J$59-'Operating Pro Forma'!$J$62)/12)*'Debt Service'!$F10),IF($E10&gt;CH$3-1,$H10,0))</f>
        <v>0</v>
      </c>
      <c r="CI10" s="268">
        <f>IF($I10="Percentage of Cash Flow",IF($E10&gt;CI$3-1,(('Operating Pro Forma'!$J$59-'Operating Pro Forma'!$J$62)/12)*'Debt Service'!$F10),IF($E10&gt;CI$3-1,$H10,0))</f>
        <v>0</v>
      </c>
      <c r="CJ10" s="268">
        <f>IF($I10="Percentage of Cash Flow",IF($E10&gt;CJ$3-1,(('Operating Pro Forma'!$J$59-'Operating Pro Forma'!$J$62)/12)*'Debt Service'!$F10),IF($E10&gt;CJ$3-1,$H10,0))</f>
        <v>0</v>
      </c>
      <c r="CK10" s="268">
        <f>IF($I10="Percentage of Cash Flow",IF($E10&gt;CK$3-1,(('Operating Pro Forma'!$J$59-'Operating Pro Forma'!$J$62)/12)*'Debt Service'!$F10),IF($E10&gt;CK$3-1,$H10,0))</f>
        <v>0</v>
      </c>
      <c r="CL10" s="267">
        <f t="shared" si="6"/>
        <v>0</v>
      </c>
      <c r="CM10" s="268">
        <f>IF($I10="Percentage of Cash Flow",IF($E10&gt;CM$3-1,(('Operating Pro Forma'!$K$59-'Operating Pro Forma'!$K$62)/12)*'Debt Service'!$F10),IF($E10&gt;CM$3-1,$H10,0))</f>
        <v>0</v>
      </c>
      <c r="CN10" s="268">
        <f>IF($I10="Percentage of Cash Flow",IF($E10&gt;CN$3-1,(('Operating Pro Forma'!$K$59-'Operating Pro Forma'!$K$62)/12)*'Debt Service'!$F10),IF($E10&gt;CN$3-1,$H10,0))</f>
        <v>0</v>
      </c>
      <c r="CO10" s="268">
        <f>IF($I10="Percentage of Cash Flow",IF($E10&gt;CO$3-1,(('Operating Pro Forma'!$K$59-'Operating Pro Forma'!$K$62)/12)*'Debt Service'!$F10),IF($E10&gt;CO$3-1,$H10,0))</f>
        <v>0</v>
      </c>
      <c r="CP10" s="268">
        <f>IF($I10="Percentage of Cash Flow",IF($E10&gt;CP$3-1,(('Operating Pro Forma'!$K$59-'Operating Pro Forma'!$K$62)/12)*'Debt Service'!$F10),IF($E10&gt;CP$3-1,$H10,0))</f>
        <v>0</v>
      </c>
      <c r="CQ10" s="268">
        <f>IF($I10="Percentage of Cash Flow",IF($E10&gt;CQ$3-1,(('Operating Pro Forma'!$K$59-'Operating Pro Forma'!$K$62)/12)*'Debt Service'!$F10),IF($E10&gt;CQ$3-1,$H10,0))</f>
        <v>0</v>
      </c>
      <c r="CR10" s="268">
        <f>IF($I10="Percentage of Cash Flow",IF($E10&gt;CR$3-1,(('Operating Pro Forma'!$K$59-'Operating Pro Forma'!$K$62)/12)*'Debt Service'!$F10),IF($E10&gt;CR$3-1,$H10,0))</f>
        <v>0</v>
      </c>
      <c r="CS10" s="268">
        <f>IF($I10="Percentage of Cash Flow",IF($E10&gt;CS$3-1,(('Operating Pro Forma'!$K$59-'Operating Pro Forma'!$K$62)/12)*'Debt Service'!$F10),IF($E10&gt;CS$3-1,$H10,0))</f>
        <v>0</v>
      </c>
      <c r="CT10" s="268">
        <f>IF($I10="Percentage of Cash Flow",IF($E10&gt;CT$3-1,(('Operating Pro Forma'!$K$59-'Operating Pro Forma'!$K$62)/12)*'Debt Service'!$F10),IF($E10&gt;CT$3-1,$H10,0))</f>
        <v>0</v>
      </c>
      <c r="CU10" s="268">
        <f>IF($I10="Percentage of Cash Flow",IF($E10&gt;CU$3-1,(('Operating Pro Forma'!$K$59-'Operating Pro Forma'!$K$62)/12)*'Debt Service'!$F10),IF($E10&gt;CU$3-1,$H10,0))</f>
        <v>0</v>
      </c>
      <c r="CV10" s="268">
        <f>IF($I10="Percentage of Cash Flow",IF($E10&gt;CV$3-1,(('Operating Pro Forma'!$K$59-'Operating Pro Forma'!$K$62)/12)*'Debt Service'!$F10),IF($E10&gt;CV$3-1,$H10,0))</f>
        <v>0</v>
      </c>
      <c r="CW10" s="268">
        <f>IF($I10="Percentage of Cash Flow",IF($E10&gt;CW$3-1,(('Operating Pro Forma'!$K$59-'Operating Pro Forma'!$K$62)/12)*'Debt Service'!$F10),IF($E10&gt;CW$3-1,$H10,0))</f>
        <v>0</v>
      </c>
      <c r="CX10" s="268">
        <f>IF($I10="Percentage of Cash Flow",IF($E10&gt;CX$3-1,(('Operating Pro Forma'!$K$59-'Operating Pro Forma'!$K$62)/12)*'Debt Service'!$F10),IF($E10&gt;CX$3-1,$H10,0))</f>
        <v>0</v>
      </c>
      <c r="CY10" s="267">
        <f t="shared" si="7"/>
        <v>0</v>
      </c>
      <c r="CZ10" s="268">
        <f>IF($I10="Percentage of Cash Flow",IF($E10&gt;CZ$3-1,(('Operating Pro Forma'!$L$59-'Operating Pro Forma'!$L$62)/12)*'Debt Service'!$F10),IF($E10&gt;CZ$3-1,$H10,0))</f>
        <v>0</v>
      </c>
      <c r="DA10" s="268">
        <f>IF($I10="Percentage of Cash Flow",IF($E10&gt;DA$3-1,(('Operating Pro Forma'!$L$59-'Operating Pro Forma'!$L$62)/12)*'Debt Service'!$F10),IF($E10&gt;DA$3-1,$H10,0))</f>
        <v>0</v>
      </c>
      <c r="DB10" s="268">
        <f>IF($I10="Percentage of Cash Flow",IF($E10&gt;DB$3-1,(('Operating Pro Forma'!$L$59-'Operating Pro Forma'!$L$62)/12)*'Debt Service'!$F10),IF($E10&gt;DB$3-1,$H10,0))</f>
        <v>0</v>
      </c>
      <c r="DC10" s="268">
        <f>IF($I10="Percentage of Cash Flow",IF($E10&gt;DC$3-1,(('Operating Pro Forma'!$L$59-'Operating Pro Forma'!$L$62)/12)*'Debt Service'!$F10),IF($E10&gt;DC$3-1,$H10,0))</f>
        <v>0</v>
      </c>
      <c r="DD10" s="268">
        <f>IF($I10="Percentage of Cash Flow",IF($E10&gt;DD$3-1,(('Operating Pro Forma'!$L$59-'Operating Pro Forma'!$L$62)/12)*'Debt Service'!$F10),IF($E10&gt;DD$3-1,$H10,0))</f>
        <v>0</v>
      </c>
      <c r="DE10" s="268">
        <f>IF($I10="Percentage of Cash Flow",IF($E10&gt;DE$3-1,(('Operating Pro Forma'!$L$59-'Operating Pro Forma'!$L$62)/12)*'Debt Service'!$F10),IF($E10&gt;DE$3-1,$H10,0))</f>
        <v>0</v>
      </c>
      <c r="DF10" s="268">
        <f>IF($I10="Percentage of Cash Flow",IF($E10&gt;DF$3-1,(('Operating Pro Forma'!$L$59-'Operating Pro Forma'!$L$62)/12)*'Debt Service'!$F10),IF($E10&gt;DF$3-1,$H10,0))</f>
        <v>0</v>
      </c>
      <c r="DG10" s="268">
        <f>IF($I10="Percentage of Cash Flow",IF($E10&gt;DG$3-1,(('Operating Pro Forma'!$L$59-'Operating Pro Forma'!$L$62)/12)*'Debt Service'!$F10),IF($E10&gt;DG$3-1,$H10,0))</f>
        <v>0</v>
      </c>
      <c r="DH10" s="268">
        <f>IF($I10="Percentage of Cash Flow",IF($E10&gt;DH$3-1,(('Operating Pro Forma'!$L$59-'Operating Pro Forma'!$L$62)/12)*'Debt Service'!$F10),IF($E10&gt;DH$3-1,$H10,0))</f>
        <v>0</v>
      </c>
      <c r="DI10" s="268">
        <f>IF($I10="Percentage of Cash Flow",IF($E10&gt;DI$3-1,(('Operating Pro Forma'!$L$59-'Operating Pro Forma'!$L$62)/12)*'Debt Service'!$F10),IF($E10&gt;DI$3-1,$H10,0))</f>
        <v>0</v>
      </c>
      <c r="DJ10" s="268">
        <f>IF($I10="Percentage of Cash Flow",IF($E10&gt;DJ$3-1,(('Operating Pro Forma'!$L$59-'Operating Pro Forma'!$L$62)/12)*'Debt Service'!$F10),IF($E10&gt;DJ$3-1,$H10,0))</f>
        <v>0</v>
      </c>
      <c r="DK10" s="268">
        <f>IF($I10="Percentage of Cash Flow",IF($E10&gt;DK$3-1,(('Operating Pro Forma'!$L$59-'Operating Pro Forma'!$L$62)/12)*'Debt Service'!$F10),IF($E10&gt;DK$3-1,$H10,0))</f>
        <v>0</v>
      </c>
      <c r="DL10" s="267">
        <f t="shared" si="8"/>
        <v>0</v>
      </c>
      <c r="DM10" s="268">
        <f>IF($I10="Percentage of Cash Flow",IF($E10&gt;DM$3-1,(('Operating Pro Forma'!$M$59-'Operating Pro Forma'!$M$62)/12)*'Debt Service'!$F10),IF($E10&gt;DM$3-1,$H10,0))</f>
        <v>0</v>
      </c>
      <c r="DN10" s="268">
        <f>IF($I10="Percentage of Cash Flow",IF($E10&gt;DN$3-1,(('Operating Pro Forma'!$M$59-'Operating Pro Forma'!$M$62)/12)*'Debt Service'!$F10),IF($E10&gt;DN$3-1,$H10,0))</f>
        <v>0</v>
      </c>
      <c r="DO10" s="268">
        <f>IF($I10="Percentage of Cash Flow",IF($E10&gt;DO$3-1,(('Operating Pro Forma'!$M$59-'Operating Pro Forma'!$M$62)/12)*'Debt Service'!$F10),IF($E10&gt;DO$3-1,$H10,0))</f>
        <v>0</v>
      </c>
      <c r="DP10" s="268">
        <f>IF($I10="Percentage of Cash Flow",IF($E10&gt;DP$3-1,(('Operating Pro Forma'!$M$59-'Operating Pro Forma'!$M$62)/12)*'Debt Service'!$F10),IF($E10&gt;DP$3-1,$H10,0))</f>
        <v>0</v>
      </c>
      <c r="DQ10" s="268">
        <f>IF($I10="Percentage of Cash Flow",IF($E10&gt;DQ$3-1,(('Operating Pro Forma'!$M$59-'Operating Pro Forma'!$M$62)/12)*'Debt Service'!$F10),IF($E10&gt;DQ$3-1,$H10,0))</f>
        <v>0</v>
      </c>
      <c r="DR10" s="268">
        <f>IF($I10="Percentage of Cash Flow",IF($E10&gt;DR$3-1,(('Operating Pro Forma'!$M$59-'Operating Pro Forma'!$M$62)/12)*'Debt Service'!$F10),IF($E10&gt;DR$3-1,$H10,0))</f>
        <v>0</v>
      </c>
      <c r="DS10" s="268">
        <f>IF($I10="Percentage of Cash Flow",IF($E10&gt;DS$3-1,(('Operating Pro Forma'!$M$59-'Operating Pro Forma'!$M$62)/12)*'Debt Service'!$F10),IF($E10&gt;DS$3-1,$H10,0))</f>
        <v>0</v>
      </c>
      <c r="DT10" s="268">
        <f>IF($I10="Percentage of Cash Flow",IF($E10&gt;DT$3-1,(('Operating Pro Forma'!$M$59-'Operating Pro Forma'!$M$62)/12)*'Debt Service'!$F10),IF($E10&gt;DT$3-1,$H10,0))</f>
        <v>0</v>
      </c>
      <c r="DU10" s="268">
        <f>IF($I10="Percentage of Cash Flow",IF($E10&gt;DU$3-1,(('Operating Pro Forma'!$M$59-'Operating Pro Forma'!$M$62)/12)*'Debt Service'!$F10),IF($E10&gt;DU$3-1,$H10,0))</f>
        <v>0</v>
      </c>
      <c r="DV10" s="268">
        <f>IF($I10="Percentage of Cash Flow",IF($E10&gt;DV$3-1,(('Operating Pro Forma'!$M$59-'Operating Pro Forma'!$M$62)/12)*'Debt Service'!$F10),IF($E10&gt;DV$3-1,$H10,0))</f>
        <v>0</v>
      </c>
      <c r="DW10" s="268">
        <f>IF($I10="Percentage of Cash Flow",IF($E10&gt;DW$3-1,(('Operating Pro Forma'!$M$59-'Operating Pro Forma'!$M$62)/12)*'Debt Service'!$F10),IF($E10&gt;DW$3-1,$H10,0))</f>
        <v>0</v>
      </c>
      <c r="DX10" s="268">
        <f>IF($I10="Percentage of Cash Flow",IF($E10&gt;DX$3-1,(('Operating Pro Forma'!$M$59-'Operating Pro Forma'!$M$62)/12)*'Debt Service'!$F10),IF($E10&gt;DX$3-1,$H10,0))</f>
        <v>0</v>
      </c>
      <c r="DY10" s="267">
        <f t="shared" si="9"/>
        <v>0</v>
      </c>
      <c r="DZ10" s="268">
        <f>IF($I10="Percentage of Cash Flow",IF($E10&gt;DZ$3-1,(('Operating Pro Forma'!$N$59-'Operating Pro Forma'!$N$62)/12)*'Debt Service'!$F10),IF($E10&gt;DZ$3-1,$H10,0))</f>
        <v>0</v>
      </c>
      <c r="EA10" s="268">
        <f>IF($I10="Percentage of Cash Flow",IF($E10&gt;EA$3-1,(('Operating Pro Forma'!$N$59-'Operating Pro Forma'!$N$62)/12)*'Debt Service'!$F10),IF($E10&gt;EA$3-1,$H10,0))</f>
        <v>0</v>
      </c>
      <c r="EB10" s="268">
        <f>IF($I10="Percentage of Cash Flow",IF($E10&gt;EB$3-1,(('Operating Pro Forma'!$N$59-'Operating Pro Forma'!$N$62)/12)*'Debt Service'!$F10),IF($E10&gt;EB$3-1,$H10,0))</f>
        <v>0</v>
      </c>
      <c r="EC10" s="268">
        <f>IF($I10="Percentage of Cash Flow",IF($E10&gt;EC$3-1,(('Operating Pro Forma'!$N$59-'Operating Pro Forma'!$N$62)/12)*'Debt Service'!$F10),IF($E10&gt;EC$3-1,$H10,0))</f>
        <v>0</v>
      </c>
      <c r="ED10" s="268">
        <f>IF($I10="Percentage of Cash Flow",IF($E10&gt;ED$3-1,(('Operating Pro Forma'!$N$59-'Operating Pro Forma'!$N$62)/12)*'Debt Service'!$F10),IF($E10&gt;ED$3-1,$H10,0))</f>
        <v>0</v>
      </c>
      <c r="EE10" s="268">
        <f>IF($I10="Percentage of Cash Flow",IF($E10&gt;EE$3-1,(('Operating Pro Forma'!$N$59-'Operating Pro Forma'!$N$62)/12)*'Debt Service'!$F10),IF($E10&gt;EE$3-1,$H10,0))</f>
        <v>0</v>
      </c>
      <c r="EF10" s="268">
        <f>IF($I10="Percentage of Cash Flow",IF($E10&gt;EF$3-1,(('Operating Pro Forma'!$N$59-'Operating Pro Forma'!$N$62)/12)*'Debt Service'!$F10),IF($E10&gt;EF$3-1,$H10,0))</f>
        <v>0</v>
      </c>
      <c r="EG10" s="268">
        <f>IF($I10="Percentage of Cash Flow",IF($E10&gt;EG$3-1,(('Operating Pro Forma'!$N$59-'Operating Pro Forma'!$N$62)/12)*'Debt Service'!$F10),IF($E10&gt;EG$3-1,$H10,0))</f>
        <v>0</v>
      </c>
      <c r="EH10" s="268">
        <f>IF($I10="Percentage of Cash Flow",IF($E10&gt;EH$3-1,(('Operating Pro Forma'!$N$59-'Operating Pro Forma'!$N$62)/12)*'Debt Service'!$F10),IF($E10&gt;EH$3-1,$H10,0))</f>
        <v>0</v>
      </c>
      <c r="EI10" s="268">
        <f>IF($I10="Percentage of Cash Flow",IF($E10&gt;EI$3-1,(('Operating Pro Forma'!$N$59-'Operating Pro Forma'!$N$62)/12)*'Debt Service'!$F10),IF($E10&gt;EI$3-1,$H10,0))</f>
        <v>0</v>
      </c>
      <c r="EJ10" s="268">
        <f>IF($I10="Percentage of Cash Flow",IF($E10&gt;EJ$3-1,(('Operating Pro Forma'!$N$59-'Operating Pro Forma'!$N$62)/12)*'Debt Service'!$F10),IF($E10&gt;EJ$3-1,$H10,0))</f>
        <v>0</v>
      </c>
      <c r="EK10" s="268">
        <f>IF($I10="Percentage of Cash Flow",IF($E10&gt;EK$3-1,(('Operating Pro Forma'!$N$59-'Operating Pro Forma'!$N$62)/12)*'Debt Service'!$F10),IF($E10&gt;EK$3-1,$H10,0))</f>
        <v>0</v>
      </c>
      <c r="EL10" s="267">
        <f t="shared" si="10"/>
        <v>0</v>
      </c>
      <c r="EM10" s="268">
        <f>IF($I10="Percentage of Cash Flow",IF($E10&gt;EM$3-1,(('Operating Pro Forma'!$O$59-'Operating Pro Forma'!$O$62)/12)*'Debt Service'!$F10),IF($E10&gt;EM$3-1,$H10,0))</f>
        <v>0</v>
      </c>
      <c r="EN10" s="268">
        <f>IF($I10="Percentage of Cash Flow",IF($E10&gt;EN$3-1,(('Operating Pro Forma'!$O$59-'Operating Pro Forma'!$O$62)/12)*'Debt Service'!$F10),IF($E10&gt;EN$3-1,$H10,0))</f>
        <v>0</v>
      </c>
      <c r="EO10" s="268">
        <f>IF($I10="Percentage of Cash Flow",IF($E10&gt;EO$3-1,(('Operating Pro Forma'!$O$59-'Operating Pro Forma'!$O$62)/12)*'Debt Service'!$F10),IF($E10&gt;EO$3-1,$H10,0))</f>
        <v>0</v>
      </c>
      <c r="EP10" s="268">
        <f>IF($I10="Percentage of Cash Flow",IF($E10&gt;EP$3-1,(('Operating Pro Forma'!$O$59-'Operating Pro Forma'!$O$62)/12)*'Debt Service'!$F10),IF($E10&gt;EP$3-1,$H10,0))</f>
        <v>0</v>
      </c>
      <c r="EQ10" s="268">
        <f>IF($I10="Percentage of Cash Flow",IF($E10&gt;EQ$3-1,(('Operating Pro Forma'!$O$59-'Operating Pro Forma'!$O$62)/12)*'Debt Service'!$F10),IF($E10&gt;EQ$3-1,$H10,0))</f>
        <v>0</v>
      </c>
      <c r="ER10" s="268">
        <f>IF($I10="Percentage of Cash Flow",IF($E10&gt;ER$3-1,(('Operating Pro Forma'!$O$59-'Operating Pro Forma'!$O$62)/12)*'Debt Service'!$F10),IF($E10&gt;ER$3-1,$H10,0))</f>
        <v>0</v>
      </c>
      <c r="ES10" s="268">
        <f>IF($I10="Percentage of Cash Flow",IF($E10&gt;ES$3-1,(('Operating Pro Forma'!$O$59-'Operating Pro Forma'!$O$62)/12)*'Debt Service'!$F10),IF($E10&gt;ES$3-1,$H10,0))</f>
        <v>0</v>
      </c>
      <c r="ET10" s="268">
        <f>IF($I10="Percentage of Cash Flow",IF($E10&gt;ET$3-1,(('Operating Pro Forma'!$O$59-'Operating Pro Forma'!$O$62)/12)*'Debt Service'!$F10),IF($E10&gt;ET$3-1,$H10,0))</f>
        <v>0</v>
      </c>
      <c r="EU10" s="268">
        <f>IF($I10="Percentage of Cash Flow",IF($E10&gt;EU$3-1,(('Operating Pro Forma'!$O$59-'Operating Pro Forma'!$O$62)/12)*'Debt Service'!$F10),IF($E10&gt;EU$3-1,$H10,0))</f>
        <v>0</v>
      </c>
      <c r="EV10" s="268">
        <f>IF($I10="Percentage of Cash Flow",IF($E10&gt;EV$3-1,(('Operating Pro Forma'!$O$59-'Operating Pro Forma'!$O$62)/12)*'Debt Service'!$F10),IF($E10&gt;EV$3-1,$H10,0))</f>
        <v>0</v>
      </c>
      <c r="EW10" s="268">
        <f>IF($I10="Percentage of Cash Flow",IF($E10&gt;EW$3-1,(('Operating Pro Forma'!$O$59-'Operating Pro Forma'!$O$62)/12)*'Debt Service'!$F10),IF($E10&gt;EW$3-1,$H10,0))</f>
        <v>0</v>
      </c>
      <c r="EX10" s="268">
        <f>IF($I10="Percentage of Cash Flow",IF($E10&gt;EX$3-1,(('Operating Pro Forma'!$O$59-'Operating Pro Forma'!$O$62)/12)*'Debt Service'!$F10),IF($E10&gt;EX$3-1,$H10,0))</f>
        <v>0</v>
      </c>
      <c r="EY10" s="267">
        <f t="shared" si="11"/>
        <v>0</v>
      </c>
      <c r="EZ10" s="268">
        <f>IF($I10="Percentage of Cash Flow",IF($E10&gt;EZ$3-1,(('Operating Pro Forma'!$P$59-'Operating Pro Forma'!$P$62)/12)*'Debt Service'!$F10),IF($E10&gt;EZ$3-1,$H10,0))</f>
        <v>0</v>
      </c>
      <c r="FA10" s="268">
        <f>IF($I10="Percentage of Cash Flow",IF($E10&gt;FA$3-1,(('Operating Pro Forma'!$P$59-'Operating Pro Forma'!$P$62)/12)*'Debt Service'!$F10),IF($E10&gt;FA$3-1,$H10,0))</f>
        <v>0</v>
      </c>
      <c r="FB10" s="268">
        <f>IF($I10="Percentage of Cash Flow",IF($E10&gt;FB$3-1,(('Operating Pro Forma'!$P$59-'Operating Pro Forma'!$P$62)/12)*'Debt Service'!$F10),IF($E10&gt;FB$3-1,$H10,0))</f>
        <v>0</v>
      </c>
      <c r="FC10" s="268">
        <f>IF($I10="Percentage of Cash Flow",IF($E10&gt;FC$3-1,(('Operating Pro Forma'!$P$59-'Operating Pro Forma'!$P$62)/12)*'Debt Service'!$F10),IF($E10&gt;FC$3-1,$H10,0))</f>
        <v>0</v>
      </c>
      <c r="FD10" s="268">
        <f>IF($I10="Percentage of Cash Flow",IF($E10&gt;FD$3-1,(('Operating Pro Forma'!$P$59-'Operating Pro Forma'!$P$62)/12)*'Debt Service'!$F10),IF($E10&gt;FD$3-1,$H10,0))</f>
        <v>0</v>
      </c>
      <c r="FE10" s="268">
        <f>IF($I10="Percentage of Cash Flow",IF($E10&gt;FE$3-1,(('Operating Pro Forma'!$P$59-'Operating Pro Forma'!$P$62)/12)*'Debt Service'!$F10),IF($E10&gt;FE$3-1,$H10,0))</f>
        <v>0</v>
      </c>
      <c r="FF10" s="268">
        <f>IF($I10="Percentage of Cash Flow",IF($E10&gt;FF$3-1,(('Operating Pro Forma'!$P$59-'Operating Pro Forma'!$P$62)/12)*'Debt Service'!$F10),IF($E10&gt;FF$3-1,$H10,0))</f>
        <v>0</v>
      </c>
      <c r="FG10" s="268">
        <f>IF($I10="Percentage of Cash Flow",IF($E10&gt;FG$3-1,(('Operating Pro Forma'!$P$59-'Operating Pro Forma'!$P$62)/12)*'Debt Service'!$F10),IF($E10&gt;FG$3-1,$H10,0))</f>
        <v>0</v>
      </c>
      <c r="FH10" s="268">
        <f>IF($I10="Percentage of Cash Flow",IF($E10&gt;FH$3-1,(('Operating Pro Forma'!$P$59-'Operating Pro Forma'!$P$62)/12)*'Debt Service'!$F10),IF($E10&gt;FH$3-1,$H10,0))</f>
        <v>0</v>
      </c>
      <c r="FI10" s="268">
        <f>IF($I10="Percentage of Cash Flow",IF($E10&gt;FI$3-1,(('Operating Pro Forma'!$P$59-'Operating Pro Forma'!$P$62)/12)*'Debt Service'!$F10),IF($E10&gt;FI$3-1,$H10,0))</f>
        <v>0</v>
      </c>
      <c r="FJ10" s="268">
        <f>IF($I10="Percentage of Cash Flow",IF($E10&gt;FJ$3-1,(('Operating Pro Forma'!$P$59-'Operating Pro Forma'!$P$62)/12)*'Debt Service'!$F10),IF($E10&gt;FJ$3-1,$H10,0))</f>
        <v>0</v>
      </c>
      <c r="FK10" s="268">
        <f>IF($I10="Percentage of Cash Flow",IF($E10&gt;FK$3-1,(('Operating Pro Forma'!$P$59-'Operating Pro Forma'!$P$62)/12)*'Debt Service'!$F10),IF($E10&gt;FK$3-1,$H10,0))</f>
        <v>0</v>
      </c>
      <c r="FL10" s="267">
        <f t="shared" si="12"/>
        <v>0</v>
      </c>
      <c r="FM10" s="268">
        <f>IF($I10="Percentage of Cash Flow",IF($E10&gt;FM$3-1,(('Operating Pro Forma'!$Q$59-'Operating Pro Forma'!$Q$62)/12)*'Debt Service'!$F10),IF($E10&gt;FM$3-1,$H10,0))</f>
        <v>0</v>
      </c>
      <c r="FN10" s="268">
        <f>IF($I10="Percentage of Cash Flow",IF($E10&gt;FN$3-1,(('Operating Pro Forma'!$Q$59-'Operating Pro Forma'!$Q$62)/12)*'Debt Service'!$F10),IF($E10&gt;FN$3-1,$H10,0))</f>
        <v>0</v>
      </c>
      <c r="FO10" s="268">
        <f>IF($I10="Percentage of Cash Flow",IF($E10&gt;FO$3-1,(('Operating Pro Forma'!$Q$59-'Operating Pro Forma'!$Q$62)/12)*'Debt Service'!$F10),IF($E10&gt;FO$3-1,$H10,0))</f>
        <v>0</v>
      </c>
      <c r="FP10" s="268">
        <f>IF($I10="Percentage of Cash Flow",IF($E10&gt;FP$3-1,(('Operating Pro Forma'!$Q$59-'Operating Pro Forma'!$Q$62)/12)*'Debt Service'!$F10),IF($E10&gt;FP$3-1,$H10,0))</f>
        <v>0</v>
      </c>
      <c r="FQ10" s="268">
        <f>IF($I10="Percentage of Cash Flow",IF($E10&gt;FQ$3-1,(('Operating Pro Forma'!$Q$59-'Operating Pro Forma'!$Q$62)/12)*'Debt Service'!$F10),IF($E10&gt;FQ$3-1,$H10,0))</f>
        <v>0</v>
      </c>
      <c r="FR10" s="268">
        <f>IF($I10="Percentage of Cash Flow",IF($E10&gt;FR$3-1,(('Operating Pro Forma'!$Q$59-'Operating Pro Forma'!$Q$62)/12)*'Debt Service'!$F10),IF($E10&gt;FR$3-1,$H10,0))</f>
        <v>0</v>
      </c>
      <c r="FS10" s="268">
        <f>IF($I10="Percentage of Cash Flow",IF($E10&gt;FS$3-1,(('Operating Pro Forma'!$Q$59-'Operating Pro Forma'!$Q$62)/12)*'Debt Service'!$F10),IF($E10&gt;FS$3-1,$H10,0))</f>
        <v>0</v>
      </c>
      <c r="FT10" s="268">
        <f>IF($I10="Percentage of Cash Flow",IF($E10&gt;FT$3-1,(('Operating Pro Forma'!$Q$59-'Operating Pro Forma'!$Q$62)/12)*'Debt Service'!$F10),IF($E10&gt;FT$3-1,$H10,0))</f>
        <v>0</v>
      </c>
      <c r="FU10" s="268">
        <f>IF($I10="Percentage of Cash Flow",IF($E10&gt;FU$3-1,(('Operating Pro Forma'!$Q$59-'Operating Pro Forma'!$Q$62)/12)*'Debt Service'!$F10),IF($E10&gt;FU$3-1,$H10,0))</f>
        <v>0</v>
      </c>
      <c r="FV10" s="268">
        <f>IF($I10="Percentage of Cash Flow",IF($E10&gt;FV$3-1,(('Operating Pro Forma'!$Q$59-'Operating Pro Forma'!$Q$62)/12)*'Debt Service'!$F10),IF($E10&gt;FV$3-1,$H10,0))</f>
        <v>0</v>
      </c>
      <c r="FW10" s="268">
        <f>IF($I10="Percentage of Cash Flow",IF($E10&gt;FW$3-1,(('Operating Pro Forma'!$Q$59-'Operating Pro Forma'!$Q$62)/12)*'Debt Service'!$F10),IF($E10&gt;FW$3-1,$H10,0))</f>
        <v>0</v>
      </c>
      <c r="FX10" s="268">
        <f>IF($I10="Percentage of Cash Flow",IF($E10&gt;FX$3-1,(('Operating Pro Forma'!$Q$59-'Operating Pro Forma'!$Q$62)/12)*'Debt Service'!$F10),IF($E10&gt;FX$3-1,$H10,0))</f>
        <v>0</v>
      </c>
      <c r="FY10" s="267">
        <f t="shared" si="13"/>
        <v>0</v>
      </c>
      <c r="FZ10" s="268">
        <f>IF($I10="Percentage of Cash Flow",IF($E10&gt;FZ$3-1,(('Operating Pro Forma'!$R$59-'Operating Pro Forma'!$R$62)/12)*'Debt Service'!$F10),IF($E10&gt;FZ$3-1,$H10,0))</f>
        <v>0</v>
      </c>
      <c r="GA10" s="268">
        <f>IF($I10="Percentage of Cash Flow",IF($E10&gt;GA$3-1,(('Operating Pro Forma'!$R$59-'Operating Pro Forma'!$R$62)/12)*'Debt Service'!$F10),IF($E10&gt;GA$3-1,$H10,0))</f>
        <v>0</v>
      </c>
      <c r="GB10" s="268">
        <f>IF($I10="Percentage of Cash Flow",IF($E10&gt;GB$3-1,(('Operating Pro Forma'!$R$59-'Operating Pro Forma'!$R$62)/12)*'Debt Service'!$F10),IF($E10&gt;GB$3-1,$H10,0))</f>
        <v>0</v>
      </c>
      <c r="GC10" s="268">
        <f>IF($I10="Percentage of Cash Flow",IF($E10&gt;GC$3-1,(('Operating Pro Forma'!$R$59-'Operating Pro Forma'!$R$62)/12)*'Debt Service'!$F10),IF($E10&gt;GC$3-1,$H10,0))</f>
        <v>0</v>
      </c>
      <c r="GD10" s="268">
        <f>IF($I10="Percentage of Cash Flow",IF($E10&gt;GD$3-1,(('Operating Pro Forma'!$R$59-'Operating Pro Forma'!$R$62)/12)*'Debt Service'!$F10),IF($E10&gt;GD$3-1,$H10,0))</f>
        <v>0</v>
      </c>
      <c r="GE10" s="268">
        <f>IF($I10="Percentage of Cash Flow",IF($E10&gt;GE$3-1,(('Operating Pro Forma'!$R$59-'Operating Pro Forma'!$R$62)/12)*'Debt Service'!$F10),IF($E10&gt;GE$3-1,$H10,0))</f>
        <v>0</v>
      </c>
      <c r="GF10" s="268">
        <f>IF($I10="Percentage of Cash Flow",IF($E10&gt;GF$3-1,(('Operating Pro Forma'!$R$59-'Operating Pro Forma'!$R$62)/12)*'Debt Service'!$F10),IF($E10&gt;GF$3-1,$H10,0))</f>
        <v>0</v>
      </c>
      <c r="GG10" s="268">
        <f>IF($I10="Percentage of Cash Flow",IF($E10&gt;GG$3-1,(('Operating Pro Forma'!$R$59-'Operating Pro Forma'!$R$62)/12)*'Debt Service'!$F10),IF($E10&gt;GG$3-1,$H10,0))</f>
        <v>0</v>
      </c>
      <c r="GH10" s="268">
        <f>IF($I10="Percentage of Cash Flow",IF($E10&gt;GH$3-1,(('Operating Pro Forma'!$R$59-'Operating Pro Forma'!$R$62)/12)*'Debt Service'!$F10),IF($E10&gt;GH$3-1,$H10,0))</f>
        <v>0</v>
      </c>
      <c r="GI10" s="268">
        <f>IF($I10="Percentage of Cash Flow",IF($E10&gt;GI$3-1,(('Operating Pro Forma'!$R$59-'Operating Pro Forma'!$R$62)/12)*'Debt Service'!$F10),IF($E10&gt;GI$3-1,$H10,0))</f>
        <v>0</v>
      </c>
      <c r="GJ10" s="268">
        <f>IF($I10="Percentage of Cash Flow",IF($E10&gt;GJ$3-1,(('Operating Pro Forma'!$R$59-'Operating Pro Forma'!$R$62)/12)*'Debt Service'!$F10),IF($E10&gt;GJ$3-1,$H10,0))</f>
        <v>0</v>
      </c>
      <c r="GK10" s="268">
        <f>IF($I10="Percentage of Cash Flow",IF($E10&gt;GK$3-1,(('Operating Pro Forma'!$R$59-'Operating Pro Forma'!$R$62)/12)*'Debt Service'!$F10),IF($E10&gt;GK$3-1,$H10,0))</f>
        <v>0</v>
      </c>
      <c r="GL10" s="267">
        <f t="shared" si="14"/>
        <v>0</v>
      </c>
      <c r="GM10" s="268">
        <f>IF($I10="Percentage of Cash Flow",IF($E10&gt;GM$3-1,(('Operating Pro Forma'!$S$59-'Operating Pro Forma'!$S$62)/12)*'Debt Service'!$F10),IF($E10&gt;GM$3-1,$H10,0))</f>
        <v>0</v>
      </c>
      <c r="GN10" s="268">
        <f>IF($I10="Percentage of Cash Flow",IF($E10&gt;GN$3-1,(('Operating Pro Forma'!$S$59-'Operating Pro Forma'!$S$62)/12)*'Debt Service'!$F10),IF($E10&gt;GN$3-1,$H10,0))</f>
        <v>0</v>
      </c>
      <c r="GO10" s="268">
        <f>IF($I10="Percentage of Cash Flow",IF($E10&gt;GO$3-1,(('Operating Pro Forma'!$S$59-'Operating Pro Forma'!$S$62)/12)*'Debt Service'!$F10),IF($E10&gt;GO$3-1,$H10,0))</f>
        <v>0</v>
      </c>
      <c r="GP10" s="268">
        <f>IF($I10="Percentage of Cash Flow",IF($E10&gt;GP$3-1,(('Operating Pro Forma'!$S$59-'Operating Pro Forma'!$S$62)/12)*'Debt Service'!$F10),IF($E10&gt;GP$3-1,$H10,0))</f>
        <v>0</v>
      </c>
      <c r="GQ10" s="268">
        <f>IF($I10="Percentage of Cash Flow",IF($E10&gt;GQ$3-1,(('Operating Pro Forma'!$S$59-'Operating Pro Forma'!$S$62)/12)*'Debt Service'!$F10),IF($E10&gt;GQ$3-1,$H10,0))</f>
        <v>0</v>
      </c>
      <c r="GR10" s="268">
        <f>IF($I10="Percentage of Cash Flow",IF($E10&gt;GR$3-1,(('Operating Pro Forma'!$S$59-'Operating Pro Forma'!$S$62)/12)*'Debt Service'!$F10),IF($E10&gt;GR$3-1,$H10,0))</f>
        <v>0</v>
      </c>
      <c r="GS10" s="268">
        <f>IF($I10="Percentage of Cash Flow",IF($E10&gt;GS$3-1,(('Operating Pro Forma'!$S$59-'Operating Pro Forma'!$S$62)/12)*'Debt Service'!$F10),IF($E10&gt;GS$3-1,$H10,0))</f>
        <v>0</v>
      </c>
      <c r="GT10" s="268">
        <f>IF($I10="Percentage of Cash Flow",IF($E10&gt;GT$3-1,(('Operating Pro Forma'!$S$59-'Operating Pro Forma'!$S$62)/12)*'Debt Service'!$F10),IF($E10&gt;GT$3-1,$H10,0))</f>
        <v>0</v>
      </c>
      <c r="GU10" s="268">
        <f>IF($I10="Percentage of Cash Flow",IF($E10&gt;GU$3-1,(('Operating Pro Forma'!$S$59-'Operating Pro Forma'!$S$62)/12)*'Debt Service'!$F10),IF($E10&gt;GU$3-1,$H10,0))</f>
        <v>0</v>
      </c>
      <c r="GV10" s="268">
        <f>IF($I10="Percentage of Cash Flow",IF($E10&gt;GV$3-1,(('Operating Pro Forma'!$S$59-'Operating Pro Forma'!$S$62)/12)*'Debt Service'!$F10),IF($E10&gt;GV$3-1,$H10,0))</f>
        <v>0</v>
      </c>
      <c r="GW10" s="268">
        <f>IF($I10="Percentage of Cash Flow",IF($E10&gt;GW$3-1,(('Operating Pro Forma'!$S$59-'Operating Pro Forma'!$S$62)/12)*'Debt Service'!$F10),IF($E10&gt;GW$3-1,$H10,0))</f>
        <v>0</v>
      </c>
      <c r="GX10" s="268">
        <f>IF($I10="Percentage of Cash Flow",IF($E10&gt;GX$3-1,(('Operating Pro Forma'!$S$59-'Operating Pro Forma'!$S$62)/12)*'Debt Service'!$F10),IF($E10&gt;GX$3-1,$H10,0))</f>
        <v>0</v>
      </c>
      <c r="GY10" s="267">
        <f t="shared" si="15"/>
        <v>0</v>
      </c>
      <c r="GZ10" s="268">
        <f>IF($I10="Percentage of Cash Flow",IF($E10&gt;GZ$3-1,(('Operating Pro Forma'!$T$59-'Operating Pro Forma'!$T$62)/12)*'Debt Service'!$F10),IF($E10&gt;GZ$3-1,$H10,0))</f>
        <v>0</v>
      </c>
      <c r="HA10" s="268">
        <f>IF($I10="Percentage of Cash Flow",IF($E10&gt;HA$3-1,(('Operating Pro Forma'!$T$59-'Operating Pro Forma'!$T$62)/12)*'Debt Service'!$F10),IF($E10&gt;HA$3-1,$H10,0))</f>
        <v>0</v>
      </c>
      <c r="HB10" s="268">
        <f>IF($I10="Percentage of Cash Flow",IF($E10&gt;HB$3-1,(('Operating Pro Forma'!$T$59-'Operating Pro Forma'!$T$62)/12)*'Debt Service'!$F10),IF($E10&gt;HB$3-1,$H10,0))</f>
        <v>0</v>
      </c>
      <c r="HC10" s="268">
        <f>IF($I10="Percentage of Cash Flow",IF($E10&gt;HC$3-1,(('Operating Pro Forma'!$T$59-'Operating Pro Forma'!$T$62)/12)*'Debt Service'!$F10),IF($E10&gt;HC$3-1,$H10,0))</f>
        <v>0</v>
      </c>
      <c r="HD10" s="268">
        <f>IF($I10="Percentage of Cash Flow",IF($E10&gt;HD$3-1,(('Operating Pro Forma'!$T$59-'Operating Pro Forma'!$T$62)/12)*'Debt Service'!$F10),IF($E10&gt;HD$3-1,$H10,0))</f>
        <v>0</v>
      </c>
      <c r="HE10" s="268">
        <f>IF($I10="Percentage of Cash Flow",IF($E10&gt;HE$3-1,(('Operating Pro Forma'!$T$59-'Operating Pro Forma'!$T$62)/12)*'Debt Service'!$F10),IF($E10&gt;HE$3-1,$H10,0))</f>
        <v>0</v>
      </c>
      <c r="HF10" s="268">
        <f>IF($I10="Percentage of Cash Flow",IF($E10&gt;HF$3-1,(('Operating Pro Forma'!$T$59-'Operating Pro Forma'!$T$62)/12)*'Debt Service'!$F10),IF($E10&gt;HF$3-1,$H10,0))</f>
        <v>0</v>
      </c>
      <c r="HG10" s="268">
        <f>IF($I10="Percentage of Cash Flow",IF($E10&gt;HG$3-1,(('Operating Pro Forma'!$T$59-'Operating Pro Forma'!$T$62)/12)*'Debt Service'!$F10),IF($E10&gt;HG$3-1,$H10,0))</f>
        <v>0</v>
      </c>
      <c r="HH10" s="268">
        <f>IF($I10="Percentage of Cash Flow",IF($E10&gt;HH$3-1,(('Operating Pro Forma'!$T$59-'Operating Pro Forma'!$T$62)/12)*'Debt Service'!$F10),IF($E10&gt;HH$3-1,$H10,0))</f>
        <v>0</v>
      </c>
      <c r="HI10" s="268">
        <f>IF($I10="Percentage of Cash Flow",IF($E10&gt;HI$3-1,(('Operating Pro Forma'!$T$59-'Operating Pro Forma'!$T$62)/12)*'Debt Service'!$F10),IF($E10&gt;HI$3-1,$H10,0))</f>
        <v>0</v>
      </c>
      <c r="HJ10" s="268">
        <f>IF($I10="Percentage of Cash Flow",IF($E10&gt;HJ$3-1,(('Operating Pro Forma'!$T$59-'Operating Pro Forma'!$T$62)/12)*'Debt Service'!$F10),IF($E10&gt;HJ$3-1,$H10,0))</f>
        <v>0</v>
      </c>
      <c r="HK10" s="268">
        <f>IF($I10="Percentage of Cash Flow",IF($E10&gt;HK$3-1,(('Operating Pro Forma'!$T$59-'Operating Pro Forma'!$T$62)/12)*'Debt Service'!$F10),IF($E10&gt;HK$3-1,$H10,0))</f>
        <v>0</v>
      </c>
      <c r="HL10" s="267">
        <f t="shared" si="16"/>
        <v>0</v>
      </c>
      <c r="HM10" s="268">
        <f>IF($I10="Percentage of Cash Flow",IF($E10&gt;HM$3-1,(('Operating Pro Forma'!$U$59-'Operating Pro Forma'!$U$62)/12)*'Debt Service'!$F10),IF($E10&gt;HM$3-1,$H10,0))</f>
        <v>0</v>
      </c>
      <c r="HN10" s="268">
        <f>IF($I10="Percentage of Cash Flow",IF($E10&gt;HN$3-1,(('Operating Pro Forma'!$U$59-'Operating Pro Forma'!$U$62)/12)*'Debt Service'!$F10),IF($E10&gt;HN$3-1,$H10,0))</f>
        <v>0</v>
      </c>
      <c r="HO10" s="268">
        <f>IF($I10="Percentage of Cash Flow",IF($E10&gt;HO$3-1,(('Operating Pro Forma'!$U$59-'Operating Pro Forma'!$U$62)/12)*'Debt Service'!$F10),IF($E10&gt;HO$3-1,$H10,0))</f>
        <v>0</v>
      </c>
      <c r="HP10" s="268">
        <f>IF($I10="Percentage of Cash Flow",IF($E10&gt;HP$3-1,(('Operating Pro Forma'!$U$59-'Operating Pro Forma'!$U$62)/12)*'Debt Service'!$F10),IF($E10&gt;HP$3-1,$H10,0))</f>
        <v>0</v>
      </c>
      <c r="HQ10" s="268">
        <f>IF($I10="Percentage of Cash Flow",IF($E10&gt;HQ$3-1,(('Operating Pro Forma'!$U$59-'Operating Pro Forma'!$U$62)/12)*'Debt Service'!$F10),IF($E10&gt;HQ$3-1,$H10,0))</f>
        <v>0</v>
      </c>
      <c r="HR10" s="268">
        <f>IF($I10="Percentage of Cash Flow",IF($E10&gt;HR$3-1,(('Operating Pro Forma'!$U$59-'Operating Pro Forma'!$U$62)/12)*'Debt Service'!$F10),IF($E10&gt;HR$3-1,$H10,0))</f>
        <v>0</v>
      </c>
      <c r="HS10" s="268">
        <f>IF($I10="Percentage of Cash Flow",IF($E10&gt;HS$3-1,(('Operating Pro Forma'!$U$59-'Operating Pro Forma'!$U$62)/12)*'Debt Service'!$F10),IF($E10&gt;HS$3-1,$H10,0))</f>
        <v>0</v>
      </c>
      <c r="HT10" s="268">
        <f>IF($I10="Percentage of Cash Flow",IF($E10&gt;HT$3-1,(('Operating Pro Forma'!$U$59-'Operating Pro Forma'!$U$62)/12)*'Debt Service'!$F10),IF($E10&gt;HT$3-1,$H10,0))</f>
        <v>0</v>
      </c>
      <c r="HU10" s="268">
        <f>IF($I10="Percentage of Cash Flow",IF($E10&gt;HU$3-1,(('Operating Pro Forma'!$U$59-'Operating Pro Forma'!$U$62)/12)*'Debt Service'!$F10),IF($E10&gt;HU$3-1,$H10,0))</f>
        <v>0</v>
      </c>
      <c r="HV10" s="268">
        <f>IF($I10="Percentage of Cash Flow",IF($E10&gt;HV$3-1,(('Operating Pro Forma'!$U$59-'Operating Pro Forma'!$U$62)/12)*'Debt Service'!$F10),IF($E10&gt;HV$3-1,$H10,0))</f>
        <v>0</v>
      </c>
      <c r="HW10" s="268">
        <f>IF($I10="Percentage of Cash Flow",IF($E10&gt;HW$3-1,(('Operating Pro Forma'!$U$59-'Operating Pro Forma'!$U$62)/12)*'Debt Service'!$F10),IF($E10&gt;HW$3-1,$H10,0))</f>
        <v>0</v>
      </c>
      <c r="HX10" s="268">
        <f>IF($I10="Percentage of Cash Flow",IF($E10&gt;HX$3-1,(('Operating Pro Forma'!$U$59-'Operating Pro Forma'!$U$62)/12)*'Debt Service'!$F10),IF($E10&gt;HX$3-1,$H10,0))</f>
        <v>0</v>
      </c>
      <c r="HY10" s="267">
        <f t="shared" si="17"/>
        <v>0</v>
      </c>
      <c r="HZ10" s="268">
        <f>IF($I10="Percentage of Cash Flow",IF($E10&gt;HZ$3-1,(('Operating Pro Forma'!$V$59-'Operating Pro Forma'!$V$62)/12)*'Debt Service'!$F10),IF($E10&gt;HZ$3-1,$H10,0))</f>
        <v>0</v>
      </c>
      <c r="IA10" s="268">
        <f>IF($I10="Percentage of Cash Flow",IF($E10&gt;IA$3-1,(('Operating Pro Forma'!$V$59-'Operating Pro Forma'!$V$62)/12)*'Debt Service'!$F10),IF($E10&gt;IA$3-1,$H10,0))</f>
        <v>0</v>
      </c>
      <c r="IB10" s="268">
        <f>IF($I10="Percentage of Cash Flow",IF($E10&gt;IB$3-1,(('Operating Pro Forma'!$V$59-'Operating Pro Forma'!$V$62)/12)*'Debt Service'!$F10),IF($E10&gt;IB$3-1,$H10,0))</f>
        <v>0</v>
      </c>
      <c r="IC10" s="268">
        <f>IF($I10="Percentage of Cash Flow",IF($E10&gt;IC$3-1,(('Operating Pro Forma'!$V$59-'Operating Pro Forma'!$V$62)/12)*'Debt Service'!$F10),IF($E10&gt;IC$3-1,$H10,0))</f>
        <v>0</v>
      </c>
      <c r="ID10" s="268">
        <f>IF($I10="Percentage of Cash Flow",IF($E10&gt;ID$3-1,(('Operating Pro Forma'!$V$59-'Operating Pro Forma'!$V$62)/12)*'Debt Service'!$F10),IF($E10&gt;ID$3-1,$H10,0))</f>
        <v>0</v>
      </c>
      <c r="IE10" s="268">
        <f>IF($I10="Percentage of Cash Flow",IF($E10&gt;IE$3-1,(('Operating Pro Forma'!$V$59-'Operating Pro Forma'!$V$62)/12)*'Debt Service'!$F10),IF($E10&gt;IE$3-1,$H10,0))</f>
        <v>0</v>
      </c>
      <c r="IF10" s="268">
        <f>IF($I10="Percentage of Cash Flow",IF($E10&gt;IF$3-1,(('Operating Pro Forma'!$V$59-'Operating Pro Forma'!$V$62)/12)*'Debt Service'!$F10),IF($E10&gt;IF$3-1,$H10,0))</f>
        <v>0</v>
      </c>
      <c r="IG10" s="268">
        <f>IF($I10="Percentage of Cash Flow",IF($E10&gt;IG$3-1,(('Operating Pro Forma'!$V$59-'Operating Pro Forma'!$V$62)/12)*'Debt Service'!$F10),IF($E10&gt;IG$3-1,$H10,0))</f>
        <v>0</v>
      </c>
      <c r="IH10" s="268">
        <f>IF($I10="Percentage of Cash Flow",IF($E10&gt;IH$3-1,(('Operating Pro Forma'!$V$59-'Operating Pro Forma'!$V$62)/12)*'Debt Service'!$F10),IF($E10&gt;IH$3-1,$H10,0))</f>
        <v>0</v>
      </c>
      <c r="II10" s="268">
        <f>IF($I10="Percentage of Cash Flow",IF($E10&gt;II$3-1,(('Operating Pro Forma'!$V$59-'Operating Pro Forma'!$V$62)/12)*'Debt Service'!$F10),IF($E10&gt;II$3-1,$H10,0))</f>
        <v>0</v>
      </c>
      <c r="IJ10" s="268">
        <f>IF($I10="Percentage of Cash Flow",IF($E10&gt;IJ$3-1,(('Operating Pro Forma'!$V$59-'Operating Pro Forma'!$V$62)/12)*'Debt Service'!$F10),IF($E10&gt;IJ$3-1,$H10,0))</f>
        <v>0</v>
      </c>
      <c r="IK10" s="268">
        <f>IF($I10="Percentage of Cash Flow",IF($E10&gt;IK$3-1,(('Operating Pro Forma'!$V$59-'Operating Pro Forma'!$V$62)/12)*'Debt Service'!$F10),IF($E10&gt;IK$3-1,$H10,0))</f>
        <v>0</v>
      </c>
      <c r="IL10" s="267">
        <f t="shared" si="18"/>
        <v>0</v>
      </c>
      <c r="IM10" s="268">
        <f>IF($I10="Percentage of Cash Flow",IF($E10&gt;IM$3-1,(('Operating Pro Forma'!$W$59-'Operating Pro Forma'!$W$62)/12)*'Debt Service'!$F$4),IF($E10&gt;IM$3-1,$H10,0))</f>
        <v>0</v>
      </c>
      <c r="IN10" s="268">
        <f>IF($I10="Percentage of Cash Flow",IF($E10&gt;IN$3-1,(('Operating Pro Forma'!$W$59-'Operating Pro Forma'!$W$62)/12)*'Debt Service'!$F$4),IF($E10&gt;IN$3-1,$H10,0))</f>
        <v>0</v>
      </c>
      <c r="IO10" s="268">
        <f>IF($I10="Percentage of Cash Flow",IF($E10&gt;IO$3-1,(('Operating Pro Forma'!$W$59-'Operating Pro Forma'!$W$62)/12)*'Debt Service'!$F$4),IF($E10&gt;IO$3-1,$H10,0))</f>
        <v>0</v>
      </c>
      <c r="IP10" s="268">
        <f>IF($I10="Percentage of Cash Flow",IF($E10&gt;IP$3-1,(('Operating Pro Forma'!$W$59-'Operating Pro Forma'!$W$62)/12)*'Debt Service'!$F$4),IF($E10&gt;IP$3-1,$H10,0))</f>
        <v>0</v>
      </c>
      <c r="IQ10" s="268">
        <f>IF($I10="Percentage of Cash Flow",IF($E10&gt;IQ$3-1,(('Operating Pro Forma'!$W$59-'Operating Pro Forma'!$W$62)/12)*'Debt Service'!$F$4),IF($E10&gt;IQ$3-1,$H10,0))</f>
        <v>0</v>
      </c>
      <c r="IR10" s="268">
        <f>IF($I10="Percentage of Cash Flow",IF($E10&gt;IR$3-1,(('Operating Pro Forma'!$W$59-'Operating Pro Forma'!$W$62)/12)*'Debt Service'!$F$4),IF($E10&gt;IR$3-1,$H10,0))</f>
        <v>0</v>
      </c>
      <c r="IS10" s="268">
        <f>IF($I10="Percentage of Cash Flow",IF($E10&gt;IS$3-1,(('Operating Pro Forma'!$W$59-'Operating Pro Forma'!$W$62)/12)*'Debt Service'!$F$4),IF($E10&gt;IS$3-1,$H10,0))</f>
        <v>0</v>
      </c>
      <c r="IT10" s="268">
        <f>IF($I10="Percentage of Cash Flow",IF($E10&gt;IT$3-1,(('Operating Pro Forma'!$W$59-'Operating Pro Forma'!$W$62)/12)*'Debt Service'!$F$4),IF($E10&gt;IT$3-1,$H10,0))</f>
        <v>0</v>
      </c>
      <c r="IU10" s="268">
        <f>IF($I10="Percentage of Cash Flow",IF($E10&gt;IU$3-1,(('Operating Pro Forma'!$W$59-'Operating Pro Forma'!$W$62)/12)*'Debt Service'!$F$4),IF($E10&gt;IU$3-1,$H10,0))</f>
        <v>0</v>
      </c>
      <c r="IV10" s="268">
        <f>IF($I10="Percentage of Cash Flow",IF($E10&gt;IV$3-1,(('Operating Pro Forma'!$W$59-'Operating Pro Forma'!$W$62)/12)*'Debt Service'!$F$4),IF($E10&gt;IV$3-1,$H10,0))</f>
        <v>0</v>
      </c>
      <c r="IW10" s="268">
        <f>IF($I10="Percentage of Cash Flow",IF($E10&gt;IW$3-1,(('Operating Pro Forma'!$W$59-'Operating Pro Forma'!$W$62)/12)*'Debt Service'!$F$4),IF($E10&gt;IW$3-1,$H10,0))</f>
        <v>0</v>
      </c>
      <c r="IX10" s="268">
        <f>IF($I10="Percentage of Cash Flow",IF($E10&gt;IX$3-1,(('Operating Pro Forma'!$W$59-'Operating Pro Forma'!$W$62)/12)*'Debt Service'!$F$4),IF($E10&gt;IX$3-1,$H10,0))</f>
        <v>0</v>
      </c>
      <c r="IY10" s="267">
        <f t="shared" si="19"/>
        <v>0</v>
      </c>
      <c r="IZ10" s="268">
        <f>IF($I10="Percentage of Cash Flow",IF($E10&gt;IZ$3-1,(('Operating Pro Forma'!$X$59-'Operating Pro Forma'!$X$62)/12)*'Debt Service'!$F10),IF($E10&gt;IZ$3-1,$H10,0))</f>
        <v>0</v>
      </c>
      <c r="JA10" s="268">
        <f>IF($I10="Percentage of Cash Flow",IF($E10&gt;JA$3-1,(('Operating Pro Forma'!$X$59-'Operating Pro Forma'!$X$62)/12)*'Debt Service'!$F10),IF($E10&gt;JA$3-1,$H10,0))</f>
        <v>0</v>
      </c>
      <c r="JB10" s="268">
        <f>IF($I10="Percentage of Cash Flow",IF($E10&gt;JB$3-1,(('Operating Pro Forma'!$X$59-'Operating Pro Forma'!$X$62)/12)*'Debt Service'!$F10),IF($E10&gt;JB$3-1,$H10,0))</f>
        <v>0</v>
      </c>
      <c r="JC10" s="268">
        <f>IF($I10="Percentage of Cash Flow",IF($E10&gt;JC$3-1,(('Operating Pro Forma'!$X$59-'Operating Pro Forma'!$X$62)/12)*'Debt Service'!$F10),IF($E10&gt;JC$3-1,$H10,0))</f>
        <v>0</v>
      </c>
      <c r="JD10" s="268">
        <f>IF($I10="Percentage of Cash Flow",IF($E10&gt;JD$3-1,(('Operating Pro Forma'!$X$59-'Operating Pro Forma'!$X$62)/12)*'Debt Service'!$F10),IF($E10&gt;JD$3-1,$H10,0))</f>
        <v>0</v>
      </c>
      <c r="JE10" s="268">
        <f>IF($I10="Percentage of Cash Flow",IF($E10&gt;JE$3-1,(('Operating Pro Forma'!$X$59-'Operating Pro Forma'!$X$62)/12)*'Debt Service'!$F10),IF($E10&gt;JE$3-1,$H10,0))</f>
        <v>0</v>
      </c>
      <c r="JF10" s="268">
        <f>IF($I10="Percentage of Cash Flow",IF($E10&gt;JF$3-1,(('Operating Pro Forma'!$X$59-'Operating Pro Forma'!$X$62)/12)*'Debt Service'!$F10),IF($E10&gt;JF$3-1,$H10,0))</f>
        <v>0</v>
      </c>
      <c r="JG10" s="268">
        <f>IF($I10="Percentage of Cash Flow",IF($E10&gt;JG$3-1,(('Operating Pro Forma'!$X$59-'Operating Pro Forma'!$X$62)/12)*'Debt Service'!$F10),IF($E10&gt;JG$3-1,$H10,0))</f>
        <v>0</v>
      </c>
      <c r="JH10" s="268">
        <f>IF($I10="Percentage of Cash Flow",IF($E10&gt;JH$3-1,(('Operating Pro Forma'!$X$59-'Operating Pro Forma'!$X$62)/12)*'Debt Service'!$F10),IF($E10&gt;JH$3-1,$H10,0))</f>
        <v>0</v>
      </c>
      <c r="JI10" s="268">
        <f>IF($I10="Percentage of Cash Flow",IF($E10&gt;JI$3-1,(('Operating Pro Forma'!$X$59-'Operating Pro Forma'!$X$62)/12)*'Debt Service'!$F10),IF($E10&gt;JI$3-1,$H10,0))</f>
        <v>0</v>
      </c>
      <c r="JJ10" s="268">
        <f>IF($I10="Percentage of Cash Flow",IF($E10&gt;JJ$3-1,(('Operating Pro Forma'!$X$59-'Operating Pro Forma'!$X$62)/12)*'Debt Service'!$F10),IF($E10&gt;JJ$3-1,$H10,0))</f>
        <v>0</v>
      </c>
      <c r="JK10" s="268">
        <f>IF($I10="Percentage of Cash Flow",IF($E10&gt;JK$3-1,(('Operating Pro Forma'!$X$59-'Operating Pro Forma'!$X$62)/12)*'Debt Service'!$F10),IF($E10&gt;JK$3-1,$H10,0))</f>
        <v>0</v>
      </c>
      <c r="JL10" s="267">
        <f t="shared" si="20"/>
        <v>0</v>
      </c>
      <c r="JM10" s="268">
        <f>IF($I10="Percentage of Cash Flow",IF($E10&gt;JM$3-1,(('Operating Pro Forma'!$Y$59-'Operating Pro Forma'!$Y$62)/12)*'Debt Service'!$F10),IF($E10&gt;JM$3-1,$H10,0))</f>
        <v>0</v>
      </c>
      <c r="JN10" s="268">
        <f>IF($I10="Percentage of Cash Flow",IF($E10&gt;JN$3-1,(('Operating Pro Forma'!$Y$59-'Operating Pro Forma'!$Y$62)/12)*'Debt Service'!$F10),IF($E10&gt;JN$3-1,$H10,0))</f>
        <v>0</v>
      </c>
      <c r="JO10" s="268">
        <f>IF($I10="Percentage of Cash Flow",IF($E10&gt;JO$3-1,(('Operating Pro Forma'!$Y$59-'Operating Pro Forma'!$Y$62)/12)*'Debt Service'!$F10),IF($E10&gt;JO$3-1,$H10,0))</f>
        <v>0</v>
      </c>
      <c r="JP10" s="268">
        <f>IF($I10="Percentage of Cash Flow",IF($E10&gt;JP$3-1,(('Operating Pro Forma'!$Y$59-'Operating Pro Forma'!$Y$62)/12)*'Debt Service'!$F10),IF($E10&gt;JP$3-1,$H10,0))</f>
        <v>0</v>
      </c>
      <c r="JQ10" s="268">
        <f>IF($I10="Percentage of Cash Flow",IF($E10&gt;JQ$3-1,(('Operating Pro Forma'!$Y$59-'Operating Pro Forma'!$Y$62)/12)*'Debt Service'!$F10),IF($E10&gt;JQ$3-1,$H10,0))</f>
        <v>0</v>
      </c>
      <c r="JR10" s="268">
        <f>IF($I10="Percentage of Cash Flow",IF($E10&gt;JR$3-1,(('Operating Pro Forma'!$Y$59-'Operating Pro Forma'!$Y$62)/12)*'Debt Service'!$F10),IF($E10&gt;JR$3-1,$H10,0))</f>
        <v>0</v>
      </c>
      <c r="JS10" s="268">
        <f>IF($I10="Percentage of Cash Flow",IF($E10&gt;JS$3-1,(('Operating Pro Forma'!$Y$59-'Operating Pro Forma'!$Y$62)/12)*'Debt Service'!$F10),IF($E10&gt;JS$3-1,$H10,0))</f>
        <v>0</v>
      </c>
      <c r="JT10" s="268">
        <f>IF($I10="Percentage of Cash Flow",IF($E10&gt;JT$3-1,(('Operating Pro Forma'!$Y$59-'Operating Pro Forma'!$Y$62)/12)*'Debt Service'!$F10),IF($E10&gt;JT$3-1,$H10,0))</f>
        <v>0</v>
      </c>
      <c r="JU10" s="268">
        <f>IF($I10="Percentage of Cash Flow",IF($E10&gt;JU$3-1,(('Operating Pro Forma'!$Y$59-'Operating Pro Forma'!$Y$62)/12)*'Debt Service'!$F10),IF($E10&gt;JU$3-1,$H10,0))</f>
        <v>0</v>
      </c>
      <c r="JV10" s="268">
        <f>IF($I10="Percentage of Cash Flow",IF($E10&gt;JV$3-1,(('Operating Pro Forma'!$Y$59-'Operating Pro Forma'!$Y$62)/12)*'Debt Service'!$F10),IF($E10&gt;JV$3-1,$H10,0))</f>
        <v>0</v>
      </c>
      <c r="JW10" s="268">
        <f>IF($I10="Percentage of Cash Flow",IF($E10&gt;JW$3-1,(('Operating Pro Forma'!$Y$59-'Operating Pro Forma'!$Y$62)/12)*'Debt Service'!$F10),IF($E10&gt;JW$3-1,$H10,0))</f>
        <v>0</v>
      </c>
      <c r="JX10" s="268">
        <f>IF($I10="Percentage of Cash Flow",IF($E10&gt;JX$3-1,(('Operating Pro Forma'!$Y$59-'Operating Pro Forma'!$Y$62)/12)*'Debt Service'!$F10),IF($E10&gt;JX$3-1,$H10,0))</f>
        <v>0</v>
      </c>
      <c r="JY10" s="267">
        <f t="shared" si="30"/>
        <v>0</v>
      </c>
      <c r="JZ10" s="268">
        <f>IF($I10="Percentage of Cash Flow",IF($E10&gt;JZ$3-1,(('Operating Pro Forma'!$Z$59-'Operating Pro Forma'!$Z$62)/12)*'Debt Service'!$F10),IF($E10&gt;JZ$3-1,$H10,0))</f>
        <v>0</v>
      </c>
      <c r="KA10" s="268">
        <f>IF($I10="Percentage of Cash Flow",IF($E10&gt;KA$3-1,(('Operating Pro Forma'!$Z$59-'Operating Pro Forma'!$Z$62)/12)*'Debt Service'!$F10),IF($E10&gt;KA$3-1,$H10,0))</f>
        <v>0</v>
      </c>
      <c r="KB10" s="268">
        <f>IF($I10="Percentage of Cash Flow",IF($E10&gt;KB$3-1,(('Operating Pro Forma'!$Z$59-'Operating Pro Forma'!$Z$62)/12)*'Debt Service'!$F10),IF($E10&gt;KB$3-1,$H10,0))</f>
        <v>0</v>
      </c>
      <c r="KC10" s="268">
        <f>IF($I10="Percentage of Cash Flow",IF($E10&gt;KC$3-1,(('Operating Pro Forma'!$Z$59-'Operating Pro Forma'!$Z$62)/12)*'Debt Service'!$F10),IF($E10&gt;KC$3-1,$H10,0))</f>
        <v>0</v>
      </c>
      <c r="KD10" s="268">
        <f>IF($I10="Percentage of Cash Flow",IF($E10&gt;KD$3-1,(('Operating Pro Forma'!$Z$59-'Operating Pro Forma'!$Z$62)/12)*'Debt Service'!$F10),IF($E10&gt;KD$3-1,$H10,0))</f>
        <v>0</v>
      </c>
      <c r="KE10" s="268">
        <f>IF($I10="Percentage of Cash Flow",IF($E10&gt;KE$3-1,(('Operating Pro Forma'!$Z$59-'Operating Pro Forma'!$Z$62)/12)*'Debt Service'!$F10),IF($E10&gt;KE$3-1,$H10,0))</f>
        <v>0</v>
      </c>
      <c r="KF10" s="268">
        <f>IF($I10="Percentage of Cash Flow",IF($E10&gt;KF$3-1,(('Operating Pro Forma'!$Z$59-'Operating Pro Forma'!$Z$62)/12)*'Debt Service'!$F10),IF($E10&gt;KF$3-1,$H10,0))</f>
        <v>0</v>
      </c>
      <c r="KG10" s="268">
        <f>IF($I10="Percentage of Cash Flow",IF($E10&gt;KG$3-1,(('Operating Pro Forma'!$Z$59-'Operating Pro Forma'!$Z$62)/12)*'Debt Service'!$F10),IF($E10&gt;KG$3-1,$H10,0))</f>
        <v>0</v>
      </c>
      <c r="KH10" s="268">
        <f>IF($I10="Percentage of Cash Flow",IF($E10&gt;KH$3-1,(('Operating Pro Forma'!$Z$59-'Operating Pro Forma'!$Z$62)/12)*'Debt Service'!$F10),IF($E10&gt;KH$3-1,$H10,0))</f>
        <v>0</v>
      </c>
      <c r="KI10" s="268">
        <f>IF($I10="Percentage of Cash Flow",IF($E10&gt;KI$3-1,(('Operating Pro Forma'!$Z$59-'Operating Pro Forma'!$Z$62)/12)*'Debt Service'!$F10),IF($E10&gt;KI$3-1,$H10,0))</f>
        <v>0</v>
      </c>
      <c r="KJ10" s="268">
        <f>IF($I10="Percentage of Cash Flow",IF($E10&gt;KJ$3-1,(('Operating Pro Forma'!$Z$59-'Operating Pro Forma'!$Z$62)/12)*'Debt Service'!$F10),IF($E10&gt;KJ$3-1,$H10,0))</f>
        <v>0</v>
      </c>
      <c r="KK10" s="268">
        <f>IF($I10="Percentage of Cash Flow",IF($E10&gt;KK$3-1,(('Operating Pro Forma'!$Z$59-'Operating Pro Forma'!$Z$62)/12)*'Debt Service'!$F10),IF($E10&gt;KK$3-1,$H10,0))</f>
        <v>0</v>
      </c>
      <c r="KL10" s="267">
        <f t="shared" si="21"/>
        <v>0</v>
      </c>
      <c r="KM10" s="274">
        <f>IF($I10="Percentage of Cash Flow",IF($E10&gt;KM$3-1,(('Operating Pro Forma'!$AA$59-'Operating Pro Forma'!$AA$62)/12)*'Debt Service'!$F10),IF($E10&gt;KM$3-1,$H10,0))</f>
        <v>0</v>
      </c>
      <c r="KN10" s="274">
        <f>IF($I10="Percentage of Cash Flow",IF($E10&gt;KN$3-1,(('Operating Pro Forma'!$AA$59-'Operating Pro Forma'!$AA$62)/12)*'Debt Service'!$F10),IF($E10&gt;KN$3-1,$H10,0))</f>
        <v>0</v>
      </c>
      <c r="KO10" s="274">
        <f>IF($I10="Percentage of Cash Flow",IF($E10&gt;KO$3-1,(('Operating Pro Forma'!$AA$59-'Operating Pro Forma'!$AA$62)/12)*'Debt Service'!$F10),IF($E10&gt;KO$3-1,$H10,0))</f>
        <v>0</v>
      </c>
      <c r="KP10" s="274">
        <f>IF($I10="Percentage of Cash Flow",IF($E10&gt;KP$3-1,(('Operating Pro Forma'!$AA$59-'Operating Pro Forma'!$AA$62)/12)*'Debt Service'!$F10),IF($E10&gt;KP$3-1,$H10,0))</f>
        <v>0</v>
      </c>
      <c r="KQ10" s="274">
        <f>IF($I10="Percentage of Cash Flow",IF($E10&gt;KQ$3-1,(('Operating Pro Forma'!$AA$59-'Operating Pro Forma'!$AA$62)/12)*'Debt Service'!$F10),IF($E10&gt;KQ$3-1,$H10,0))</f>
        <v>0</v>
      </c>
      <c r="KR10" s="274">
        <f>IF($I10="Percentage of Cash Flow",IF($E10&gt;KR$3-1,(('Operating Pro Forma'!$AA$59-'Operating Pro Forma'!$AA$62)/12)*'Debt Service'!$F10),IF($E10&gt;KR$3-1,$H10,0))</f>
        <v>0</v>
      </c>
      <c r="KS10" s="274">
        <f>IF($I10="Percentage of Cash Flow",IF($E10&gt;KS$3-1,(('Operating Pro Forma'!$AA$59-'Operating Pro Forma'!$AA$62)/12)*'Debt Service'!$F10),IF($E10&gt;KS$3-1,$H10,0))</f>
        <v>0</v>
      </c>
      <c r="KT10" s="274">
        <f>IF($I10="Percentage of Cash Flow",IF($E10&gt;KT$3-1,(('Operating Pro Forma'!$AA$59-'Operating Pro Forma'!$AA$62)/12)*'Debt Service'!$F10),IF($E10&gt;KT$3-1,$H10,0))</f>
        <v>0</v>
      </c>
      <c r="KU10" s="274">
        <f>IF($I10="Percentage of Cash Flow",IF($E10&gt;KU$3-1,(('Operating Pro Forma'!$AA$59-'Operating Pro Forma'!$AA$62)/12)*'Debt Service'!$F10),IF($E10&gt;KU$3-1,$H10,0))</f>
        <v>0</v>
      </c>
      <c r="KV10" s="274">
        <f>IF($I10="Percentage of Cash Flow",IF($E10&gt;KV$3-1,(('Operating Pro Forma'!$AA$59-'Operating Pro Forma'!$AA$62)/12)*'Debt Service'!$F10),IF($E10&gt;KV$3-1,$H10,0))</f>
        <v>0</v>
      </c>
      <c r="KW10" s="274">
        <f>IF($I10="Percentage of Cash Flow",IF($E10&gt;KW$3-1,(('Operating Pro Forma'!$AA$59-'Operating Pro Forma'!$AA$62)/12)*'Debt Service'!$F10),IF($E10&gt;KW$3-1,$H10,0))</f>
        <v>0</v>
      </c>
      <c r="KX10" s="274">
        <f>IF($I10="Percentage of Cash Flow",IF($E10&gt;KX$3-1,(('Operating Pro Forma'!$AA$59-'Operating Pro Forma'!$AA$62)/12)*'Debt Service'!$F10),IF($E10&gt;KX$3-1,$H10,0))</f>
        <v>0</v>
      </c>
      <c r="KY10" s="267">
        <f t="shared" si="22"/>
        <v>0</v>
      </c>
      <c r="KZ10" s="274">
        <f>IF($I10="Percentage of Cash Flow",IF($E10&gt;KZ$3-1,(('Operating Pro Forma'!$AB$59-'Operating Pro Forma'!$AB$62)/12)*'Debt Service'!$F10),IF($E10&gt;KZ$3-1,$H10,0))</f>
        <v>0</v>
      </c>
      <c r="LA10" s="274">
        <f>IF($I10="Percentage of Cash Flow",IF($E10&gt;LA$3-1,(('Operating Pro Forma'!$AB$59-'Operating Pro Forma'!$AB$62)/12)*'Debt Service'!$F10),IF($E10&gt;LA$3-1,$H10,0))</f>
        <v>0</v>
      </c>
      <c r="LB10" s="274">
        <f>IF($I10="Percentage of Cash Flow",IF($E10&gt;LB$3-1,(('Operating Pro Forma'!$AB$59-'Operating Pro Forma'!$AB$62)/12)*'Debt Service'!$F10),IF($E10&gt;LB$3-1,$H10,0))</f>
        <v>0</v>
      </c>
      <c r="LC10" s="274">
        <f>IF($I10="Percentage of Cash Flow",IF($E10&gt;LC$3-1,(('Operating Pro Forma'!$AB$59-'Operating Pro Forma'!$AB$62)/12)*'Debt Service'!$F10),IF($E10&gt;LC$3-1,$H10,0))</f>
        <v>0</v>
      </c>
      <c r="LD10" s="274">
        <f>IF($I10="Percentage of Cash Flow",IF($E10&gt;LD$3-1,(('Operating Pro Forma'!$AB$59-'Operating Pro Forma'!$AB$62)/12)*'Debt Service'!$F10),IF($E10&gt;LD$3-1,$H10,0))</f>
        <v>0</v>
      </c>
      <c r="LE10" s="274">
        <f>IF($I10="Percentage of Cash Flow",IF($E10&gt;LE$3-1,(('Operating Pro Forma'!$AB$59-'Operating Pro Forma'!$AB$62)/12)*'Debt Service'!$F10),IF($E10&gt;LE$3-1,$H10,0))</f>
        <v>0</v>
      </c>
      <c r="LF10" s="274">
        <f>IF($I10="Percentage of Cash Flow",IF($E10&gt;LF$3-1,(('Operating Pro Forma'!$AB$59-'Operating Pro Forma'!$AB$62)/12)*'Debt Service'!$F10),IF($E10&gt;LF$3-1,$H10,0))</f>
        <v>0</v>
      </c>
      <c r="LG10" s="274">
        <f>IF($I10="Percentage of Cash Flow",IF($E10&gt;LG$3-1,(('Operating Pro Forma'!$AB$59-'Operating Pro Forma'!$AB$62)/12)*'Debt Service'!$F10),IF($E10&gt;LG$3-1,$H10,0))</f>
        <v>0</v>
      </c>
      <c r="LH10" s="274">
        <f>IF($I10="Percentage of Cash Flow",IF($E10&gt;LH$3-1,(('Operating Pro Forma'!$AB$59-'Operating Pro Forma'!$AB$62)/12)*'Debt Service'!$F10),IF($E10&gt;LH$3-1,$H10,0))</f>
        <v>0</v>
      </c>
      <c r="LI10" s="274">
        <f>IF($I10="Percentage of Cash Flow",IF($E10&gt;LI$3-1,(('Operating Pro Forma'!$AB$59-'Operating Pro Forma'!$AB$62)/12)*'Debt Service'!$F10),IF($E10&gt;LI$3-1,$H10,0))</f>
        <v>0</v>
      </c>
      <c r="LJ10" s="274">
        <f>IF($I10="Percentage of Cash Flow",IF($E10&gt;LJ$3-1,(('Operating Pro Forma'!$AB$59-'Operating Pro Forma'!$AB$62)/12)*'Debt Service'!$F10),IF($E10&gt;LJ$3-1,$H10,0))</f>
        <v>0</v>
      </c>
      <c r="LK10" s="274">
        <f>IF($I10="Percentage of Cash Flow",IF($E10&gt;LK$3-1,(('Operating Pro Forma'!$AB$59-'Operating Pro Forma'!$AB$62)/12)*'Debt Service'!$F10),IF($E10&gt;LK$3-1,$H10,0))</f>
        <v>0</v>
      </c>
      <c r="LL10" s="267">
        <f t="shared" si="23"/>
        <v>0</v>
      </c>
      <c r="LM10" s="274">
        <f>IF($I10="Percentage of Cash Flow",IF($E10&gt;LM$3-1,(('Operating Pro Forma'!$AC$59-'Operating Pro Forma'!$AC$62)/12)*'Debt Service'!$F10),IF($E10&gt;LM$3-1,$H10,0))</f>
        <v>0</v>
      </c>
      <c r="LN10" s="274">
        <f>IF($I10="Percentage of Cash Flow",IF($E10&gt;LN$3-1,(('Operating Pro Forma'!$AC$59-'Operating Pro Forma'!$AC$62)/12)*'Debt Service'!$F10),IF($E10&gt;LN$3-1,$H10,0))</f>
        <v>0</v>
      </c>
      <c r="LO10" s="274">
        <f>IF($I10="Percentage of Cash Flow",IF($E10&gt;LO$3-1,(('Operating Pro Forma'!$AC$59-'Operating Pro Forma'!$AC$62)/12)*'Debt Service'!$F10),IF($E10&gt;LO$3-1,$H10,0))</f>
        <v>0</v>
      </c>
      <c r="LP10" s="274">
        <f>IF($I10="Percentage of Cash Flow",IF($E10&gt;LP$3-1,(('Operating Pro Forma'!$AC$59-'Operating Pro Forma'!$AC$62)/12)*'Debt Service'!$F10),IF($E10&gt;LP$3-1,$H10,0))</f>
        <v>0</v>
      </c>
      <c r="LQ10" s="274">
        <f>IF($I10="Percentage of Cash Flow",IF($E10&gt;LQ$3-1,(('Operating Pro Forma'!$AC$59-'Operating Pro Forma'!$AC$62)/12)*'Debt Service'!$F10),IF($E10&gt;LQ$3-1,$H10,0))</f>
        <v>0</v>
      </c>
      <c r="LR10" s="274">
        <f>IF($I10="Percentage of Cash Flow",IF($E10&gt;LR$3-1,(('Operating Pro Forma'!$AC$59-'Operating Pro Forma'!$AC$62)/12)*'Debt Service'!$F10),IF($E10&gt;LR$3-1,$H10,0))</f>
        <v>0</v>
      </c>
      <c r="LS10" s="274">
        <f>IF($I10="Percentage of Cash Flow",IF($E10&gt;LS$3-1,(('Operating Pro Forma'!$AC$59-'Operating Pro Forma'!$AC$62)/12)*'Debt Service'!$F10),IF($E10&gt;LS$3-1,$H10,0))</f>
        <v>0</v>
      </c>
      <c r="LT10" s="274">
        <f>IF($I10="Percentage of Cash Flow",IF($E10&gt;LT$3-1,(('Operating Pro Forma'!$AC$59-'Operating Pro Forma'!$AC$62)/12)*'Debt Service'!$F10),IF($E10&gt;LT$3-1,$H10,0))</f>
        <v>0</v>
      </c>
      <c r="LU10" s="274">
        <f>IF($I10="Percentage of Cash Flow",IF($E10&gt;LU$3-1,(('Operating Pro Forma'!$AC$59-'Operating Pro Forma'!$AC$62)/12)*'Debt Service'!$F10),IF($E10&gt;LU$3-1,$H10,0))</f>
        <v>0</v>
      </c>
      <c r="LV10" s="274">
        <f>IF($I10="Percentage of Cash Flow",IF($E10&gt;LV$3-1,(('Operating Pro Forma'!$AC$59-'Operating Pro Forma'!$AC$62)/12)*'Debt Service'!$F10),IF($E10&gt;LV$3-1,$H10,0))</f>
        <v>0</v>
      </c>
      <c r="LW10" s="274">
        <f>IF($I10="Percentage of Cash Flow",IF($E10&gt;LW$3-1,(('Operating Pro Forma'!$AC$59-'Operating Pro Forma'!$AC$62)/12)*'Debt Service'!$F10),IF($E10&gt;LW$3-1,$H10,0))</f>
        <v>0</v>
      </c>
      <c r="LX10" s="274">
        <f>IF($I10="Percentage of Cash Flow",IF($E10&gt;LX$3-1,(('Operating Pro Forma'!$AC$59-'Operating Pro Forma'!$AC$62)/12)*'Debt Service'!$F10),IF($E10&gt;LX$3-1,$H10,0))</f>
        <v>0</v>
      </c>
      <c r="LY10" s="267">
        <f t="shared" si="24"/>
        <v>0</v>
      </c>
      <c r="LZ10" s="274">
        <f>IF($I10="Percentage of Cash Flow",IF($E10&gt;LZ$3-1,(('Operating Pro Forma'!$AD$59-'Operating Pro Forma'!$AD$62)/12)*'Debt Service'!$F10),IF($E10&gt;LZ$3-1,$H10,0))</f>
        <v>0</v>
      </c>
      <c r="MA10" s="274">
        <f>IF($I10="Percentage of Cash Flow",IF($E10&gt;MA$3-1,(('Operating Pro Forma'!$AD$59-'Operating Pro Forma'!$AD$62)/12)*'Debt Service'!$F10),IF($E10&gt;MA$3-1,$H10,0))</f>
        <v>0</v>
      </c>
      <c r="MB10" s="274">
        <f>IF($I10="Percentage of Cash Flow",IF($E10&gt;MB$3-1,(('Operating Pro Forma'!$AD$59-'Operating Pro Forma'!$AD$62)/12)*'Debt Service'!$F10),IF($E10&gt;MB$3-1,$H10,0))</f>
        <v>0</v>
      </c>
      <c r="MC10" s="274">
        <f>IF($I10="Percentage of Cash Flow",IF($E10&gt;MC$3-1,(('Operating Pro Forma'!$AD$59-'Operating Pro Forma'!$AD$62)/12)*'Debt Service'!$F10),IF($E10&gt;MC$3-1,$H10,0))</f>
        <v>0</v>
      </c>
      <c r="MD10" s="274">
        <f>IF($I10="Percentage of Cash Flow",IF($E10&gt;MD$3-1,(('Operating Pro Forma'!$AD$59-'Operating Pro Forma'!$AD$62)/12)*'Debt Service'!$F10),IF($E10&gt;MD$3-1,$H10,0))</f>
        <v>0</v>
      </c>
      <c r="ME10" s="274">
        <f>IF($I10="Percentage of Cash Flow",IF($E10&gt;ME$3-1,(('Operating Pro Forma'!$AD$59-'Operating Pro Forma'!$AD$62)/12)*'Debt Service'!$F10),IF($E10&gt;ME$3-1,$H10,0))</f>
        <v>0</v>
      </c>
      <c r="MF10" s="274">
        <f>IF($I10="Percentage of Cash Flow",IF($E10&gt;MF$3-1,(('Operating Pro Forma'!$AD$59-'Operating Pro Forma'!$AD$62)/12)*'Debt Service'!$F10),IF($E10&gt;MF$3-1,$H10,0))</f>
        <v>0</v>
      </c>
      <c r="MG10" s="274">
        <f>IF($I10="Percentage of Cash Flow",IF($E10&gt;MG$3-1,(('Operating Pro Forma'!$AD$59-'Operating Pro Forma'!$AD$62)/12)*'Debt Service'!$F10),IF($E10&gt;MG$3-1,$H10,0))</f>
        <v>0</v>
      </c>
      <c r="MH10" s="274">
        <f>IF($I10="Percentage of Cash Flow",IF($E10&gt;MH$3-1,(('Operating Pro Forma'!$AD$59-'Operating Pro Forma'!$AD$62)/12)*'Debt Service'!$F10),IF($E10&gt;MH$3-1,$H10,0))</f>
        <v>0</v>
      </c>
      <c r="MI10" s="274">
        <f>IF($I10="Percentage of Cash Flow",IF($E10&gt;MI$3-1,(('Operating Pro Forma'!$AD$59-'Operating Pro Forma'!$AD$62)/12)*'Debt Service'!$F10),IF($E10&gt;MI$3-1,$H10,0))</f>
        <v>0</v>
      </c>
      <c r="MJ10" s="274">
        <f>IF($I10="Percentage of Cash Flow",IF($E10&gt;MJ$3-1,(('Operating Pro Forma'!$AD$59-'Operating Pro Forma'!$AD$62)/12)*'Debt Service'!$F10),IF($E10&gt;MJ$3-1,$H10,0))</f>
        <v>0</v>
      </c>
      <c r="MK10" s="274">
        <f>IF($I10="Percentage of Cash Flow",IF($E10&gt;MK$3-1,(('Operating Pro Forma'!$AD$59-'Operating Pro Forma'!$AD$62)/12)*'Debt Service'!$F10),IF($E10&gt;MK$3-1,$H10,0))</f>
        <v>0</v>
      </c>
      <c r="ML10" s="267">
        <f t="shared" si="25"/>
        <v>0</v>
      </c>
      <c r="MM10" s="274">
        <f>IF($I10="Percentage of Cash Flow",IF($E10&gt;MM$3-1,(('Operating Pro Forma'!$AE$59-'Operating Pro Forma'!$AE$62)/12)*'Debt Service'!$F10),IF($E10&gt;MM$3-1,$H10,0))</f>
        <v>0</v>
      </c>
      <c r="MN10" s="274">
        <f>IF($I10="Percentage of Cash Flow",IF($E10&gt;MN$3-1,(('Operating Pro Forma'!$AE$59-'Operating Pro Forma'!$AE$62)/12)*'Debt Service'!$F10),IF($E10&gt;MN$3-1,$H10,0))</f>
        <v>0</v>
      </c>
      <c r="MO10" s="274">
        <f>IF($I10="Percentage of Cash Flow",IF($E10&gt;MO$3-1,(('Operating Pro Forma'!$AE$59-'Operating Pro Forma'!$AE$62)/12)*'Debt Service'!$F10),IF($E10&gt;MO$3-1,$H10,0))</f>
        <v>0</v>
      </c>
      <c r="MP10" s="274">
        <f>IF($I10="Percentage of Cash Flow",IF($E10&gt;MP$3-1,(('Operating Pro Forma'!$AE$59-'Operating Pro Forma'!$AE$62)/12)*'Debt Service'!$F10),IF($E10&gt;MP$3-1,$H10,0))</f>
        <v>0</v>
      </c>
      <c r="MQ10" s="274">
        <f>IF($I10="Percentage of Cash Flow",IF($E10&gt;MQ$3-1,(('Operating Pro Forma'!$AE$59-'Operating Pro Forma'!$AE$62)/12)*'Debt Service'!$F10),IF($E10&gt;MQ$3-1,$H10,0))</f>
        <v>0</v>
      </c>
      <c r="MR10" s="274">
        <f>IF($I10="Percentage of Cash Flow",IF($E10&gt;MR$3-1,(('Operating Pro Forma'!$AE$59-'Operating Pro Forma'!$AE$62)/12)*'Debt Service'!$F10),IF($E10&gt;MR$3-1,$H10,0))</f>
        <v>0</v>
      </c>
      <c r="MS10" s="274">
        <f>IF($I10="Percentage of Cash Flow",IF($E10&gt;MS$3-1,(('Operating Pro Forma'!$AE$59-'Operating Pro Forma'!$AE$62)/12)*'Debt Service'!$F10),IF($E10&gt;MS$3-1,$H10,0))</f>
        <v>0</v>
      </c>
      <c r="MT10" s="274">
        <f>IF($I10="Percentage of Cash Flow",IF($E10&gt;MT$3-1,(('Operating Pro Forma'!$AE$59-'Operating Pro Forma'!$AE$62)/12)*'Debt Service'!$F10),IF($E10&gt;MT$3-1,$H10,0))</f>
        <v>0</v>
      </c>
      <c r="MU10" s="274">
        <f>IF($I10="Percentage of Cash Flow",IF($E10&gt;MU$3-1,(('Operating Pro Forma'!$AE$59-'Operating Pro Forma'!$AE$62)/12)*'Debt Service'!$F10),IF($E10&gt;MU$3-1,$H10,0))</f>
        <v>0</v>
      </c>
      <c r="MV10" s="274">
        <f>IF($I10="Percentage of Cash Flow",IF($E10&gt;MV$3-1,(('Operating Pro Forma'!$AE$59-'Operating Pro Forma'!$AE$62)/12)*'Debt Service'!$F10),IF($E10&gt;MV$3-1,$H10,0))</f>
        <v>0</v>
      </c>
      <c r="MW10" s="274">
        <f>IF($I10="Percentage of Cash Flow",IF($E10&gt;MW$3-1,(('Operating Pro Forma'!$AE$59-'Operating Pro Forma'!$AE$62)/12)*'Debt Service'!$F10),IF($E10&gt;MW$3-1,$H10,0))</f>
        <v>0</v>
      </c>
      <c r="MX10" s="274">
        <f>IF($I10="Percentage of Cash Flow",IF($E10&gt;MX$3-1,(('Operating Pro Forma'!$AE$59-'Operating Pro Forma'!$AE$62)/12)*'Debt Service'!$F10),IF($E10&gt;MX$3-1,$H10,0))</f>
        <v>0</v>
      </c>
      <c r="MY10" s="267">
        <f t="shared" si="26"/>
        <v>0</v>
      </c>
      <c r="MZ10" s="274">
        <f>IF($I10="Percentage of Cash Flow",IF($E10&gt;MZ$3-1,(('Operating Pro Forma'!$AF$59-'Operating Pro Forma'!$AF$62)/12)*'Debt Service'!$F10),IF($E10&gt;MZ$3-1,$H10,0))</f>
        <v>0</v>
      </c>
      <c r="NA10" s="274">
        <f>IF($I10="Percentage of Cash Flow",IF($E10&gt;NA$3-1,(('Operating Pro Forma'!$AF$59-'Operating Pro Forma'!$AF$62)/12)*'Debt Service'!$F10),IF($E10&gt;NA$3-1,$H10,0))</f>
        <v>0</v>
      </c>
      <c r="NB10" s="274">
        <f>IF($I10="Percentage of Cash Flow",IF($E10&gt;NB$3-1,(('Operating Pro Forma'!$AF$59-'Operating Pro Forma'!$AF$62)/12)*'Debt Service'!$F10),IF($E10&gt;NB$3-1,$H10,0))</f>
        <v>0</v>
      </c>
      <c r="NC10" s="274">
        <f>IF($I10="Percentage of Cash Flow",IF($E10&gt;NC$3-1,(('Operating Pro Forma'!$AF$59-'Operating Pro Forma'!$AF$62)/12)*'Debt Service'!$F10),IF($E10&gt;NC$3-1,$H10,0))</f>
        <v>0</v>
      </c>
      <c r="ND10" s="274">
        <f>IF($I10="Percentage of Cash Flow",IF($E10&gt;ND$3-1,(('Operating Pro Forma'!$AF$59-'Operating Pro Forma'!$AF$62)/12)*'Debt Service'!$F10),IF($E10&gt;ND$3-1,$H10,0))</f>
        <v>0</v>
      </c>
      <c r="NE10" s="274">
        <f>IF($I10="Percentage of Cash Flow",IF($E10&gt;NE$3-1,(('Operating Pro Forma'!$AF$59-'Operating Pro Forma'!$AF$62)/12)*'Debt Service'!$F10),IF($E10&gt;NE$3-1,$H10,0))</f>
        <v>0</v>
      </c>
      <c r="NF10" s="274">
        <f>IF($I10="Percentage of Cash Flow",IF($E10&gt;NF$3-1,(('Operating Pro Forma'!$AF$59-'Operating Pro Forma'!$AF$62)/12)*'Debt Service'!$F10),IF($E10&gt;NF$3-1,$H10,0))</f>
        <v>0</v>
      </c>
      <c r="NG10" s="274">
        <f>IF($I10="Percentage of Cash Flow",IF($E10&gt;NG$3-1,(('Operating Pro Forma'!$AF$59-'Operating Pro Forma'!$AF$62)/12)*'Debt Service'!$F10),IF($E10&gt;NG$3-1,$H10,0))</f>
        <v>0</v>
      </c>
      <c r="NH10" s="274">
        <f>IF($I10="Percentage of Cash Flow",IF($E10&gt;NH$3-1,(('Operating Pro Forma'!$AF$59-'Operating Pro Forma'!$AF$62)/12)*'Debt Service'!$F10),IF($E10&gt;NH$3-1,$H10,0))</f>
        <v>0</v>
      </c>
      <c r="NI10" s="274">
        <f>IF($I10="Percentage of Cash Flow",IF($E10&gt;NI$3-1,(('Operating Pro Forma'!$AF$59-'Operating Pro Forma'!$AF$62)/12)*'Debt Service'!$F10),IF($E10&gt;NI$3-1,$H10,0))</f>
        <v>0</v>
      </c>
      <c r="NJ10" s="274">
        <f>IF($I10="Percentage of Cash Flow",IF($E10&gt;NJ$3-1,(('Operating Pro Forma'!$AF$59-'Operating Pro Forma'!$AF$62)/12)*'Debt Service'!$F10),IF($E10&gt;NJ$3-1,$H10,0))</f>
        <v>0</v>
      </c>
      <c r="NK10" s="274">
        <f>IF($I10="Percentage of Cash Flow",IF($E10&gt;NK$3-1,(('Operating Pro Forma'!$AF$59-'Operating Pro Forma'!$AF$62)/12)*'Debt Service'!$F10),IF($E10&gt;NK$3-1,$H10,0))</f>
        <v>0</v>
      </c>
      <c r="NL10" s="267">
        <f t="shared" si="27"/>
        <v>0</v>
      </c>
      <c r="NM10" s="274">
        <f>IF($I10="Percentage of Cash Flow",IF($E10&gt;NM$3-1,(('Operating Pro Forma'!$AG$59-'Operating Pro Forma'!$AG$62)/12)*'Debt Service'!$F10),IF($E10&gt;NM$3-1,$H10,0))</f>
        <v>0</v>
      </c>
      <c r="NN10" s="274">
        <f>IF($I10="Percentage of Cash Flow",IF($E10&gt;NN$3-1,(('Operating Pro Forma'!$AG$59-'Operating Pro Forma'!$AG$62)/12)*'Debt Service'!$F10),IF($E10&gt;NN$3-1,$H10,0))</f>
        <v>0</v>
      </c>
      <c r="NO10" s="274">
        <f>IF($I10="Percentage of Cash Flow",IF($E10&gt;NO$3-1,(('Operating Pro Forma'!$AG$59-'Operating Pro Forma'!$AG$62)/12)*'Debt Service'!$F10),IF($E10&gt;NO$3-1,$H10,0))</f>
        <v>0</v>
      </c>
      <c r="NP10" s="274">
        <f>IF($I10="Percentage of Cash Flow",IF($E10&gt;NP$3-1,(('Operating Pro Forma'!$AG$59-'Operating Pro Forma'!$AG$62)/12)*'Debt Service'!$F10),IF($E10&gt;NP$3-1,$H10,0))</f>
        <v>0</v>
      </c>
      <c r="NQ10" s="274">
        <f>IF($I10="Percentage of Cash Flow",IF($E10&gt;NQ$3-1,(('Operating Pro Forma'!$AG$59-'Operating Pro Forma'!$AG$62)/12)*'Debt Service'!$F10),IF($E10&gt;NQ$3-1,$H10,0))</f>
        <v>0</v>
      </c>
      <c r="NR10" s="274">
        <f>IF($I10="Percentage of Cash Flow",IF($E10&gt;NR$3-1,(('Operating Pro Forma'!$AG$59-'Operating Pro Forma'!$AG$62)/12)*'Debt Service'!$F10),IF($E10&gt;NR$3-1,$H10,0))</f>
        <v>0</v>
      </c>
      <c r="NS10" s="274">
        <f>IF($I10="Percentage of Cash Flow",IF($E10&gt;NS$3-1,(('Operating Pro Forma'!$AG$59-'Operating Pro Forma'!$AG$62)/12)*'Debt Service'!$F10),IF($E10&gt;NS$3-1,$H10,0))</f>
        <v>0</v>
      </c>
      <c r="NT10" s="274">
        <f>IF($I10="Percentage of Cash Flow",IF($E10&gt;NT$3-1,(('Operating Pro Forma'!$AG$59-'Operating Pro Forma'!$AG$62)/12)*'Debt Service'!$F10),IF($E10&gt;NT$3-1,$H10,0))</f>
        <v>0</v>
      </c>
      <c r="NU10" s="274">
        <f>IF($I10="Percentage of Cash Flow",IF($E10&gt;NU$3-1,(('Operating Pro Forma'!$AG$59-'Operating Pro Forma'!$AG$62)/12)*'Debt Service'!$F10),IF($E10&gt;NU$3-1,$H10,0))</f>
        <v>0</v>
      </c>
      <c r="NV10" s="274">
        <f>IF($I10="Percentage of Cash Flow",IF($E10&gt;NV$3-1,(('Operating Pro Forma'!$AG$59-'Operating Pro Forma'!$AG$62)/12)*'Debt Service'!$F10),IF($E10&gt;NV$3-1,$H10,0))</f>
        <v>0</v>
      </c>
      <c r="NW10" s="274">
        <f>IF($I10="Percentage of Cash Flow",IF($E10&gt;NW$3-1,(('Operating Pro Forma'!$AG$59-'Operating Pro Forma'!$AG$62)/12)*'Debt Service'!$F10),IF($E10&gt;NW$3-1,$H10,0))</f>
        <v>0</v>
      </c>
      <c r="NX10" s="274">
        <f>IF($I10="Percentage of Cash Flow",IF($E10&gt;NX$3-1,(('Operating Pro Forma'!$AG$59-'Operating Pro Forma'!$AG$62)/12)*'Debt Service'!$F10),IF($E10&gt;NX$3-1,$H10,0))</f>
        <v>0</v>
      </c>
      <c r="NY10" s="267">
        <f t="shared" si="28"/>
        <v>0</v>
      </c>
      <c r="NZ10" s="274">
        <f>IF($I10="Percentage of Cash Flow",IF($E10&gt;NZ$3-1,(('Operating Pro Forma'!$AH$59-'Operating Pro Forma'!$AH$62)/12)*'Debt Service'!$F10),IF($E10&gt;NZ$3-1,$H10,0))</f>
        <v>0</v>
      </c>
      <c r="OA10" s="274">
        <f>IF($I10="Percentage of Cash Flow",IF($E10&gt;OA$3-1,(('Operating Pro Forma'!$AH$59-'Operating Pro Forma'!$AH$62)/12)*'Debt Service'!$F10),IF($E10&gt;OA$3-1,$H10,0))</f>
        <v>0</v>
      </c>
      <c r="OB10" s="274">
        <f>IF($I10="Percentage of Cash Flow",IF($E10&gt;OB$3-1,(('Operating Pro Forma'!$AH$59-'Operating Pro Forma'!$AH$62)/12)*'Debt Service'!$F10),IF($E10&gt;OB$3-1,$H10,0))</f>
        <v>0</v>
      </c>
      <c r="OC10" s="274">
        <f>IF($I10="Percentage of Cash Flow",IF($E10&gt;OC$3-1,(('Operating Pro Forma'!$AH$59-'Operating Pro Forma'!$AH$62)/12)*'Debt Service'!$F10),IF($E10&gt;OC$3-1,$H10,0))</f>
        <v>0</v>
      </c>
      <c r="OD10" s="274">
        <f>IF($I10="Percentage of Cash Flow",IF($E10&gt;OD$3-1,(('Operating Pro Forma'!$AH$59-'Operating Pro Forma'!$AH$62)/12)*'Debt Service'!$F10),IF($E10&gt;OD$3-1,$H10,0))</f>
        <v>0</v>
      </c>
      <c r="OE10" s="274">
        <f>IF($I10="Percentage of Cash Flow",IF($E10&gt;OE$3-1,(('Operating Pro Forma'!$AH$59-'Operating Pro Forma'!$AH$62)/12)*'Debt Service'!$F10),IF($E10&gt;OE$3-1,$H10,0))</f>
        <v>0</v>
      </c>
      <c r="OF10" s="274">
        <f>IF($I10="Percentage of Cash Flow",IF($E10&gt;OF$3-1,(('Operating Pro Forma'!$AH$59-'Operating Pro Forma'!$AH$62)/12)*'Debt Service'!$F10),IF($E10&gt;OF$3-1,$H10,0))</f>
        <v>0</v>
      </c>
      <c r="OG10" s="274">
        <f>IF($I10="Percentage of Cash Flow",IF($E10&gt;OG$3-1,(('Operating Pro Forma'!$AH$59-'Operating Pro Forma'!$AH$62)/12)*'Debt Service'!$F10),IF($E10&gt;OG$3-1,$H10,0))</f>
        <v>0</v>
      </c>
      <c r="OH10" s="274">
        <f>IF($I10="Percentage of Cash Flow",IF($E10&gt;OH$3-1,(('Operating Pro Forma'!$AH$59-'Operating Pro Forma'!$AH$62)/12)*'Debt Service'!$F10),IF($E10&gt;OH$3-1,$H10,0))</f>
        <v>0</v>
      </c>
      <c r="OI10" s="274">
        <f>IF($I10="Percentage of Cash Flow",IF($E10&gt;OI$3-1,(('Operating Pro Forma'!$AH$59-'Operating Pro Forma'!$AH$62)/12)*'Debt Service'!$F10),IF($E10&gt;OI$3-1,$H10,0))</f>
        <v>0</v>
      </c>
      <c r="OJ10" s="274">
        <f>IF($I10="Percentage of Cash Flow",IF($E10&gt;OJ$3-1,(('Operating Pro Forma'!$AH$59-'Operating Pro Forma'!$AH$62)/12)*'Debt Service'!$F10),IF($E10&gt;OJ$3-1,$H10,0))</f>
        <v>0</v>
      </c>
      <c r="OK10" s="274">
        <f>IF($I10="Percentage of Cash Flow",IF($E10&gt;OK$3-1,(('Operating Pro Forma'!$AH$59-'Operating Pro Forma'!$AH$62)/12)*'Debt Service'!$F10),IF($E10&gt;OK$3-1,$H10,0))</f>
        <v>0</v>
      </c>
      <c r="OL10" s="267">
        <f t="shared" si="29"/>
        <v>0</v>
      </c>
    </row>
    <row r="11" spans="1:402" x14ac:dyDescent="0.25">
      <c r="A11" s="260">
        <f>'Funding Sources'!A11</f>
        <v>0</v>
      </c>
      <c r="B11" s="363">
        <f>'Funding Sources'!B11:C11</f>
        <v>0</v>
      </c>
      <c r="C11" s="261">
        <f>'Funding Sources'!G11</f>
        <v>0</v>
      </c>
      <c r="D11" s="262"/>
      <c r="E11" s="263"/>
      <c r="F11" s="264"/>
      <c r="G11" s="261">
        <f t="shared" si="0"/>
        <v>0</v>
      </c>
      <c r="H11" s="262"/>
      <c r="I11" s="263"/>
      <c r="J11" s="265"/>
      <c r="M11" s="266">
        <f>IF($I11="Percentage of Cash Flow",IF($E11&gt;M$3-1,(('Operating Pro Forma'!$E$59-'Operating Pro Forma'!$E$62)/12)*'Debt Service'!$F11),IF($E11&gt;M$3-1,$H11,0))</f>
        <v>0</v>
      </c>
      <c r="N11" s="266">
        <f>IF($I11="Percentage of Cash Flow",IF($E11&gt;N$3-1,(('Operating Pro Forma'!$E$59-'Operating Pro Forma'!$E$62)/12)*'Debt Service'!$F11),IF($E11&gt;N$3-1,$H11,0))</f>
        <v>0</v>
      </c>
      <c r="O11" s="266">
        <f>IF($I11="Percentage of Cash Flow",IF($E11&gt;O$3-1,(('Operating Pro Forma'!$E$59-'Operating Pro Forma'!$E$62)/12)*'Debt Service'!$F11),IF($E11&gt;O$3-1,$H11,0))</f>
        <v>0</v>
      </c>
      <c r="P11" s="266">
        <f>IF($I11="Percentage of Cash Flow",IF($E11&gt;P$3-1,(('Operating Pro Forma'!$E$59-'Operating Pro Forma'!$E$62)/12)*'Debt Service'!$F11),IF($E11&gt;P$3-1,$H11,0))</f>
        <v>0</v>
      </c>
      <c r="Q11" s="266">
        <f>IF($I11="Percentage of Cash Flow",IF($E11&gt;Q$3-1,(('Operating Pro Forma'!$E$59-'Operating Pro Forma'!$E$62)/12)*'Debt Service'!$F11),IF($E11&gt;Q$3-1,$H11,0))</f>
        <v>0</v>
      </c>
      <c r="R11" s="266">
        <f>IF($I11="Percentage of Cash Flow",IF($E11&gt;R$3-1,(('Operating Pro Forma'!$E$59-'Operating Pro Forma'!$E$62)/12)*'Debt Service'!$F11),IF($E11&gt;R$3-1,$H11,0))</f>
        <v>0</v>
      </c>
      <c r="S11" s="266">
        <f>IF($I11="Percentage of Cash Flow",IF($E11&gt;S$3-1,(('Operating Pro Forma'!$E$59-'Operating Pro Forma'!$E$62)/12)*'Debt Service'!$F11),IF($E11&gt;S$3-1,$H11,0))</f>
        <v>0</v>
      </c>
      <c r="T11" s="266">
        <f>IF($I11="Percentage of Cash Flow",IF($E11&gt;T$3-1,(('Operating Pro Forma'!$E$59-'Operating Pro Forma'!$E$62)/12)*'Debt Service'!$F11),IF($E11&gt;T$3-1,$H11,0))</f>
        <v>0</v>
      </c>
      <c r="U11" s="266">
        <f>IF($I11="Percentage of Cash Flow",IF($E11&gt;U$3-1,(('Operating Pro Forma'!$E$59-'Operating Pro Forma'!$E$62)/12)*'Debt Service'!$F11),IF($E11&gt;U$3-1,$H11,0))</f>
        <v>0</v>
      </c>
      <c r="V11" s="266">
        <f>IF($I11="Percentage of Cash Flow",IF($E11&gt;V$3-1,(('Operating Pro Forma'!$E$59-'Operating Pro Forma'!$E$62)/12)*'Debt Service'!$F11),IF($E11&gt;V$3-1,$H11,0))</f>
        <v>0</v>
      </c>
      <c r="W11" s="266">
        <f>IF($I11="Percentage of Cash Flow",IF($E11&gt;W$3-1,(('Operating Pro Forma'!$E$59-'Operating Pro Forma'!$E$62)/12)*'Debt Service'!$F11),IF($E11&gt;W$3-1,$H11,0))</f>
        <v>0</v>
      </c>
      <c r="X11" s="266">
        <f>IF($I11="Percentage of Cash Flow",IF($E11&gt;X$3-1,(('Operating Pro Forma'!$E$59-'Operating Pro Forma'!$E$62)/12)*'Debt Service'!$F11),IF($E11&gt;X$3-1,$H11,0))</f>
        <v>0</v>
      </c>
      <c r="Y11" s="267">
        <f t="shared" si="1"/>
        <v>0</v>
      </c>
      <c r="Z11" s="268">
        <f>IF($I11="Percentage of Cash Flow",IF($E11&gt;Z$3-1,(('Operating Pro Forma'!$F$59-'Operating Pro Forma'!$F$62)/12)*'Debt Service'!$F11),IF($E11&gt;Z$3-1,$H11,0))</f>
        <v>0</v>
      </c>
      <c r="AA11" s="268">
        <f>IF($I11="Percentage of Cash Flow",IF($E11&gt;AA$3-1,(('Operating Pro Forma'!$F$59-'Operating Pro Forma'!$F$62)/12)*'Debt Service'!$F11),IF($E11&gt;AA$3-1,$H11,0))</f>
        <v>0</v>
      </c>
      <c r="AB11" s="268">
        <f>IF($I11="Percentage of Cash Flow",IF($E11&gt;AB$3-1,(('Operating Pro Forma'!$F$59-'Operating Pro Forma'!$F$62)/12)*'Debt Service'!$F11),IF($E11&gt;AB$3-1,$H11,0))</f>
        <v>0</v>
      </c>
      <c r="AC11" s="268">
        <f>IF($I11="Percentage of Cash Flow",IF($E11&gt;AC$3-1,(('Operating Pro Forma'!$F$59-'Operating Pro Forma'!$F$62)/12)*'Debt Service'!$F11),IF($E11&gt;AC$3-1,$H11,0))</f>
        <v>0</v>
      </c>
      <c r="AD11" s="268">
        <f>IF($I11="Percentage of Cash Flow",IF($E11&gt;AD$3-1,(('Operating Pro Forma'!$F$59-'Operating Pro Forma'!$F$62)/12)*'Debt Service'!$F11),IF($E11&gt;AD$3-1,$H11,0))</f>
        <v>0</v>
      </c>
      <c r="AE11" s="268">
        <f>IF($I11="Percentage of Cash Flow",IF($E11&gt;AE$3-1,(('Operating Pro Forma'!$F$59-'Operating Pro Forma'!$F$62)/12)*'Debt Service'!$F11),IF($E11&gt;AE$3-1,$H11,0))</f>
        <v>0</v>
      </c>
      <c r="AF11" s="268">
        <f>IF($I11="Percentage of Cash Flow",IF($E11&gt;AF$3-1,(('Operating Pro Forma'!$F$59-'Operating Pro Forma'!$F$62)/12)*'Debt Service'!$F11),IF($E11&gt;AF$3-1,$H11,0))</f>
        <v>0</v>
      </c>
      <c r="AG11" s="268">
        <f>IF($I11="Percentage of Cash Flow",IF($E11&gt;AG$3-1,(('Operating Pro Forma'!$F$59-'Operating Pro Forma'!$F$62)/12)*'Debt Service'!$F11),IF($E11&gt;AG$3-1,$H11,0))</f>
        <v>0</v>
      </c>
      <c r="AH11" s="268">
        <f>IF($I11="Percentage of Cash Flow",IF($E11&gt;AH$3-1,(('Operating Pro Forma'!$F$59-'Operating Pro Forma'!$F$62)/12)*'Debt Service'!$F11),IF($E11&gt;AH$3-1,$H11,0))</f>
        <v>0</v>
      </c>
      <c r="AI11" s="268">
        <f>IF($I11="Percentage of Cash Flow",IF($E11&gt;AI$3-1,(('Operating Pro Forma'!$F$59-'Operating Pro Forma'!$F$62)/12)*'Debt Service'!$F11),IF($E11&gt;AI$3-1,$H11,0))</f>
        <v>0</v>
      </c>
      <c r="AJ11" s="268">
        <f>IF($I11="Percentage of Cash Flow",IF($E11&gt;AJ$3-1,(('Operating Pro Forma'!$F$59-'Operating Pro Forma'!$F$62)/12)*'Debt Service'!$F11),IF($E11&gt;AJ$3-1,$H11,0))</f>
        <v>0</v>
      </c>
      <c r="AK11" s="268">
        <f>IF($I11="Percentage of Cash Flow",IF($E11&gt;AK$3-1,(('Operating Pro Forma'!$F$59-'Operating Pro Forma'!$F$62)/12)*'Debt Service'!$F11),IF($E11&gt;AK$3-1,$H11,0))</f>
        <v>0</v>
      </c>
      <c r="AL11" s="267">
        <f t="shared" si="2"/>
        <v>0</v>
      </c>
      <c r="AM11" s="268">
        <f>IF($I11="Percentage of Cash Flow",IF($E11&gt;AM$3-1,(('Operating Pro Forma'!$G$59-'Operating Pro Forma'!$G$62)/12)*'Debt Service'!$F11),IF($E11&gt;AM$3-1,$H11,0))</f>
        <v>0</v>
      </c>
      <c r="AN11" s="268">
        <f>IF($I11="Percentage of Cash Flow",IF($E11&gt;AN$3-1,(('Operating Pro Forma'!$G$59-'Operating Pro Forma'!$G$62)/12)*'Debt Service'!$F11),IF($E11&gt;AN$3-1,$H11,0))</f>
        <v>0</v>
      </c>
      <c r="AO11" s="268">
        <f>IF($I11="Percentage of Cash Flow",IF($E11&gt;AO$3-1,(('Operating Pro Forma'!$G$59-'Operating Pro Forma'!$G$62)/12)*'Debt Service'!$F11),IF($E11&gt;AO$3-1,$H11,0))</f>
        <v>0</v>
      </c>
      <c r="AP11" s="268">
        <f>IF($I11="Percentage of Cash Flow",IF($E11&gt;AP$3-1,(('Operating Pro Forma'!$G$59-'Operating Pro Forma'!$G$62)/12)*'Debt Service'!$F11),IF($E11&gt;AP$3-1,$H11,0))</f>
        <v>0</v>
      </c>
      <c r="AQ11" s="268">
        <f>IF($I11="Percentage of Cash Flow",IF($E11&gt;AQ$3-1,(('Operating Pro Forma'!$G$59-'Operating Pro Forma'!$G$62)/12)*'Debt Service'!$F11),IF($E11&gt;AQ$3-1,$H11,0))</f>
        <v>0</v>
      </c>
      <c r="AR11" s="268">
        <f>IF($I11="Percentage of Cash Flow",IF($E11&gt;AR$3-1,(('Operating Pro Forma'!$G$59-'Operating Pro Forma'!$G$62)/12)*'Debt Service'!$F11),IF($E11&gt;AR$3-1,$H11,0))</f>
        <v>0</v>
      </c>
      <c r="AS11" s="268">
        <f>IF($I11="Percentage of Cash Flow",IF($E11&gt;AS$3-1,(('Operating Pro Forma'!$G$59-'Operating Pro Forma'!$G$62)/12)*'Debt Service'!$F11),IF($E11&gt;AS$3-1,$H11,0))</f>
        <v>0</v>
      </c>
      <c r="AT11" s="268">
        <f>IF($I11="Percentage of Cash Flow",IF($E11&gt;AT$3-1,(('Operating Pro Forma'!$G$59-'Operating Pro Forma'!$G$62)/12)*'Debt Service'!$F11),IF($E11&gt;AT$3-1,$H11,0))</f>
        <v>0</v>
      </c>
      <c r="AU11" s="268">
        <f>IF($I11="Percentage of Cash Flow",IF($E11&gt;AU$3-1,(('Operating Pro Forma'!$G$59-'Operating Pro Forma'!$G$62)/12)*'Debt Service'!$F11),IF($E11&gt;AU$3-1,$H11,0))</f>
        <v>0</v>
      </c>
      <c r="AV11" s="268">
        <f>IF($I11="Percentage of Cash Flow",IF($E11&gt;AV$3-1,(('Operating Pro Forma'!$G$59-'Operating Pro Forma'!$G$62)/12)*'Debt Service'!$F11),IF($E11&gt;AV$3-1,$H11,0))</f>
        <v>0</v>
      </c>
      <c r="AW11" s="268">
        <f>IF($I11="Percentage of Cash Flow",IF($E11&gt;AW$3-1,(('Operating Pro Forma'!$G$59-'Operating Pro Forma'!$G$62)/12)*'Debt Service'!$F11),IF($E11&gt;AW$3-1,$H11,0))</f>
        <v>0</v>
      </c>
      <c r="AX11" s="268">
        <f>IF($I11="Percentage of Cash Flow",IF($E11&gt;AX$3-1,(('Operating Pro Forma'!$G$59-'Operating Pro Forma'!$G$62)/12)*'Debt Service'!$F11),IF($E11&gt;AX$3-1,$H11,0))</f>
        <v>0</v>
      </c>
      <c r="AY11" s="267">
        <f t="shared" si="3"/>
        <v>0</v>
      </c>
      <c r="AZ11" s="268">
        <f>IF($I11="Percentage of Cash Flow",IF($E11&gt;AZ$3-1,(('Operating Pro Forma'!$H$59-'Operating Pro Forma'!$H$62)/12)*'Debt Service'!$F11),IF($E11&gt;AZ$3-1,$H11,0))</f>
        <v>0</v>
      </c>
      <c r="BA11" s="268">
        <f>IF($I11="Percentage of Cash Flow",IF($E11&gt;BA$3-1,(('Operating Pro Forma'!$H$59-'Operating Pro Forma'!$H$62)/12)*'Debt Service'!$F11),IF($E11&gt;BA$3-1,$H11,0))</f>
        <v>0</v>
      </c>
      <c r="BB11" s="268">
        <f>IF($I11="Percentage of Cash Flow",IF($E11&gt;BB$3-1,(('Operating Pro Forma'!$H$59-'Operating Pro Forma'!$H$62)/12)*'Debt Service'!$F11),IF($E11&gt;BB$3-1,$H11,0))</f>
        <v>0</v>
      </c>
      <c r="BC11" s="268">
        <f>IF($I11="Percentage of Cash Flow",IF($E11&gt;BC$3-1,(('Operating Pro Forma'!$H$59-'Operating Pro Forma'!$H$62)/12)*'Debt Service'!$F11),IF($E11&gt;BC$3-1,$H11,0))</f>
        <v>0</v>
      </c>
      <c r="BD11" s="268">
        <f>IF($I11="Percentage of Cash Flow",IF($E11&gt;BD$3-1,(('Operating Pro Forma'!$H$59-'Operating Pro Forma'!$H$62)/12)*'Debt Service'!$F11),IF($E11&gt;BD$3-1,$H11,0))</f>
        <v>0</v>
      </c>
      <c r="BE11" s="268">
        <f>IF($I11="Percentage of Cash Flow",IF($E11&gt;BE$3-1,(('Operating Pro Forma'!$H$59-'Operating Pro Forma'!$H$62)/12)*'Debt Service'!$F11),IF($E11&gt;BE$3-1,$H11,0))</f>
        <v>0</v>
      </c>
      <c r="BF11" s="268">
        <f>IF($I11="Percentage of Cash Flow",IF($E11&gt;BF$3-1,(('Operating Pro Forma'!$H$59-'Operating Pro Forma'!$H$62)/12)*'Debt Service'!$F11),IF($E11&gt;BF$3-1,$H11,0))</f>
        <v>0</v>
      </c>
      <c r="BG11" s="268">
        <f>IF($I11="Percentage of Cash Flow",IF($E11&gt;BG$3-1,(('Operating Pro Forma'!$H$59-'Operating Pro Forma'!$H$62)/12)*'Debt Service'!$F11),IF($E11&gt;BG$3-1,$H11,0))</f>
        <v>0</v>
      </c>
      <c r="BH11" s="268">
        <f>IF($I11="Percentage of Cash Flow",IF($E11&gt;BH$3-1,(('Operating Pro Forma'!$H$59-'Operating Pro Forma'!$H$62)/12)*'Debt Service'!$F11),IF($E11&gt;BH$3-1,$H11,0))</f>
        <v>0</v>
      </c>
      <c r="BI11" s="268">
        <f>IF($I11="Percentage of Cash Flow",IF($E11&gt;BI$3-1,(('Operating Pro Forma'!$H$59-'Operating Pro Forma'!$H$62)/12)*'Debt Service'!$F11),IF($E11&gt;BI$3-1,$H11,0))</f>
        <v>0</v>
      </c>
      <c r="BJ11" s="268">
        <f>IF($I11="Percentage of Cash Flow",IF($E11&gt;BJ$3-1,(('Operating Pro Forma'!$H$59-'Operating Pro Forma'!$H$62)/12)*'Debt Service'!$F11),IF($E11&gt;BJ$3-1,$H11,0))</f>
        <v>0</v>
      </c>
      <c r="BK11" s="268">
        <f>IF($I11="Percentage of Cash Flow",IF($E11&gt;BK$3-1,(('Operating Pro Forma'!$H$59-'Operating Pro Forma'!$H$62)/12)*'Debt Service'!$F11),IF($E11&gt;BK$3-1,$H11,0))</f>
        <v>0</v>
      </c>
      <c r="BL11" s="267">
        <f t="shared" si="4"/>
        <v>0</v>
      </c>
      <c r="BM11" s="268">
        <f>IF($I11="Percentage of Cash Flow",IF($E11&gt;BM$3-1,(('Operating Pro Forma'!$I$59-'Operating Pro Forma'!$I$62)/12)*'Debt Service'!$F11),IF($E11&gt;BM$3-1,$H11,0))</f>
        <v>0</v>
      </c>
      <c r="BN11" s="268">
        <f>IF($I11="Percentage of Cash Flow",IF($E11&gt;BN$3-1,(('Operating Pro Forma'!$I$59-'Operating Pro Forma'!$I$62)/12)*'Debt Service'!$F11),IF($E11&gt;BN$3-1,$H11,0))</f>
        <v>0</v>
      </c>
      <c r="BO11" s="268">
        <f>IF($I11="Percentage of Cash Flow",IF($E11&gt;BO$3-1,(('Operating Pro Forma'!$I$59-'Operating Pro Forma'!$I$62)/12)*'Debt Service'!$F11),IF($E11&gt;BO$3-1,$H11,0))</f>
        <v>0</v>
      </c>
      <c r="BP11" s="268">
        <f>IF($I11="Percentage of Cash Flow",IF($E11&gt;BP$3-1,(('Operating Pro Forma'!$I$59-'Operating Pro Forma'!$I$62)/12)*'Debt Service'!$F11),IF($E11&gt;BP$3-1,$H11,0))</f>
        <v>0</v>
      </c>
      <c r="BQ11" s="268">
        <f>IF($I11="Percentage of Cash Flow",IF($E11&gt;BQ$3-1,(('Operating Pro Forma'!$I$59-'Operating Pro Forma'!$I$62)/12)*'Debt Service'!$F11),IF($E11&gt;BQ$3-1,$H11,0))</f>
        <v>0</v>
      </c>
      <c r="BR11" s="268">
        <f>IF($I11="Percentage of Cash Flow",IF($E11&gt;BR$3-1,(('Operating Pro Forma'!$I$59-'Operating Pro Forma'!$I$62)/12)*'Debt Service'!$F11),IF($E11&gt;BR$3-1,$H11,0))</f>
        <v>0</v>
      </c>
      <c r="BS11" s="268">
        <f>IF($I11="Percentage of Cash Flow",IF($E11&gt;BS$3-1,(('Operating Pro Forma'!$I$59-'Operating Pro Forma'!$I$62)/12)*'Debt Service'!$F11),IF($E11&gt;BS$3-1,$H11,0))</f>
        <v>0</v>
      </c>
      <c r="BT11" s="268">
        <f>IF($I11="Percentage of Cash Flow",IF($E11&gt;BT$3-1,(('Operating Pro Forma'!$I$59-'Operating Pro Forma'!$I$62)/12)*'Debt Service'!$F11),IF($E11&gt;BT$3-1,$H11,0))</f>
        <v>0</v>
      </c>
      <c r="BU11" s="268">
        <f>IF($I11="Percentage of Cash Flow",IF($E11&gt;BU$3-1,(('Operating Pro Forma'!$I$59-'Operating Pro Forma'!$I$62)/12)*'Debt Service'!$F11),IF($E11&gt;BU$3-1,$H11,0))</f>
        <v>0</v>
      </c>
      <c r="BV11" s="268">
        <f>IF($I11="Percentage of Cash Flow",IF($E11&gt;BV$3-1,(('Operating Pro Forma'!$I$59-'Operating Pro Forma'!$I$62)/12)*'Debt Service'!$F11),IF($E11&gt;BV$3-1,$H11,0))</f>
        <v>0</v>
      </c>
      <c r="BW11" s="268">
        <f>IF($I11="Percentage of Cash Flow",IF($E11&gt;BW$3-1,(('Operating Pro Forma'!$I$59-'Operating Pro Forma'!$I$62)/12)*'Debt Service'!$F11),IF($E11&gt;BW$3-1,$H11,0))</f>
        <v>0</v>
      </c>
      <c r="BX11" s="268">
        <f>IF($I11="Percentage of Cash Flow",IF($E11&gt;BX$3-1,(('Operating Pro Forma'!$I$59-'Operating Pro Forma'!$I$62)/12)*'Debt Service'!$F11),IF($E11&gt;BX$3-1,$H11,0))</f>
        <v>0</v>
      </c>
      <c r="BY11" s="267">
        <f t="shared" si="5"/>
        <v>0</v>
      </c>
      <c r="BZ11" s="268">
        <f>IF($I11="Percentage of Cash Flow",IF($E11&gt;BZ$3-1,(('Operating Pro Forma'!$J$59-'Operating Pro Forma'!$J$62)/12)*'Debt Service'!$F11),IF($E11&gt;BZ$3-1,$H11,0))</f>
        <v>0</v>
      </c>
      <c r="CA11" s="268">
        <f>IF($I11="Percentage of Cash Flow",IF($E11&gt;CA$3-1,(('Operating Pro Forma'!$J$59-'Operating Pro Forma'!$J$62)/12)*'Debt Service'!$F11),IF($E11&gt;CA$3-1,$H11,0))</f>
        <v>0</v>
      </c>
      <c r="CB11" s="268">
        <f>IF($I11="Percentage of Cash Flow",IF($E11&gt;CB$3-1,(('Operating Pro Forma'!$J$59-'Operating Pro Forma'!$J$62)/12)*'Debt Service'!$F11),IF($E11&gt;CB$3-1,$H11,0))</f>
        <v>0</v>
      </c>
      <c r="CC11" s="268">
        <f>IF($I11="Percentage of Cash Flow",IF($E11&gt;CC$3-1,(('Operating Pro Forma'!$J$59-'Operating Pro Forma'!$J$62)/12)*'Debt Service'!$F11),IF($E11&gt;CC$3-1,$H11,0))</f>
        <v>0</v>
      </c>
      <c r="CD11" s="268">
        <f>IF($I11="Percentage of Cash Flow",IF($E11&gt;CD$3-1,(('Operating Pro Forma'!$J$59-'Operating Pro Forma'!$J$62)/12)*'Debt Service'!$F11),IF($E11&gt;CD$3-1,$H11,0))</f>
        <v>0</v>
      </c>
      <c r="CE11" s="268">
        <f>IF($I11="Percentage of Cash Flow",IF($E11&gt;CE$3-1,(('Operating Pro Forma'!$J$59-'Operating Pro Forma'!$J$62)/12)*'Debt Service'!$F11),IF($E11&gt;CE$3-1,$H11,0))</f>
        <v>0</v>
      </c>
      <c r="CF11" s="268">
        <f>IF($I11="Percentage of Cash Flow",IF($E11&gt;CF$3-1,(('Operating Pro Forma'!$J$59-'Operating Pro Forma'!$J$62)/12)*'Debt Service'!$F11),IF($E11&gt;CF$3-1,$H11,0))</f>
        <v>0</v>
      </c>
      <c r="CG11" s="268">
        <f>IF($I11="Percentage of Cash Flow",IF($E11&gt;CG$3-1,(('Operating Pro Forma'!$J$59-'Operating Pro Forma'!$J$62)/12)*'Debt Service'!$F11),IF($E11&gt;CG$3-1,$H11,0))</f>
        <v>0</v>
      </c>
      <c r="CH11" s="268">
        <f>IF($I11="Percentage of Cash Flow",IF($E11&gt;CH$3-1,(('Operating Pro Forma'!$J$59-'Operating Pro Forma'!$J$62)/12)*'Debt Service'!$F11),IF($E11&gt;CH$3-1,$H11,0))</f>
        <v>0</v>
      </c>
      <c r="CI11" s="268">
        <f>IF($I11="Percentage of Cash Flow",IF($E11&gt;CI$3-1,(('Operating Pro Forma'!$J$59-'Operating Pro Forma'!$J$62)/12)*'Debt Service'!$F11),IF($E11&gt;CI$3-1,$H11,0))</f>
        <v>0</v>
      </c>
      <c r="CJ11" s="268">
        <f>IF($I11="Percentage of Cash Flow",IF($E11&gt;CJ$3-1,(('Operating Pro Forma'!$J$59-'Operating Pro Forma'!$J$62)/12)*'Debt Service'!$F11),IF($E11&gt;CJ$3-1,$H11,0))</f>
        <v>0</v>
      </c>
      <c r="CK11" s="268">
        <f>IF($I11="Percentage of Cash Flow",IF($E11&gt;CK$3-1,(('Operating Pro Forma'!$J$59-'Operating Pro Forma'!$J$62)/12)*'Debt Service'!$F11),IF($E11&gt;CK$3-1,$H11,0))</f>
        <v>0</v>
      </c>
      <c r="CL11" s="267">
        <f t="shared" si="6"/>
        <v>0</v>
      </c>
      <c r="CM11" s="268">
        <f>IF($I11="Percentage of Cash Flow",IF($E11&gt;CM$3-1,(('Operating Pro Forma'!$K$59-'Operating Pro Forma'!$K$62)/12)*'Debt Service'!$F11),IF($E11&gt;CM$3-1,$H11,0))</f>
        <v>0</v>
      </c>
      <c r="CN11" s="268">
        <f>IF($I11="Percentage of Cash Flow",IF($E11&gt;CN$3-1,(('Operating Pro Forma'!$K$59-'Operating Pro Forma'!$K$62)/12)*'Debt Service'!$F11),IF($E11&gt;CN$3-1,$H11,0))</f>
        <v>0</v>
      </c>
      <c r="CO11" s="268">
        <f>IF($I11="Percentage of Cash Flow",IF($E11&gt;CO$3-1,(('Operating Pro Forma'!$K$59-'Operating Pro Forma'!$K$62)/12)*'Debt Service'!$F11),IF($E11&gt;CO$3-1,$H11,0))</f>
        <v>0</v>
      </c>
      <c r="CP11" s="268">
        <f>IF($I11="Percentage of Cash Flow",IF($E11&gt;CP$3-1,(('Operating Pro Forma'!$K$59-'Operating Pro Forma'!$K$62)/12)*'Debt Service'!$F11),IF($E11&gt;CP$3-1,$H11,0))</f>
        <v>0</v>
      </c>
      <c r="CQ11" s="268">
        <f>IF($I11="Percentage of Cash Flow",IF($E11&gt;CQ$3-1,(('Operating Pro Forma'!$K$59-'Operating Pro Forma'!$K$62)/12)*'Debt Service'!$F11),IF($E11&gt;CQ$3-1,$H11,0))</f>
        <v>0</v>
      </c>
      <c r="CR11" s="268">
        <f>IF($I11="Percentage of Cash Flow",IF($E11&gt;CR$3-1,(('Operating Pro Forma'!$K$59-'Operating Pro Forma'!$K$62)/12)*'Debt Service'!$F11),IF($E11&gt;CR$3-1,$H11,0))</f>
        <v>0</v>
      </c>
      <c r="CS11" s="268">
        <f>IF($I11="Percentage of Cash Flow",IF($E11&gt;CS$3-1,(('Operating Pro Forma'!$K$59-'Operating Pro Forma'!$K$62)/12)*'Debt Service'!$F11),IF($E11&gt;CS$3-1,$H11,0))</f>
        <v>0</v>
      </c>
      <c r="CT11" s="268">
        <f>IF($I11="Percentage of Cash Flow",IF($E11&gt;CT$3-1,(('Operating Pro Forma'!$K$59-'Operating Pro Forma'!$K$62)/12)*'Debt Service'!$F11),IF($E11&gt;CT$3-1,$H11,0))</f>
        <v>0</v>
      </c>
      <c r="CU11" s="268">
        <f>IF($I11="Percentage of Cash Flow",IF($E11&gt;CU$3-1,(('Operating Pro Forma'!$K$59-'Operating Pro Forma'!$K$62)/12)*'Debt Service'!$F11),IF($E11&gt;CU$3-1,$H11,0))</f>
        <v>0</v>
      </c>
      <c r="CV11" s="268">
        <f>IF($I11="Percentage of Cash Flow",IF($E11&gt;CV$3-1,(('Operating Pro Forma'!$K$59-'Operating Pro Forma'!$K$62)/12)*'Debt Service'!$F11),IF($E11&gt;CV$3-1,$H11,0))</f>
        <v>0</v>
      </c>
      <c r="CW11" s="268">
        <f>IF($I11="Percentage of Cash Flow",IF($E11&gt;CW$3-1,(('Operating Pro Forma'!$K$59-'Operating Pro Forma'!$K$62)/12)*'Debt Service'!$F11),IF($E11&gt;CW$3-1,$H11,0))</f>
        <v>0</v>
      </c>
      <c r="CX11" s="268">
        <f>IF($I11="Percentage of Cash Flow",IF($E11&gt;CX$3-1,(('Operating Pro Forma'!$K$59-'Operating Pro Forma'!$K$62)/12)*'Debt Service'!$F11),IF($E11&gt;CX$3-1,$H11,0))</f>
        <v>0</v>
      </c>
      <c r="CY11" s="267">
        <f t="shared" si="7"/>
        <v>0</v>
      </c>
      <c r="CZ11" s="268">
        <f>IF($I11="Percentage of Cash Flow",IF($E11&gt;CZ$3-1,(('Operating Pro Forma'!$L$59-'Operating Pro Forma'!$L$62)/12)*'Debt Service'!$F11),IF($E11&gt;CZ$3-1,$H11,0))</f>
        <v>0</v>
      </c>
      <c r="DA11" s="268">
        <f>IF($I11="Percentage of Cash Flow",IF($E11&gt;DA$3-1,(('Operating Pro Forma'!$L$59-'Operating Pro Forma'!$L$62)/12)*'Debt Service'!$F11),IF($E11&gt;DA$3-1,$H11,0))</f>
        <v>0</v>
      </c>
      <c r="DB11" s="268">
        <f>IF($I11="Percentage of Cash Flow",IF($E11&gt;DB$3-1,(('Operating Pro Forma'!$L$59-'Operating Pro Forma'!$L$62)/12)*'Debt Service'!$F11),IF($E11&gt;DB$3-1,$H11,0))</f>
        <v>0</v>
      </c>
      <c r="DC11" s="268">
        <f>IF($I11="Percentage of Cash Flow",IF($E11&gt;DC$3-1,(('Operating Pro Forma'!$L$59-'Operating Pro Forma'!$L$62)/12)*'Debt Service'!$F11),IF($E11&gt;DC$3-1,$H11,0))</f>
        <v>0</v>
      </c>
      <c r="DD11" s="268">
        <f>IF($I11="Percentage of Cash Flow",IF($E11&gt;DD$3-1,(('Operating Pro Forma'!$L$59-'Operating Pro Forma'!$L$62)/12)*'Debt Service'!$F11),IF($E11&gt;DD$3-1,$H11,0))</f>
        <v>0</v>
      </c>
      <c r="DE11" s="268">
        <f>IF($I11="Percentage of Cash Flow",IF($E11&gt;DE$3-1,(('Operating Pro Forma'!$L$59-'Operating Pro Forma'!$L$62)/12)*'Debt Service'!$F11),IF($E11&gt;DE$3-1,$H11,0))</f>
        <v>0</v>
      </c>
      <c r="DF11" s="268">
        <f>IF($I11="Percentage of Cash Flow",IF($E11&gt;DF$3-1,(('Operating Pro Forma'!$L$59-'Operating Pro Forma'!$L$62)/12)*'Debt Service'!$F11),IF($E11&gt;DF$3-1,$H11,0))</f>
        <v>0</v>
      </c>
      <c r="DG11" s="268">
        <f>IF($I11="Percentage of Cash Flow",IF($E11&gt;DG$3-1,(('Operating Pro Forma'!$L$59-'Operating Pro Forma'!$L$62)/12)*'Debt Service'!$F11),IF($E11&gt;DG$3-1,$H11,0))</f>
        <v>0</v>
      </c>
      <c r="DH11" s="268">
        <f>IF($I11="Percentage of Cash Flow",IF($E11&gt;DH$3-1,(('Operating Pro Forma'!$L$59-'Operating Pro Forma'!$L$62)/12)*'Debt Service'!$F11),IF($E11&gt;DH$3-1,$H11,0))</f>
        <v>0</v>
      </c>
      <c r="DI11" s="268">
        <f>IF($I11="Percentage of Cash Flow",IF($E11&gt;DI$3-1,(('Operating Pro Forma'!$L$59-'Operating Pro Forma'!$L$62)/12)*'Debt Service'!$F11),IF($E11&gt;DI$3-1,$H11,0))</f>
        <v>0</v>
      </c>
      <c r="DJ11" s="268">
        <f>IF($I11="Percentage of Cash Flow",IF($E11&gt;DJ$3-1,(('Operating Pro Forma'!$L$59-'Operating Pro Forma'!$L$62)/12)*'Debt Service'!$F11),IF($E11&gt;DJ$3-1,$H11,0))</f>
        <v>0</v>
      </c>
      <c r="DK11" s="268">
        <f>IF($I11="Percentage of Cash Flow",IF($E11&gt;DK$3-1,(('Operating Pro Forma'!$L$59-'Operating Pro Forma'!$L$62)/12)*'Debt Service'!$F11),IF($E11&gt;DK$3-1,$H11,0))</f>
        <v>0</v>
      </c>
      <c r="DL11" s="267">
        <f t="shared" si="8"/>
        <v>0</v>
      </c>
      <c r="DM11" s="268">
        <f>IF($I11="Percentage of Cash Flow",IF($E11&gt;DM$3-1,(('Operating Pro Forma'!$M$59-'Operating Pro Forma'!$M$62)/12)*'Debt Service'!$F11),IF($E11&gt;DM$3-1,$H11,0))</f>
        <v>0</v>
      </c>
      <c r="DN11" s="268">
        <f>IF($I11="Percentage of Cash Flow",IF($E11&gt;DN$3-1,(('Operating Pro Forma'!$M$59-'Operating Pro Forma'!$M$62)/12)*'Debt Service'!$F11),IF($E11&gt;DN$3-1,$H11,0))</f>
        <v>0</v>
      </c>
      <c r="DO11" s="268">
        <f>IF($I11="Percentage of Cash Flow",IF($E11&gt;DO$3-1,(('Operating Pro Forma'!$M$59-'Operating Pro Forma'!$M$62)/12)*'Debt Service'!$F11),IF($E11&gt;DO$3-1,$H11,0))</f>
        <v>0</v>
      </c>
      <c r="DP11" s="268">
        <f>IF($I11="Percentage of Cash Flow",IF($E11&gt;DP$3-1,(('Operating Pro Forma'!$M$59-'Operating Pro Forma'!$M$62)/12)*'Debt Service'!$F11),IF($E11&gt;DP$3-1,$H11,0))</f>
        <v>0</v>
      </c>
      <c r="DQ11" s="268">
        <f>IF($I11="Percentage of Cash Flow",IF($E11&gt;DQ$3-1,(('Operating Pro Forma'!$M$59-'Operating Pro Forma'!$M$62)/12)*'Debt Service'!$F11),IF($E11&gt;DQ$3-1,$H11,0))</f>
        <v>0</v>
      </c>
      <c r="DR11" s="268">
        <f>IF($I11="Percentage of Cash Flow",IF($E11&gt;DR$3-1,(('Operating Pro Forma'!$M$59-'Operating Pro Forma'!$M$62)/12)*'Debt Service'!$F11),IF($E11&gt;DR$3-1,$H11,0))</f>
        <v>0</v>
      </c>
      <c r="DS11" s="268">
        <f>IF($I11="Percentage of Cash Flow",IF($E11&gt;DS$3-1,(('Operating Pro Forma'!$M$59-'Operating Pro Forma'!$M$62)/12)*'Debt Service'!$F11),IF($E11&gt;DS$3-1,$H11,0))</f>
        <v>0</v>
      </c>
      <c r="DT11" s="268">
        <f>IF($I11="Percentage of Cash Flow",IF($E11&gt;DT$3-1,(('Operating Pro Forma'!$M$59-'Operating Pro Forma'!$M$62)/12)*'Debt Service'!$F11),IF($E11&gt;DT$3-1,$H11,0))</f>
        <v>0</v>
      </c>
      <c r="DU11" s="268">
        <f>IF($I11="Percentage of Cash Flow",IF($E11&gt;DU$3-1,(('Operating Pro Forma'!$M$59-'Operating Pro Forma'!$M$62)/12)*'Debt Service'!$F11),IF($E11&gt;DU$3-1,$H11,0))</f>
        <v>0</v>
      </c>
      <c r="DV11" s="268">
        <f>IF($I11="Percentage of Cash Flow",IF($E11&gt;DV$3-1,(('Operating Pro Forma'!$M$59-'Operating Pro Forma'!$M$62)/12)*'Debt Service'!$F11),IF($E11&gt;DV$3-1,$H11,0))</f>
        <v>0</v>
      </c>
      <c r="DW11" s="268">
        <f>IF($I11="Percentage of Cash Flow",IF($E11&gt;DW$3-1,(('Operating Pro Forma'!$M$59-'Operating Pro Forma'!$M$62)/12)*'Debt Service'!$F11),IF($E11&gt;DW$3-1,$H11,0))</f>
        <v>0</v>
      </c>
      <c r="DX11" s="268">
        <f>IF($I11="Percentage of Cash Flow",IF($E11&gt;DX$3-1,(('Operating Pro Forma'!$M$59-'Operating Pro Forma'!$M$62)/12)*'Debt Service'!$F11),IF($E11&gt;DX$3-1,$H11,0))</f>
        <v>0</v>
      </c>
      <c r="DY11" s="267">
        <f t="shared" si="9"/>
        <v>0</v>
      </c>
      <c r="DZ11" s="268">
        <f>IF($I11="Percentage of Cash Flow",IF($E11&gt;DZ$3-1,(('Operating Pro Forma'!$N$59-'Operating Pro Forma'!$N$62)/12)*'Debt Service'!$F11),IF($E11&gt;DZ$3-1,$H11,0))</f>
        <v>0</v>
      </c>
      <c r="EA11" s="268">
        <f>IF($I11="Percentage of Cash Flow",IF($E11&gt;EA$3-1,(('Operating Pro Forma'!$N$59-'Operating Pro Forma'!$N$62)/12)*'Debt Service'!$F11),IF($E11&gt;EA$3-1,$H11,0))</f>
        <v>0</v>
      </c>
      <c r="EB11" s="268">
        <f>IF($I11="Percentage of Cash Flow",IF($E11&gt;EB$3-1,(('Operating Pro Forma'!$N$59-'Operating Pro Forma'!$N$62)/12)*'Debt Service'!$F11),IF($E11&gt;EB$3-1,$H11,0))</f>
        <v>0</v>
      </c>
      <c r="EC11" s="268">
        <f>IF($I11="Percentage of Cash Flow",IF($E11&gt;EC$3-1,(('Operating Pro Forma'!$N$59-'Operating Pro Forma'!$N$62)/12)*'Debt Service'!$F11),IF($E11&gt;EC$3-1,$H11,0))</f>
        <v>0</v>
      </c>
      <c r="ED11" s="268">
        <f>IF($I11="Percentage of Cash Flow",IF($E11&gt;ED$3-1,(('Operating Pro Forma'!$N$59-'Operating Pro Forma'!$N$62)/12)*'Debt Service'!$F11),IF($E11&gt;ED$3-1,$H11,0))</f>
        <v>0</v>
      </c>
      <c r="EE11" s="268">
        <f>IF($I11="Percentage of Cash Flow",IF($E11&gt;EE$3-1,(('Operating Pro Forma'!$N$59-'Operating Pro Forma'!$N$62)/12)*'Debt Service'!$F11),IF($E11&gt;EE$3-1,$H11,0))</f>
        <v>0</v>
      </c>
      <c r="EF11" s="268">
        <f>IF($I11="Percentage of Cash Flow",IF($E11&gt;EF$3-1,(('Operating Pro Forma'!$N$59-'Operating Pro Forma'!$N$62)/12)*'Debt Service'!$F11),IF($E11&gt;EF$3-1,$H11,0))</f>
        <v>0</v>
      </c>
      <c r="EG11" s="268">
        <f>IF($I11="Percentage of Cash Flow",IF($E11&gt;EG$3-1,(('Operating Pro Forma'!$N$59-'Operating Pro Forma'!$N$62)/12)*'Debt Service'!$F11),IF($E11&gt;EG$3-1,$H11,0))</f>
        <v>0</v>
      </c>
      <c r="EH11" s="268">
        <f>IF($I11="Percentage of Cash Flow",IF($E11&gt;EH$3-1,(('Operating Pro Forma'!$N$59-'Operating Pro Forma'!$N$62)/12)*'Debt Service'!$F11),IF($E11&gt;EH$3-1,$H11,0))</f>
        <v>0</v>
      </c>
      <c r="EI11" s="268">
        <f>IF($I11="Percentage of Cash Flow",IF($E11&gt;EI$3-1,(('Operating Pro Forma'!$N$59-'Operating Pro Forma'!$N$62)/12)*'Debt Service'!$F11),IF($E11&gt;EI$3-1,$H11,0))</f>
        <v>0</v>
      </c>
      <c r="EJ11" s="268">
        <f>IF($I11="Percentage of Cash Flow",IF($E11&gt;EJ$3-1,(('Operating Pro Forma'!$N$59-'Operating Pro Forma'!$N$62)/12)*'Debt Service'!$F11),IF($E11&gt;EJ$3-1,$H11,0))</f>
        <v>0</v>
      </c>
      <c r="EK11" s="268">
        <f>IF($I11="Percentage of Cash Flow",IF($E11&gt;EK$3-1,(('Operating Pro Forma'!$N$59-'Operating Pro Forma'!$N$62)/12)*'Debt Service'!$F11),IF($E11&gt;EK$3-1,$H11,0))</f>
        <v>0</v>
      </c>
      <c r="EL11" s="267">
        <f t="shared" si="10"/>
        <v>0</v>
      </c>
      <c r="EM11" s="268">
        <f>IF($I11="Percentage of Cash Flow",IF($E11&gt;EM$3-1,(('Operating Pro Forma'!$O$59-'Operating Pro Forma'!$O$62)/12)*'Debt Service'!$F11),IF($E11&gt;EM$3-1,$H11,0))</f>
        <v>0</v>
      </c>
      <c r="EN11" s="268">
        <f>IF($I11="Percentage of Cash Flow",IF($E11&gt;EN$3-1,(('Operating Pro Forma'!$O$59-'Operating Pro Forma'!$O$62)/12)*'Debt Service'!$F11),IF($E11&gt;EN$3-1,$H11,0))</f>
        <v>0</v>
      </c>
      <c r="EO11" s="268">
        <f>IF($I11="Percentage of Cash Flow",IF($E11&gt;EO$3-1,(('Operating Pro Forma'!$O$59-'Operating Pro Forma'!$O$62)/12)*'Debt Service'!$F11),IF($E11&gt;EO$3-1,$H11,0))</f>
        <v>0</v>
      </c>
      <c r="EP11" s="268">
        <f>IF($I11="Percentage of Cash Flow",IF($E11&gt;EP$3-1,(('Operating Pro Forma'!$O$59-'Operating Pro Forma'!$O$62)/12)*'Debt Service'!$F11),IF($E11&gt;EP$3-1,$H11,0))</f>
        <v>0</v>
      </c>
      <c r="EQ11" s="268">
        <f>IF($I11="Percentage of Cash Flow",IF($E11&gt;EQ$3-1,(('Operating Pro Forma'!$O$59-'Operating Pro Forma'!$O$62)/12)*'Debt Service'!$F11),IF($E11&gt;EQ$3-1,$H11,0))</f>
        <v>0</v>
      </c>
      <c r="ER11" s="268">
        <f>IF($I11="Percentage of Cash Flow",IF($E11&gt;ER$3-1,(('Operating Pro Forma'!$O$59-'Operating Pro Forma'!$O$62)/12)*'Debt Service'!$F11),IF($E11&gt;ER$3-1,$H11,0))</f>
        <v>0</v>
      </c>
      <c r="ES11" s="268">
        <f>IF($I11="Percentage of Cash Flow",IF($E11&gt;ES$3-1,(('Operating Pro Forma'!$O$59-'Operating Pro Forma'!$O$62)/12)*'Debt Service'!$F11),IF($E11&gt;ES$3-1,$H11,0))</f>
        <v>0</v>
      </c>
      <c r="ET11" s="268">
        <f>IF($I11="Percentage of Cash Flow",IF($E11&gt;ET$3-1,(('Operating Pro Forma'!$O$59-'Operating Pro Forma'!$O$62)/12)*'Debt Service'!$F11),IF($E11&gt;ET$3-1,$H11,0))</f>
        <v>0</v>
      </c>
      <c r="EU11" s="268">
        <f>IF($I11="Percentage of Cash Flow",IF($E11&gt;EU$3-1,(('Operating Pro Forma'!$O$59-'Operating Pro Forma'!$O$62)/12)*'Debt Service'!$F11),IF($E11&gt;EU$3-1,$H11,0))</f>
        <v>0</v>
      </c>
      <c r="EV11" s="268">
        <f>IF($I11="Percentage of Cash Flow",IF($E11&gt;EV$3-1,(('Operating Pro Forma'!$O$59-'Operating Pro Forma'!$O$62)/12)*'Debt Service'!$F11),IF($E11&gt;EV$3-1,$H11,0))</f>
        <v>0</v>
      </c>
      <c r="EW11" s="268">
        <f>IF($I11="Percentage of Cash Flow",IF($E11&gt;EW$3-1,(('Operating Pro Forma'!$O$59-'Operating Pro Forma'!$O$62)/12)*'Debt Service'!$F11),IF($E11&gt;EW$3-1,$H11,0))</f>
        <v>0</v>
      </c>
      <c r="EX11" s="268">
        <f>IF($I11="Percentage of Cash Flow",IF($E11&gt;EX$3-1,(('Operating Pro Forma'!$O$59-'Operating Pro Forma'!$O$62)/12)*'Debt Service'!$F11),IF($E11&gt;EX$3-1,$H11,0))</f>
        <v>0</v>
      </c>
      <c r="EY11" s="267">
        <f t="shared" si="11"/>
        <v>0</v>
      </c>
      <c r="EZ11" s="268">
        <f>IF($I11="Percentage of Cash Flow",IF($E11&gt;EZ$3-1,(('Operating Pro Forma'!$P$59-'Operating Pro Forma'!$P$62)/12)*'Debt Service'!$F11),IF($E11&gt;EZ$3-1,$H11,0))</f>
        <v>0</v>
      </c>
      <c r="FA11" s="268">
        <f>IF($I11="Percentage of Cash Flow",IF($E11&gt;FA$3-1,(('Operating Pro Forma'!$P$59-'Operating Pro Forma'!$P$62)/12)*'Debt Service'!$F11),IF($E11&gt;FA$3-1,$H11,0))</f>
        <v>0</v>
      </c>
      <c r="FB11" s="268">
        <f>IF($I11="Percentage of Cash Flow",IF($E11&gt;FB$3-1,(('Operating Pro Forma'!$P$59-'Operating Pro Forma'!$P$62)/12)*'Debt Service'!$F11),IF($E11&gt;FB$3-1,$H11,0))</f>
        <v>0</v>
      </c>
      <c r="FC11" s="268">
        <f>IF($I11="Percentage of Cash Flow",IF($E11&gt;FC$3-1,(('Operating Pro Forma'!$P$59-'Operating Pro Forma'!$P$62)/12)*'Debt Service'!$F11),IF($E11&gt;FC$3-1,$H11,0))</f>
        <v>0</v>
      </c>
      <c r="FD11" s="268">
        <f>IF($I11="Percentage of Cash Flow",IF($E11&gt;FD$3-1,(('Operating Pro Forma'!$P$59-'Operating Pro Forma'!$P$62)/12)*'Debt Service'!$F11),IF($E11&gt;FD$3-1,$H11,0))</f>
        <v>0</v>
      </c>
      <c r="FE11" s="268">
        <f>IF($I11="Percentage of Cash Flow",IF($E11&gt;FE$3-1,(('Operating Pro Forma'!$P$59-'Operating Pro Forma'!$P$62)/12)*'Debt Service'!$F11),IF($E11&gt;FE$3-1,$H11,0))</f>
        <v>0</v>
      </c>
      <c r="FF11" s="268">
        <f>IF($I11="Percentage of Cash Flow",IF($E11&gt;FF$3-1,(('Operating Pro Forma'!$P$59-'Operating Pro Forma'!$P$62)/12)*'Debt Service'!$F11),IF($E11&gt;FF$3-1,$H11,0))</f>
        <v>0</v>
      </c>
      <c r="FG11" s="268">
        <f>IF($I11="Percentage of Cash Flow",IF($E11&gt;FG$3-1,(('Operating Pro Forma'!$P$59-'Operating Pro Forma'!$P$62)/12)*'Debt Service'!$F11),IF($E11&gt;FG$3-1,$H11,0))</f>
        <v>0</v>
      </c>
      <c r="FH11" s="268">
        <f>IF($I11="Percentage of Cash Flow",IF($E11&gt;FH$3-1,(('Operating Pro Forma'!$P$59-'Operating Pro Forma'!$P$62)/12)*'Debt Service'!$F11),IF($E11&gt;FH$3-1,$H11,0))</f>
        <v>0</v>
      </c>
      <c r="FI11" s="268">
        <f>IF($I11="Percentage of Cash Flow",IF($E11&gt;FI$3-1,(('Operating Pro Forma'!$P$59-'Operating Pro Forma'!$P$62)/12)*'Debt Service'!$F11),IF($E11&gt;FI$3-1,$H11,0))</f>
        <v>0</v>
      </c>
      <c r="FJ11" s="268">
        <f>IF($I11="Percentage of Cash Flow",IF($E11&gt;FJ$3-1,(('Operating Pro Forma'!$P$59-'Operating Pro Forma'!$P$62)/12)*'Debt Service'!$F11),IF($E11&gt;FJ$3-1,$H11,0))</f>
        <v>0</v>
      </c>
      <c r="FK11" s="268">
        <f>IF($I11="Percentage of Cash Flow",IF($E11&gt;FK$3-1,(('Operating Pro Forma'!$P$59-'Operating Pro Forma'!$P$62)/12)*'Debt Service'!$F11),IF($E11&gt;FK$3-1,$H11,0))</f>
        <v>0</v>
      </c>
      <c r="FL11" s="267">
        <f t="shared" si="12"/>
        <v>0</v>
      </c>
      <c r="FM11" s="268">
        <f>IF($I11="Percentage of Cash Flow",IF($E11&gt;FM$3-1,(('Operating Pro Forma'!$Q$59-'Operating Pro Forma'!$Q$62)/12)*'Debt Service'!$F11),IF($E11&gt;FM$3-1,$H11,0))</f>
        <v>0</v>
      </c>
      <c r="FN11" s="268">
        <f>IF($I11="Percentage of Cash Flow",IF($E11&gt;FN$3-1,(('Operating Pro Forma'!$Q$59-'Operating Pro Forma'!$Q$62)/12)*'Debt Service'!$F11),IF($E11&gt;FN$3-1,$H11,0))</f>
        <v>0</v>
      </c>
      <c r="FO11" s="268">
        <f>IF($I11="Percentage of Cash Flow",IF($E11&gt;FO$3-1,(('Operating Pro Forma'!$Q$59-'Operating Pro Forma'!$Q$62)/12)*'Debt Service'!$F11),IF($E11&gt;FO$3-1,$H11,0))</f>
        <v>0</v>
      </c>
      <c r="FP11" s="268">
        <f>IF($I11="Percentage of Cash Flow",IF($E11&gt;FP$3-1,(('Operating Pro Forma'!$Q$59-'Operating Pro Forma'!$Q$62)/12)*'Debt Service'!$F11),IF($E11&gt;FP$3-1,$H11,0))</f>
        <v>0</v>
      </c>
      <c r="FQ11" s="268">
        <f>IF($I11="Percentage of Cash Flow",IF($E11&gt;FQ$3-1,(('Operating Pro Forma'!$Q$59-'Operating Pro Forma'!$Q$62)/12)*'Debt Service'!$F11),IF($E11&gt;FQ$3-1,$H11,0))</f>
        <v>0</v>
      </c>
      <c r="FR11" s="268">
        <f>IF($I11="Percentage of Cash Flow",IF($E11&gt;FR$3-1,(('Operating Pro Forma'!$Q$59-'Operating Pro Forma'!$Q$62)/12)*'Debt Service'!$F11),IF($E11&gt;FR$3-1,$H11,0))</f>
        <v>0</v>
      </c>
      <c r="FS11" s="268">
        <f>IF($I11="Percentage of Cash Flow",IF($E11&gt;FS$3-1,(('Operating Pro Forma'!$Q$59-'Operating Pro Forma'!$Q$62)/12)*'Debt Service'!$F11),IF($E11&gt;FS$3-1,$H11,0))</f>
        <v>0</v>
      </c>
      <c r="FT11" s="268">
        <f>IF($I11="Percentage of Cash Flow",IF($E11&gt;FT$3-1,(('Operating Pro Forma'!$Q$59-'Operating Pro Forma'!$Q$62)/12)*'Debt Service'!$F11),IF($E11&gt;FT$3-1,$H11,0))</f>
        <v>0</v>
      </c>
      <c r="FU11" s="268">
        <f>IF($I11="Percentage of Cash Flow",IF($E11&gt;FU$3-1,(('Operating Pro Forma'!$Q$59-'Operating Pro Forma'!$Q$62)/12)*'Debt Service'!$F11),IF($E11&gt;FU$3-1,$H11,0))</f>
        <v>0</v>
      </c>
      <c r="FV11" s="268">
        <f>IF($I11="Percentage of Cash Flow",IF($E11&gt;FV$3-1,(('Operating Pro Forma'!$Q$59-'Operating Pro Forma'!$Q$62)/12)*'Debt Service'!$F11),IF($E11&gt;FV$3-1,$H11,0))</f>
        <v>0</v>
      </c>
      <c r="FW11" s="268">
        <f>IF($I11="Percentage of Cash Flow",IF($E11&gt;FW$3-1,(('Operating Pro Forma'!$Q$59-'Operating Pro Forma'!$Q$62)/12)*'Debt Service'!$F11),IF($E11&gt;FW$3-1,$H11,0))</f>
        <v>0</v>
      </c>
      <c r="FX11" s="268">
        <f>IF($I11="Percentage of Cash Flow",IF($E11&gt;FX$3-1,(('Operating Pro Forma'!$Q$59-'Operating Pro Forma'!$Q$62)/12)*'Debt Service'!$F11),IF($E11&gt;FX$3-1,$H11,0))</f>
        <v>0</v>
      </c>
      <c r="FY11" s="267">
        <f t="shared" si="13"/>
        <v>0</v>
      </c>
      <c r="FZ11" s="268">
        <f>IF($I11="Percentage of Cash Flow",IF($E11&gt;FZ$3-1,(('Operating Pro Forma'!$R$59-'Operating Pro Forma'!$R$62)/12)*'Debt Service'!$F11),IF($E11&gt;FZ$3-1,$H11,0))</f>
        <v>0</v>
      </c>
      <c r="GA11" s="268">
        <f>IF($I11="Percentage of Cash Flow",IF($E11&gt;GA$3-1,(('Operating Pro Forma'!$R$59-'Operating Pro Forma'!$R$62)/12)*'Debt Service'!$F11),IF($E11&gt;GA$3-1,$H11,0))</f>
        <v>0</v>
      </c>
      <c r="GB11" s="268">
        <f>IF($I11="Percentage of Cash Flow",IF($E11&gt;GB$3-1,(('Operating Pro Forma'!$R$59-'Operating Pro Forma'!$R$62)/12)*'Debt Service'!$F11),IF($E11&gt;GB$3-1,$H11,0))</f>
        <v>0</v>
      </c>
      <c r="GC11" s="268">
        <f>IF($I11="Percentage of Cash Flow",IF($E11&gt;GC$3-1,(('Operating Pro Forma'!$R$59-'Operating Pro Forma'!$R$62)/12)*'Debt Service'!$F11),IF($E11&gt;GC$3-1,$H11,0))</f>
        <v>0</v>
      </c>
      <c r="GD11" s="268">
        <f>IF($I11="Percentage of Cash Flow",IF($E11&gt;GD$3-1,(('Operating Pro Forma'!$R$59-'Operating Pro Forma'!$R$62)/12)*'Debt Service'!$F11),IF($E11&gt;GD$3-1,$H11,0))</f>
        <v>0</v>
      </c>
      <c r="GE11" s="268">
        <f>IF($I11="Percentage of Cash Flow",IF($E11&gt;GE$3-1,(('Operating Pro Forma'!$R$59-'Operating Pro Forma'!$R$62)/12)*'Debt Service'!$F11),IF($E11&gt;GE$3-1,$H11,0))</f>
        <v>0</v>
      </c>
      <c r="GF11" s="268">
        <f>IF($I11="Percentage of Cash Flow",IF($E11&gt;GF$3-1,(('Operating Pro Forma'!$R$59-'Operating Pro Forma'!$R$62)/12)*'Debt Service'!$F11),IF($E11&gt;GF$3-1,$H11,0))</f>
        <v>0</v>
      </c>
      <c r="GG11" s="268">
        <f>IF($I11="Percentage of Cash Flow",IF($E11&gt;GG$3-1,(('Operating Pro Forma'!$R$59-'Operating Pro Forma'!$R$62)/12)*'Debt Service'!$F11),IF($E11&gt;GG$3-1,$H11,0))</f>
        <v>0</v>
      </c>
      <c r="GH11" s="268">
        <f>IF($I11="Percentage of Cash Flow",IF($E11&gt;GH$3-1,(('Operating Pro Forma'!$R$59-'Operating Pro Forma'!$R$62)/12)*'Debt Service'!$F11),IF($E11&gt;GH$3-1,$H11,0))</f>
        <v>0</v>
      </c>
      <c r="GI11" s="268">
        <f>IF($I11="Percentage of Cash Flow",IF($E11&gt;GI$3-1,(('Operating Pro Forma'!$R$59-'Operating Pro Forma'!$R$62)/12)*'Debt Service'!$F11),IF($E11&gt;GI$3-1,$H11,0))</f>
        <v>0</v>
      </c>
      <c r="GJ11" s="268">
        <f>IF($I11="Percentage of Cash Flow",IF($E11&gt;GJ$3-1,(('Operating Pro Forma'!$R$59-'Operating Pro Forma'!$R$62)/12)*'Debt Service'!$F11),IF($E11&gt;GJ$3-1,$H11,0))</f>
        <v>0</v>
      </c>
      <c r="GK11" s="268">
        <f>IF($I11="Percentage of Cash Flow",IF($E11&gt;GK$3-1,(('Operating Pro Forma'!$R$59-'Operating Pro Forma'!$R$62)/12)*'Debt Service'!$F11),IF($E11&gt;GK$3-1,$H11,0))</f>
        <v>0</v>
      </c>
      <c r="GL11" s="267">
        <f t="shared" si="14"/>
        <v>0</v>
      </c>
      <c r="GM11" s="268">
        <f>IF($I11="Percentage of Cash Flow",IF($E11&gt;GM$3-1,(('Operating Pro Forma'!$S$59-'Operating Pro Forma'!$S$62)/12)*'Debt Service'!$F11),IF($E11&gt;GM$3-1,$H11,0))</f>
        <v>0</v>
      </c>
      <c r="GN11" s="268">
        <f>IF($I11="Percentage of Cash Flow",IF($E11&gt;GN$3-1,(('Operating Pro Forma'!$S$59-'Operating Pro Forma'!$S$62)/12)*'Debt Service'!$F11),IF($E11&gt;GN$3-1,$H11,0))</f>
        <v>0</v>
      </c>
      <c r="GO11" s="268">
        <f>IF($I11="Percentage of Cash Flow",IF($E11&gt;GO$3-1,(('Operating Pro Forma'!$S$59-'Operating Pro Forma'!$S$62)/12)*'Debt Service'!$F11),IF($E11&gt;GO$3-1,$H11,0))</f>
        <v>0</v>
      </c>
      <c r="GP11" s="268">
        <f>IF($I11="Percentage of Cash Flow",IF($E11&gt;GP$3-1,(('Operating Pro Forma'!$S$59-'Operating Pro Forma'!$S$62)/12)*'Debt Service'!$F11),IF($E11&gt;GP$3-1,$H11,0))</f>
        <v>0</v>
      </c>
      <c r="GQ11" s="268">
        <f>IF($I11="Percentage of Cash Flow",IF($E11&gt;GQ$3-1,(('Operating Pro Forma'!$S$59-'Operating Pro Forma'!$S$62)/12)*'Debt Service'!$F11),IF($E11&gt;GQ$3-1,$H11,0))</f>
        <v>0</v>
      </c>
      <c r="GR11" s="268">
        <f>IF($I11="Percentage of Cash Flow",IF($E11&gt;GR$3-1,(('Operating Pro Forma'!$S$59-'Operating Pro Forma'!$S$62)/12)*'Debt Service'!$F11),IF($E11&gt;GR$3-1,$H11,0))</f>
        <v>0</v>
      </c>
      <c r="GS11" s="268">
        <f>IF($I11="Percentage of Cash Flow",IF($E11&gt;GS$3-1,(('Operating Pro Forma'!$S$59-'Operating Pro Forma'!$S$62)/12)*'Debt Service'!$F11),IF($E11&gt;GS$3-1,$H11,0))</f>
        <v>0</v>
      </c>
      <c r="GT11" s="268">
        <f>IF($I11="Percentage of Cash Flow",IF($E11&gt;GT$3-1,(('Operating Pro Forma'!$S$59-'Operating Pro Forma'!$S$62)/12)*'Debt Service'!$F11),IF($E11&gt;GT$3-1,$H11,0))</f>
        <v>0</v>
      </c>
      <c r="GU11" s="268">
        <f>IF($I11="Percentage of Cash Flow",IF($E11&gt;GU$3-1,(('Operating Pro Forma'!$S$59-'Operating Pro Forma'!$S$62)/12)*'Debt Service'!$F11),IF($E11&gt;GU$3-1,$H11,0))</f>
        <v>0</v>
      </c>
      <c r="GV11" s="268">
        <f>IF($I11="Percentage of Cash Flow",IF($E11&gt;GV$3-1,(('Operating Pro Forma'!$S$59-'Operating Pro Forma'!$S$62)/12)*'Debt Service'!$F11),IF($E11&gt;GV$3-1,$H11,0))</f>
        <v>0</v>
      </c>
      <c r="GW11" s="268">
        <f>IF($I11="Percentage of Cash Flow",IF($E11&gt;GW$3-1,(('Operating Pro Forma'!$S$59-'Operating Pro Forma'!$S$62)/12)*'Debt Service'!$F11),IF($E11&gt;GW$3-1,$H11,0))</f>
        <v>0</v>
      </c>
      <c r="GX11" s="268">
        <f>IF($I11="Percentage of Cash Flow",IF($E11&gt;GX$3-1,(('Operating Pro Forma'!$S$59-'Operating Pro Forma'!$S$62)/12)*'Debt Service'!$F11),IF($E11&gt;GX$3-1,$H11,0))</f>
        <v>0</v>
      </c>
      <c r="GY11" s="267">
        <f t="shared" si="15"/>
        <v>0</v>
      </c>
      <c r="GZ11" s="268">
        <f>IF($I11="Percentage of Cash Flow",IF($E11&gt;GZ$3-1,(('Operating Pro Forma'!$T$59-'Operating Pro Forma'!$T$62)/12)*'Debt Service'!$F11),IF($E11&gt;GZ$3-1,$H11,0))</f>
        <v>0</v>
      </c>
      <c r="HA11" s="268">
        <f>IF($I11="Percentage of Cash Flow",IF($E11&gt;HA$3-1,(('Operating Pro Forma'!$T$59-'Operating Pro Forma'!$T$62)/12)*'Debt Service'!$F11),IF($E11&gt;HA$3-1,$H11,0))</f>
        <v>0</v>
      </c>
      <c r="HB11" s="268">
        <f>IF($I11="Percentage of Cash Flow",IF($E11&gt;HB$3-1,(('Operating Pro Forma'!$T$59-'Operating Pro Forma'!$T$62)/12)*'Debt Service'!$F11),IF($E11&gt;HB$3-1,$H11,0))</f>
        <v>0</v>
      </c>
      <c r="HC11" s="268">
        <f>IF($I11="Percentage of Cash Flow",IF($E11&gt;HC$3-1,(('Operating Pro Forma'!$T$59-'Operating Pro Forma'!$T$62)/12)*'Debt Service'!$F11),IF($E11&gt;HC$3-1,$H11,0))</f>
        <v>0</v>
      </c>
      <c r="HD11" s="268">
        <f>IF($I11="Percentage of Cash Flow",IF($E11&gt;HD$3-1,(('Operating Pro Forma'!$T$59-'Operating Pro Forma'!$T$62)/12)*'Debt Service'!$F11),IF($E11&gt;HD$3-1,$H11,0))</f>
        <v>0</v>
      </c>
      <c r="HE11" s="268">
        <f>IF($I11="Percentage of Cash Flow",IF($E11&gt;HE$3-1,(('Operating Pro Forma'!$T$59-'Operating Pro Forma'!$T$62)/12)*'Debt Service'!$F11),IF($E11&gt;HE$3-1,$H11,0))</f>
        <v>0</v>
      </c>
      <c r="HF11" s="268">
        <f>IF($I11="Percentage of Cash Flow",IF($E11&gt;HF$3-1,(('Operating Pro Forma'!$T$59-'Operating Pro Forma'!$T$62)/12)*'Debt Service'!$F11),IF($E11&gt;HF$3-1,$H11,0))</f>
        <v>0</v>
      </c>
      <c r="HG11" s="268">
        <f>IF($I11="Percentage of Cash Flow",IF($E11&gt;HG$3-1,(('Operating Pro Forma'!$T$59-'Operating Pro Forma'!$T$62)/12)*'Debt Service'!$F11),IF($E11&gt;HG$3-1,$H11,0))</f>
        <v>0</v>
      </c>
      <c r="HH11" s="268">
        <f>IF($I11="Percentage of Cash Flow",IF($E11&gt;HH$3-1,(('Operating Pro Forma'!$T$59-'Operating Pro Forma'!$T$62)/12)*'Debt Service'!$F11),IF($E11&gt;HH$3-1,$H11,0))</f>
        <v>0</v>
      </c>
      <c r="HI11" s="268">
        <f>IF($I11="Percentage of Cash Flow",IF($E11&gt;HI$3-1,(('Operating Pro Forma'!$T$59-'Operating Pro Forma'!$T$62)/12)*'Debt Service'!$F11),IF($E11&gt;HI$3-1,$H11,0))</f>
        <v>0</v>
      </c>
      <c r="HJ11" s="268">
        <f>IF($I11="Percentage of Cash Flow",IF($E11&gt;HJ$3-1,(('Operating Pro Forma'!$T$59-'Operating Pro Forma'!$T$62)/12)*'Debt Service'!$F11),IF($E11&gt;HJ$3-1,$H11,0))</f>
        <v>0</v>
      </c>
      <c r="HK11" s="268">
        <f>IF($I11="Percentage of Cash Flow",IF($E11&gt;HK$3-1,(('Operating Pro Forma'!$T$59-'Operating Pro Forma'!$T$62)/12)*'Debt Service'!$F11),IF($E11&gt;HK$3-1,$H11,0))</f>
        <v>0</v>
      </c>
      <c r="HL11" s="267">
        <f t="shared" si="16"/>
        <v>0</v>
      </c>
      <c r="HM11" s="268">
        <f>IF($I11="Percentage of Cash Flow",IF($E11&gt;HM$3-1,(('Operating Pro Forma'!$U$59-'Operating Pro Forma'!$U$62)/12)*'Debt Service'!$F11),IF($E11&gt;HM$3-1,$H11,0))</f>
        <v>0</v>
      </c>
      <c r="HN11" s="268">
        <f>IF($I11="Percentage of Cash Flow",IF($E11&gt;HN$3-1,(('Operating Pro Forma'!$U$59-'Operating Pro Forma'!$U$62)/12)*'Debt Service'!$F11),IF($E11&gt;HN$3-1,$H11,0))</f>
        <v>0</v>
      </c>
      <c r="HO11" s="268">
        <f>IF($I11="Percentage of Cash Flow",IF($E11&gt;HO$3-1,(('Operating Pro Forma'!$U$59-'Operating Pro Forma'!$U$62)/12)*'Debt Service'!$F11),IF($E11&gt;HO$3-1,$H11,0))</f>
        <v>0</v>
      </c>
      <c r="HP11" s="268">
        <f>IF($I11="Percentage of Cash Flow",IF($E11&gt;HP$3-1,(('Operating Pro Forma'!$U$59-'Operating Pro Forma'!$U$62)/12)*'Debt Service'!$F11),IF($E11&gt;HP$3-1,$H11,0))</f>
        <v>0</v>
      </c>
      <c r="HQ11" s="268">
        <f>IF($I11="Percentage of Cash Flow",IF($E11&gt;HQ$3-1,(('Operating Pro Forma'!$U$59-'Operating Pro Forma'!$U$62)/12)*'Debt Service'!$F11),IF($E11&gt;HQ$3-1,$H11,0))</f>
        <v>0</v>
      </c>
      <c r="HR11" s="268">
        <f>IF($I11="Percentage of Cash Flow",IF($E11&gt;HR$3-1,(('Operating Pro Forma'!$U$59-'Operating Pro Forma'!$U$62)/12)*'Debt Service'!$F11),IF($E11&gt;HR$3-1,$H11,0))</f>
        <v>0</v>
      </c>
      <c r="HS11" s="268">
        <f>IF($I11="Percentage of Cash Flow",IF($E11&gt;HS$3-1,(('Operating Pro Forma'!$U$59-'Operating Pro Forma'!$U$62)/12)*'Debt Service'!$F11),IF($E11&gt;HS$3-1,$H11,0))</f>
        <v>0</v>
      </c>
      <c r="HT11" s="268">
        <f>IF($I11="Percentage of Cash Flow",IF($E11&gt;HT$3-1,(('Operating Pro Forma'!$U$59-'Operating Pro Forma'!$U$62)/12)*'Debt Service'!$F11),IF($E11&gt;HT$3-1,$H11,0))</f>
        <v>0</v>
      </c>
      <c r="HU11" s="268">
        <f>IF($I11="Percentage of Cash Flow",IF($E11&gt;HU$3-1,(('Operating Pro Forma'!$U$59-'Operating Pro Forma'!$U$62)/12)*'Debt Service'!$F11),IF($E11&gt;HU$3-1,$H11,0))</f>
        <v>0</v>
      </c>
      <c r="HV11" s="268">
        <f>IF($I11="Percentage of Cash Flow",IF($E11&gt;HV$3-1,(('Operating Pro Forma'!$U$59-'Operating Pro Forma'!$U$62)/12)*'Debt Service'!$F11),IF($E11&gt;HV$3-1,$H11,0))</f>
        <v>0</v>
      </c>
      <c r="HW11" s="268">
        <f>IF($I11="Percentage of Cash Flow",IF($E11&gt;HW$3-1,(('Operating Pro Forma'!$U$59-'Operating Pro Forma'!$U$62)/12)*'Debt Service'!$F11),IF($E11&gt;HW$3-1,$H11,0))</f>
        <v>0</v>
      </c>
      <c r="HX11" s="268">
        <f>IF($I11="Percentage of Cash Flow",IF($E11&gt;HX$3-1,(('Operating Pro Forma'!$U$59-'Operating Pro Forma'!$U$62)/12)*'Debt Service'!$F11),IF($E11&gt;HX$3-1,$H11,0))</f>
        <v>0</v>
      </c>
      <c r="HY11" s="267">
        <f t="shared" si="17"/>
        <v>0</v>
      </c>
      <c r="HZ11" s="268">
        <f>IF($I11="Percentage of Cash Flow",IF($E11&gt;HZ$3-1,(('Operating Pro Forma'!$V$59-'Operating Pro Forma'!$V$62)/12)*'Debt Service'!$F11),IF($E11&gt;HZ$3-1,$H11,0))</f>
        <v>0</v>
      </c>
      <c r="IA11" s="268">
        <f>IF($I11="Percentage of Cash Flow",IF($E11&gt;IA$3-1,(('Operating Pro Forma'!$V$59-'Operating Pro Forma'!$V$62)/12)*'Debt Service'!$F11),IF($E11&gt;IA$3-1,$H11,0))</f>
        <v>0</v>
      </c>
      <c r="IB11" s="268">
        <f>IF($I11="Percentage of Cash Flow",IF($E11&gt;IB$3-1,(('Operating Pro Forma'!$V$59-'Operating Pro Forma'!$V$62)/12)*'Debt Service'!$F11),IF($E11&gt;IB$3-1,$H11,0))</f>
        <v>0</v>
      </c>
      <c r="IC11" s="268">
        <f>IF($I11="Percentage of Cash Flow",IF($E11&gt;IC$3-1,(('Operating Pro Forma'!$V$59-'Operating Pro Forma'!$V$62)/12)*'Debt Service'!$F11),IF($E11&gt;IC$3-1,$H11,0))</f>
        <v>0</v>
      </c>
      <c r="ID11" s="268">
        <f>IF($I11="Percentage of Cash Flow",IF($E11&gt;ID$3-1,(('Operating Pro Forma'!$V$59-'Operating Pro Forma'!$V$62)/12)*'Debt Service'!$F11),IF($E11&gt;ID$3-1,$H11,0))</f>
        <v>0</v>
      </c>
      <c r="IE11" s="268">
        <f>IF($I11="Percentage of Cash Flow",IF($E11&gt;IE$3-1,(('Operating Pro Forma'!$V$59-'Operating Pro Forma'!$V$62)/12)*'Debt Service'!$F11),IF($E11&gt;IE$3-1,$H11,0))</f>
        <v>0</v>
      </c>
      <c r="IF11" s="268">
        <f>IF($I11="Percentage of Cash Flow",IF($E11&gt;IF$3-1,(('Operating Pro Forma'!$V$59-'Operating Pro Forma'!$V$62)/12)*'Debt Service'!$F11),IF($E11&gt;IF$3-1,$H11,0))</f>
        <v>0</v>
      </c>
      <c r="IG11" s="268">
        <f>IF($I11="Percentage of Cash Flow",IF($E11&gt;IG$3-1,(('Operating Pro Forma'!$V$59-'Operating Pro Forma'!$V$62)/12)*'Debt Service'!$F11),IF($E11&gt;IG$3-1,$H11,0))</f>
        <v>0</v>
      </c>
      <c r="IH11" s="268">
        <f>IF($I11="Percentage of Cash Flow",IF($E11&gt;IH$3-1,(('Operating Pro Forma'!$V$59-'Operating Pro Forma'!$V$62)/12)*'Debt Service'!$F11),IF($E11&gt;IH$3-1,$H11,0))</f>
        <v>0</v>
      </c>
      <c r="II11" s="268">
        <f>IF($I11="Percentage of Cash Flow",IF($E11&gt;II$3-1,(('Operating Pro Forma'!$V$59-'Operating Pro Forma'!$V$62)/12)*'Debt Service'!$F11),IF($E11&gt;II$3-1,$H11,0))</f>
        <v>0</v>
      </c>
      <c r="IJ11" s="268">
        <f>IF($I11="Percentage of Cash Flow",IF($E11&gt;IJ$3-1,(('Operating Pro Forma'!$V$59-'Operating Pro Forma'!$V$62)/12)*'Debt Service'!$F11),IF($E11&gt;IJ$3-1,$H11,0))</f>
        <v>0</v>
      </c>
      <c r="IK11" s="268">
        <f>IF($I11="Percentage of Cash Flow",IF($E11&gt;IK$3-1,(('Operating Pro Forma'!$V$59-'Operating Pro Forma'!$V$62)/12)*'Debt Service'!$F11),IF($E11&gt;IK$3-1,$H11,0))</f>
        <v>0</v>
      </c>
      <c r="IL11" s="267">
        <f t="shared" si="18"/>
        <v>0</v>
      </c>
      <c r="IM11" s="268">
        <f>IF($I11="Percentage of Cash Flow",IF($E11&gt;IM$3-1,(('Operating Pro Forma'!$W$59-'Operating Pro Forma'!$W$62)/12)*'Debt Service'!$F$4),IF($E11&gt;IM$3-1,$H11,0))</f>
        <v>0</v>
      </c>
      <c r="IN11" s="268">
        <f>IF($I11="Percentage of Cash Flow",IF($E11&gt;IN$3-1,(('Operating Pro Forma'!$W$59-'Operating Pro Forma'!$W$62)/12)*'Debt Service'!$F$4),IF($E11&gt;IN$3-1,$H11,0))</f>
        <v>0</v>
      </c>
      <c r="IO11" s="268">
        <f>IF($I11="Percentage of Cash Flow",IF($E11&gt;IO$3-1,(('Operating Pro Forma'!$W$59-'Operating Pro Forma'!$W$62)/12)*'Debt Service'!$F$4),IF($E11&gt;IO$3-1,$H11,0))</f>
        <v>0</v>
      </c>
      <c r="IP11" s="268">
        <f>IF($I11="Percentage of Cash Flow",IF($E11&gt;IP$3-1,(('Operating Pro Forma'!$W$59-'Operating Pro Forma'!$W$62)/12)*'Debt Service'!$F$4),IF($E11&gt;IP$3-1,$H11,0))</f>
        <v>0</v>
      </c>
      <c r="IQ11" s="268">
        <f>IF($I11="Percentage of Cash Flow",IF($E11&gt;IQ$3-1,(('Operating Pro Forma'!$W$59-'Operating Pro Forma'!$W$62)/12)*'Debt Service'!$F$4),IF($E11&gt;IQ$3-1,$H11,0))</f>
        <v>0</v>
      </c>
      <c r="IR11" s="268">
        <f>IF($I11="Percentage of Cash Flow",IF($E11&gt;IR$3-1,(('Operating Pro Forma'!$W$59-'Operating Pro Forma'!$W$62)/12)*'Debt Service'!$F$4),IF($E11&gt;IR$3-1,$H11,0))</f>
        <v>0</v>
      </c>
      <c r="IS11" s="268">
        <f>IF($I11="Percentage of Cash Flow",IF($E11&gt;IS$3-1,(('Operating Pro Forma'!$W$59-'Operating Pro Forma'!$W$62)/12)*'Debt Service'!$F$4),IF($E11&gt;IS$3-1,$H11,0))</f>
        <v>0</v>
      </c>
      <c r="IT11" s="268">
        <f>IF($I11="Percentage of Cash Flow",IF($E11&gt;IT$3-1,(('Operating Pro Forma'!$W$59-'Operating Pro Forma'!$W$62)/12)*'Debt Service'!$F$4),IF($E11&gt;IT$3-1,$H11,0))</f>
        <v>0</v>
      </c>
      <c r="IU11" s="268">
        <f>IF($I11="Percentage of Cash Flow",IF($E11&gt;IU$3-1,(('Operating Pro Forma'!$W$59-'Operating Pro Forma'!$W$62)/12)*'Debt Service'!$F$4),IF($E11&gt;IU$3-1,$H11,0))</f>
        <v>0</v>
      </c>
      <c r="IV11" s="268">
        <f>IF($I11="Percentage of Cash Flow",IF($E11&gt;IV$3-1,(('Operating Pro Forma'!$W$59-'Operating Pro Forma'!$W$62)/12)*'Debt Service'!$F$4),IF($E11&gt;IV$3-1,$H11,0))</f>
        <v>0</v>
      </c>
      <c r="IW11" s="268">
        <f>IF($I11="Percentage of Cash Flow",IF($E11&gt;IW$3-1,(('Operating Pro Forma'!$W$59-'Operating Pro Forma'!$W$62)/12)*'Debt Service'!$F$4),IF($E11&gt;IW$3-1,$H11,0))</f>
        <v>0</v>
      </c>
      <c r="IX11" s="268">
        <f>IF($I11="Percentage of Cash Flow",IF($E11&gt;IX$3-1,(('Operating Pro Forma'!$W$59-'Operating Pro Forma'!$W$62)/12)*'Debt Service'!$F$4),IF($E11&gt;IX$3-1,$H11,0))</f>
        <v>0</v>
      </c>
      <c r="IY11" s="267">
        <f t="shared" si="19"/>
        <v>0</v>
      </c>
      <c r="IZ11" s="268">
        <f>IF($I11="Percentage of Cash Flow",IF($E11&gt;IZ$3-1,(('Operating Pro Forma'!$X$59-'Operating Pro Forma'!$X$62)/12)*'Debt Service'!$F11),IF($E11&gt;IZ$3-1,$H11,0))</f>
        <v>0</v>
      </c>
      <c r="JA11" s="268">
        <f>IF($I11="Percentage of Cash Flow",IF($E11&gt;JA$3-1,(('Operating Pro Forma'!$X$59-'Operating Pro Forma'!$X$62)/12)*'Debt Service'!$F11),IF($E11&gt;JA$3-1,$H11,0))</f>
        <v>0</v>
      </c>
      <c r="JB11" s="268">
        <f>IF($I11="Percentage of Cash Flow",IF($E11&gt;JB$3-1,(('Operating Pro Forma'!$X$59-'Operating Pro Forma'!$X$62)/12)*'Debt Service'!$F11),IF($E11&gt;JB$3-1,$H11,0))</f>
        <v>0</v>
      </c>
      <c r="JC11" s="268">
        <f>IF($I11="Percentage of Cash Flow",IF($E11&gt;JC$3-1,(('Operating Pro Forma'!$X$59-'Operating Pro Forma'!$X$62)/12)*'Debt Service'!$F11),IF($E11&gt;JC$3-1,$H11,0))</f>
        <v>0</v>
      </c>
      <c r="JD11" s="268">
        <f>IF($I11="Percentage of Cash Flow",IF($E11&gt;JD$3-1,(('Operating Pro Forma'!$X$59-'Operating Pro Forma'!$X$62)/12)*'Debt Service'!$F11),IF($E11&gt;JD$3-1,$H11,0))</f>
        <v>0</v>
      </c>
      <c r="JE11" s="268">
        <f>IF($I11="Percentage of Cash Flow",IF($E11&gt;JE$3-1,(('Operating Pro Forma'!$X$59-'Operating Pro Forma'!$X$62)/12)*'Debt Service'!$F11),IF($E11&gt;JE$3-1,$H11,0))</f>
        <v>0</v>
      </c>
      <c r="JF11" s="268">
        <f>IF($I11="Percentage of Cash Flow",IF($E11&gt;JF$3-1,(('Operating Pro Forma'!$X$59-'Operating Pro Forma'!$X$62)/12)*'Debt Service'!$F11),IF($E11&gt;JF$3-1,$H11,0))</f>
        <v>0</v>
      </c>
      <c r="JG11" s="268">
        <f>IF($I11="Percentage of Cash Flow",IF($E11&gt;JG$3-1,(('Operating Pro Forma'!$X$59-'Operating Pro Forma'!$X$62)/12)*'Debt Service'!$F11),IF($E11&gt;JG$3-1,$H11,0))</f>
        <v>0</v>
      </c>
      <c r="JH11" s="268">
        <f>IF($I11="Percentage of Cash Flow",IF($E11&gt;JH$3-1,(('Operating Pro Forma'!$X$59-'Operating Pro Forma'!$X$62)/12)*'Debt Service'!$F11),IF($E11&gt;JH$3-1,$H11,0))</f>
        <v>0</v>
      </c>
      <c r="JI11" s="268">
        <f>IF($I11="Percentage of Cash Flow",IF($E11&gt;JI$3-1,(('Operating Pro Forma'!$X$59-'Operating Pro Forma'!$X$62)/12)*'Debt Service'!$F11),IF($E11&gt;JI$3-1,$H11,0))</f>
        <v>0</v>
      </c>
      <c r="JJ11" s="268">
        <f>IF($I11="Percentage of Cash Flow",IF($E11&gt;JJ$3-1,(('Operating Pro Forma'!$X$59-'Operating Pro Forma'!$X$62)/12)*'Debt Service'!$F11),IF($E11&gt;JJ$3-1,$H11,0))</f>
        <v>0</v>
      </c>
      <c r="JK11" s="268">
        <f>IF($I11="Percentage of Cash Flow",IF($E11&gt;JK$3-1,(('Operating Pro Forma'!$X$59-'Operating Pro Forma'!$X$62)/12)*'Debt Service'!$F11),IF($E11&gt;JK$3-1,$H11,0))</f>
        <v>0</v>
      </c>
      <c r="JL11" s="267">
        <f t="shared" si="20"/>
        <v>0</v>
      </c>
      <c r="JM11" s="268">
        <f>IF($I11="Percentage of Cash Flow",IF($E11&gt;JM$3-1,(('Operating Pro Forma'!$Y$59-'Operating Pro Forma'!$Y$62)/12)*'Debt Service'!$F11),IF($E11&gt;JM$3-1,$H11,0))</f>
        <v>0</v>
      </c>
      <c r="JN11" s="268">
        <f>IF($I11="Percentage of Cash Flow",IF($E11&gt;JN$3-1,(('Operating Pro Forma'!$Y$59-'Operating Pro Forma'!$Y$62)/12)*'Debt Service'!$F11),IF($E11&gt;JN$3-1,$H11,0))</f>
        <v>0</v>
      </c>
      <c r="JO11" s="268">
        <f>IF($I11="Percentage of Cash Flow",IF($E11&gt;JO$3-1,(('Operating Pro Forma'!$Y$59-'Operating Pro Forma'!$Y$62)/12)*'Debt Service'!$F11),IF($E11&gt;JO$3-1,$H11,0))</f>
        <v>0</v>
      </c>
      <c r="JP11" s="268">
        <f>IF($I11="Percentage of Cash Flow",IF($E11&gt;JP$3-1,(('Operating Pro Forma'!$Y$59-'Operating Pro Forma'!$Y$62)/12)*'Debt Service'!$F11),IF($E11&gt;JP$3-1,$H11,0))</f>
        <v>0</v>
      </c>
      <c r="JQ11" s="268">
        <f>IF($I11="Percentage of Cash Flow",IF($E11&gt;JQ$3-1,(('Operating Pro Forma'!$Y$59-'Operating Pro Forma'!$Y$62)/12)*'Debt Service'!$F11),IF($E11&gt;JQ$3-1,$H11,0))</f>
        <v>0</v>
      </c>
      <c r="JR11" s="268">
        <f>IF($I11="Percentage of Cash Flow",IF($E11&gt;JR$3-1,(('Operating Pro Forma'!$Y$59-'Operating Pro Forma'!$Y$62)/12)*'Debt Service'!$F11),IF($E11&gt;JR$3-1,$H11,0))</f>
        <v>0</v>
      </c>
      <c r="JS11" s="268">
        <f>IF($I11="Percentage of Cash Flow",IF($E11&gt;JS$3-1,(('Operating Pro Forma'!$Y$59-'Operating Pro Forma'!$Y$62)/12)*'Debt Service'!$F11),IF($E11&gt;JS$3-1,$H11,0))</f>
        <v>0</v>
      </c>
      <c r="JT11" s="268">
        <f>IF($I11="Percentage of Cash Flow",IF($E11&gt;JT$3-1,(('Operating Pro Forma'!$Y$59-'Operating Pro Forma'!$Y$62)/12)*'Debt Service'!$F11),IF($E11&gt;JT$3-1,$H11,0))</f>
        <v>0</v>
      </c>
      <c r="JU11" s="268">
        <f>IF($I11="Percentage of Cash Flow",IF($E11&gt;JU$3-1,(('Operating Pro Forma'!$Y$59-'Operating Pro Forma'!$Y$62)/12)*'Debt Service'!$F11),IF($E11&gt;JU$3-1,$H11,0))</f>
        <v>0</v>
      </c>
      <c r="JV11" s="268">
        <f>IF($I11="Percentage of Cash Flow",IF($E11&gt;JV$3-1,(('Operating Pro Forma'!$Y$59-'Operating Pro Forma'!$Y$62)/12)*'Debt Service'!$F11),IF($E11&gt;JV$3-1,$H11,0))</f>
        <v>0</v>
      </c>
      <c r="JW11" s="268">
        <f>IF($I11="Percentage of Cash Flow",IF($E11&gt;JW$3-1,(('Operating Pro Forma'!$Y$59-'Operating Pro Forma'!$Y$62)/12)*'Debt Service'!$F11),IF($E11&gt;JW$3-1,$H11,0))</f>
        <v>0</v>
      </c>
      <c r="JX11" s="268">
        <f>IF($I11="Percentage of Cash Flow",IF($E11&gt;JX$3-1,(('Operating Pro Forma'!$Y$59-'Operating Pro Forma'!$Y$62)/12)*'Debt Service'!$F11),IF($E11&gt;JX$3-1,$H11,0))</f>
        <v>0</v>
      </c>
      <c r="JY11" s="267">
        <f t="shared" si="30"/>
        <v>0</v>
      </c>
      <c r="JZ11" s="268">
        <f>IF($I11="Percentage of Cash Flow",IF($E11&gt;JZ$3-1,(('Operating Pro Forma'!$Z$59-'Operating Pro Forma'!$Z$62)/12)*'Debt Service'!$F11),IF($E11&gt;JZ$3-1,$H11,0))</f>
        <v>0</v>
      </c>
      <c r="KA11" s="268">
        <f>IF($I11="Percentage of Cash Flow",IF($E11&gt;KA$3-1,(('Operating Pro Forma'!$Z$59-'Operating Pro Forma'!$Z$62)/12)*'Debt Service'!$F11),IF($E11&gt;KA$3-1,$H11,0))</f>
        <v>0</v>
      </c>
      <c r="KB11" s="268">
        <f>IF($I11="Percentage of Cash Flow",IF($E11&gt;KB$3-1,(('Operating Pro Forma'!$Z$59-'Operating Pro Forma'!$Z$62)/12)*'Debt Service'!$F11),IF($E11&gt;KB$3-1,$H11,0))</f>
        <v>0</v>
      </c>
      <c r="KC11" s="268">
        <f>IF($I11="Percentage of Cash Flow",IF($E11&gt;KC$3-1,(('Operating Pro Forma'!$Z$59-'Operating Pro Forma'!$Z$62)/12)*'Debt Service'!$F11),IF($E11&gt;KC$3-1,$H11,0))</f>
        <v>0</v>
      </c>
      <c r="KD11" s="268">
        <f>IF($I11="Percentage of Cash Flow",IF($E11&gt;KD$3-1,(('Operating Pro Forma'!$Z$59-'Operating Pro Forma'!$Z$62)/12)*'Debt Service'!$F11),IF($E11&gt;KD$3-1,$H11,0))</f>
        <v>0</v>
      </c>
      <c r="KE11" s="268">
        <f>IF($I11="Percentage of Cash Flow",IF($E11&gt;KE$3-1,(('Operating Pro Forma'!$Z$59-'Operating Pro Forma'!$Z$62)/12)*'Debt Service'!$F11),IF($E11&gt;KE$3-1,$H11,0))</f>
        <v>0</v>
      </c>
      <c r="KF11" s="268">
        <f>IF($I11="Percentage of Cash Flow",IF($E11&gt;KF$3-1,(('Operating Pro Forma'!$Z$59-'Operating Pro Forma'!$Z$62)/12)*'Debt Service'!$F11),IF($E11&gt;KF$3-1,$H11,0))</f>
        <v>0</v>
      </c>
      <c r="KG11" s="268">
        <f>IF($I11="Percentage of Cash Flow",IF($E11&gt;KG$3-1,(('Operating Pro Forma'!$Z$59-'Operating Pro Forma'!$Z$62)/12)*'Debt Service'!$F11),IF($E11&gt;KG$3-1,$H11,0))</f>
        <v>0</v>
      </c>
      <c r="KH11" s="268">
        <f>IF($I11="Percentage of Cash Flow",IF($E11&gt;KH$3-1,(('Operating Pro Forma'!$Z$59-'Operating Pro Forma'!$Z$62)/12)*'Debt Service'!$F11),IF($E11&gt;KH$3-1,$H11,0))</f>
        <v>0</v>
      </c>
      <c r="KI11" s="268">
        <f>IF($I11="Percentage of Cash Flow",IF($E11&gt;KI$3-1,(('Operating Pro Forma'!$Z$59-'Operating Pro Forma'!$Z$62)/12)*'Debt Service'!$F11),IF($E11&gt;KI$3-1,$H11,0))</f>
        <v>0</v>
      </c>
      <c r="KJ11" s="268">
        <f>IF($I11="Percentage of Cash Flow",IF($E11&gt;KJ$3-1,(('Operating Pro Forma'!$Z$59-'Operating Pro Forma'!$Z$62)/12)*'Debt Service'!$F11),IF($E11&gt;KJ$3-1,$H11,0))</f>
        <v>0</v>
      </c>
      <c r="KK11" s="268">
        <f>IF($I11="Percentage of Cash Flow",IF($E11&gt;KK$3-1,(('Operating Pro Forma'!$Z$59-'Operating Pro Forma'!$Z$62)/12)*'Debt Service'!$F11),IF($E11&gt;KK$3-1,$H11,0))</f>
        <v>0</v>
      </c>
      <c r="KL11" s="267">
        <f t="shared" si="21"/>
        <v>0</v>
      </c>
      <c r="KM11" s="274">
        <f>IF($I11="Percentage of Cash Flow",IF($E11&gt;KM$3-1,(('Operating Pro Forma'!$AA$59-'Operating Pro Forma'!$AA$62)/12)*'Debt Service'!$F11),IF($E11&gt;KM$3-1,$H11,0))</f>
        <v>0</v>
      </c>
      <c r="KN11" s="274">
        <f>IF($I11="Percentage of Cash Flow",IF($E11&gt;KN$3-1,(('Operating Pro Forma'!$AA$59-'Operating Pro Forma'!$AA$62)/12)*'Debt Service'!$F11),IF($E11&gt;KN$3-1,$H11,0))</f>
        <v>0</v>
      </c>
      <c r="KO11" s="274">
        <f>IF($I11="Percentage of Cash Flow",IF($E11&gt;KO$3-1,(('Operating Pro Forma'!$AA$59-'Operating Pro Forma'!$AA$62)/12)*'Debt Service'!$F11),IF($E11&gt;KO$3-1,$H11,0))</f>
        <v>0</v>
      </c>
      <c r="KP11" s="274">
        <f>IF($I11="Percentage of Cash Flow",IF($E11&gt;KP$3-1,(('Operating Pro Forma'!$AA$59-'Operating Pro Forma'!$AA$62)/12)*'Debt Service'!$F11),IF($E11&gt;KP$3-1,$H11,0))</f>
        <v>0</v>
      </c>
      <c r="KQ11" s="274">
        <f>IF($I11="Percentage of Cash Flow",IF($E11&gt;KQ$3-1,(('Operating Pro Forma'!$AA$59-'Operating Pro Forma'!$AA$62)/12)*'Debt Service'!$F11),IF($E11&gt;KQ$3-1,$H11,0))</f>
        <v>0</v>
      </c>
      <c r="KR11" s="274">
        <f>IF($I11="Percentage of Cash Flow",IF($E11&gt;KR$3-1,(('Operating Pro Forma'!$AA$59-'Operating Pro Forma'!$AA$62)/12)*'Debt Service'!$F11),IF($E11&gt;KR$3-1,$H11,0))</f>
        <v>0</v>
      </c>
      <c r="KS11" s="274">
        <f>IF($I11="Percentage of Cash Flow",IF($E11&gt;KS$3-1,(('Operating Pro Forma'!$AA$59-'Operating Pro Forma'!$AA$62)/12)*'Debt Service'!$F11),IF($E11&gt;KS$3-1,$H11,0))</f>
        <v>0</v>
      </c>
      <c r="KT11" s="274">
        <f>IF($I11="Percentage of Cash Flow",IF($E11&gt;KT$3-1,(('Operating Pro Forma'!$AA$59-'Operating Pro Forma'!$AA$62)/12)*'Debt Service'!$F11),IF($E11&gt;KT$3-1,$H11,0))</f>
        <v>0</v>
      </c>
      <c r="KU11" s="274">
        <f>IF($I11="Percentage of Cash Flow",IF($E11&gt;KU$3-1,(('Operating Pro Forma'!$AA$59-'Operating Pro Forma'!$AA$62)/12)*'Debt Service'!$F11),IF($E11&gt;KU$3-1,$H11,0))</f>
        <v>0</v>
      </c>
      <c r="KV11" s="274">
        <f>IF($I11="Percentage of Cash Flow",IF($E11&gt;KV$3-1,(('Operating Pro Forma'!$AA$59-'Operating Pro Forma'!$AA$62)/12)*'Debt Service'!$F11),IF($E11&gt;KV$3-1,$H11,0))</f>
        <v>0</v>
      </c>
      <c r="KW11" s="274">
        <f>IF($I11="Percentage of Cash Flow",IF($E11&gt;KW$3-1,(('Operating Pro Forma'!$AA$59-'Operating Pro Forma'!$AA$62)/12)*'Debt Service'!$F11),IF($E11&gt;KW$3-1,$H11,0))</f>
        <v>0</v>
      </c>
      <c r="KX11" s="274">
        <f>IF($I11="Percentage of Cash Flow",IF($E11&gt;KX$3-1,(('Operating Pro Forma'!$AA$59-'Operating Pro Forma'!$AA$62)/12)*'Debt Service'!$F11),IF($E11&gt;KX$3-1,$H11,0))</f>
        <v>0</v>
      </c>
      <c r="KY11" s="267">
        <f t="shared" si="22"/>
        <v>0</v>
      </c>
      <c r="KZ11" s="274">
        <f>IF($I11="Percentage of Cash Flow",IF($E11&gt;KZ$3-1,(('Operating Pro Forma'!$AB$59-'Operating Pro Forma'!$AB$62)/12)*'Debt Service'!$F11),IF($E11&gt;KZ$3-1,$H11,0))</f>
        <v>0</v>
      </c>
      <c r="LA11" s="274">
        <f>IF($I11="Percentage of Cash Flow",IF($E11&gt;LA$3-1,(('Operating Pro Forma'!$AB$59-'Operating Pro Forma'!$AB$62)/12)*'Debt Service'!$F11),IF($E11&gt;LA$3-1,$H11,0))</f>
        <v>0</v>
      </c>
      <c r="LB11" s="274">
        <f>IF($I11="Percentage of Cash Flow",IF($E11&gt;LB$3-1,(('Operating Pro Forma'!$AB$59-'Operating Pro Forma'!$AB$62)/12)*'Debt Service'!$F11),IF($E11&gt;LB$3-1,$H11,0))</f>
        <v>0</v>
      </c>
      <c r="LC11" s="274">
        <f>IF($I11="Percentage of Cash Flow",IF($E11&gt;LC$3-1,(('Operating Pro Forma'!$AB$59-'Operating Pro Forma'!$AB$62)/12)*'Debt Service'!$F11),IF($E11&gt;LC$3-1,$H11,0))</f>
        <v>0</v>
      </c>
      <c r="LD11" s="274">
        <f>IF($I11="Percentage of Cash Flow",IF($E11&gt;LD$3-1,(('Operating Pro Forma'!$AB$59-'Operating Pro Forma'!$AB$62)/12)*'Debt Service'!$F11),IF($E11&gt;LD$3-1,$H11,0))</f>
        <v>0</v>
      </c>
      <c r="LE11" s="274">
        <f>IF($I11="Percentage of Cash Flow",IF($E11&gt;LE$3-1,(('Operating Pro Forma'!$AB$59-'Operating Pro Forma'!$AB$62)/12)*'Debt Service'!$F11),IF($E11&gt;LE$3-1,$H11,0))</f>
        <v>0</v>
      </c>
      <c r="LF11" s="274">
        <f>IF($I11="Percentage of Cash Flow",IF($E11&gt;LF$3-1,(('Operating Pro Forma'!$AB$59-'Operating Pro Forma'!$AB$62)/12)*'Debt Service'!$F11),IF($E11&gt;LF$3-1,$H11,0))</f>
        <v>0</v>
      </c>
      <c r="LG11" s="274">
        <f>IF($I11="Percentage of Cash Flow",IF($E11&gt;LG$3-1,(('Operating Pro Forma'!$AB$59-'Operating Pro Forma'!$AB$62)/12)*'Debt Service'!$F11),IF($E11&gt;LG$3-1,$H11,0))</f>
        <v>0</v>
      </c>
      <c r="LH11" s="274">
        <f>IF($I11="Percentage of Cash Flow",IF($E11&gt;LH$3-1,(('Operating Pro Forma'!$AB$59-'Operating Pro Forma'!$AB$62)/12)*'Debt Service'!$F11),IF($E11&gt;LH$3-1,$H11,0))</f>
        <v>0</v>
      </c>
      <c r="LI11" s="274">
        <f>IF($I11="Percentage of Cash Flow",IF($E11&gt;LI$3-1,(('Operating Pro Forma'!$AB$59-'Operating Pro Forma'!$AB$62)/12)*'Debt Service'!$F11),IF($E11&gt;LI$3-1,$H11,0))</f>
        <v>0</v>
      </c>
      <c r="LJ11" s="274">
        <f>IF($I11="Percentage of Cash Flow",IF($E11&gt;LJ$3-1,(('Operating Pro Forma'!$AB$59-'Operating Pro Forma'!$AB$62)/12)*'Debt Service'!$F11),IF($E11&gt;LJ$3-1,$H11,0))</f>
        <v>0</v>
      </c>
      <c r="LK11" s="274">
        <f>IF($I11="Percentage of Cash Flow",IF($E11&gt;LK$3-1,(('Operating Pro Forma'!$AB$59-'Operating Pro Forma'!$AB$62)/12)*'Debt Service'!$F11),IF($E11&gt;LK$3-1,$H11,0))</f>
        <v>0</v>
      </c>
      <c r="LL11" s="267">
        <f t="shared" si="23"/>
        <v>0</v>
      </c>
      <c r="LM11" s="274">
        <f>IF($I11="Percentage of Cash Flow",IF($E11&gt;LM$3-1,(('Operating Pro Forma'!$AC$59-'Operating Pro Forma'!$AC$62)/12)*'Debt Service'!$F11),IF($E11&gt;LM$3-1,$H11,0))</f>
        <v>0</v>
      </c>
      <c r="LN11" s="274">
        <f>IF($I11="Percentage of Cash Flow",IF($E11&gt;LN$3-1,(('Operating Pro Forma'!$AC$59-'Operating Pro Forma'!$AC$62)/12)*'Debt Service'!$F11),IF($E11&gt;LN$3-1,$H11,0))</f>
        <v>0</v>
      </c>
      <c r="LO11" s="274">
        <f>IF($I11="Percentage of Cash Flow",IF($E11&gt;LO$3-1,(('Operating Pro Forma'!$AC$59-'Operating Pro Forma'!$AC$62)/12)*'Debt Service'!$F11),IF($E11&gt;LO$3-1,$H11,0))</f>
        <v>0</v>
      </c>
      <c r="LP11" s="274">
        <f>IF($I11="Percentage of Cash Flow",IF($E11&gt;LP$3-1,(('Operating Pro Forma'!$AC$59-'Operating Pro Forma'!$AC$62)/12)*'Debt Service'!$F11),IF($E11&gt;LP$3-1,$H11,0))</f>
        <v>0</v>
      </c>
      <c r="LQ11" s="274">
        <f>IF($I11="Percentage of Cash Flow",IF($E11&gt;LQ$3-1,(('Operating Pro Forma'!$AC$59-'Operating Pro Forma'!$AC$62)/12)*'Debt Service'!$F11),IF($E11&gt;LQ$3-1,$H11,0))</f>
        <v>0</v>
      </c>
      <c r="LR11" s="274">
        <f>IF($I11="Percentage of Cash Flow",IF($E11&gt;LR$3-1,(('Operating Pro Forma'!$AC$59-'Operating Pro Forma'!$AC$62)/12)*'Debt Service'!$F11),IF($E11&gt;LR$3-1,$H11,0))</f>
        <v>0</v>
      </c>
      <c r="LS11" s="274">
        <f>IF($I11="Percentage of Cash Flow",IF($E11&gt;LS$3-1,(('Operating Pro Forma'!$AC$59-'Operating Pro Forma'!$AC$62)/12)*'Debt Service'!$F11),IF($E11&gt;LS$3-1,$H11,0))</f>
        <v>0</v>
      </c>
      <c r="LT11" s="274">
        <f>IF($I11="Percentage of Cash Flow",IF($E11&gt;LT$3-1,(('Operating Pro Forma'!$AC$59-'Operating Pro Forma'!$AC$62)/12)*'Debt Service'!$F11),IF($E11&gt;LT$3-1,$H11,0))</f>
        <v>0</v>
      </c>
      <c r="LU11" s="274">
        <f>IF($I11="Percentage of Cash Flow",IF($E11&gt;LU$3-1,(('Operating Pro Forma'!$AC$59-'Operating Pro Forma'!$AC$62)/12)*'Debt Service'!$F11),IF($E11&gt;LU$3-1,$H11,0))</f>
        <v>0</v>
      </c>
      <c r="LV11" s="274">
        <f>IF($I11="Percentage of Cash Flow",IF($E11&gt;LV$3-1,(('Operating Pro Forma'!$AC$59-'Operating Pro Forma'!$AC$62)/12)*'Debt Service'!$F11),IF($E11&gt;LV$3-1,$H11,0))</f>
        <v>0</v>
      </c>
      <c r="LW11" s="274">
        <f>IF($I11="Percentage of Cash Flow",IF($E11&gt;LW$3-1,(('Operating Pro Forma'!$AC$59-'Operating Pro Forma'!$AC$62)/12)*'Debt Service'!$F11),IF($E11&gt;LW$3-1,$H11,0))</f>
        <v>0</v>
      </c>
      <c r="LX11" s="274">
        <f>IF($I11="Percentage of Cash Flow",IF($E11&gt;LX$3-1,(('Operating Pro Forma'!$AC$59-'Operating Pro Forma'!$AC$62)/12)*'Debt Service'!$F11),IF($E11&gt;LX$3-1,$H11,0))</f>
        <v>0</v>
      </c>
      <c r="LY11" s="267">
        <f t="shared" si="24"/>
        <v>0</v>
      </c>
      <c r="LZ11" s="274">
        <f>IF($I11="Percentage of Cash Flow",IF($E11&gt;LZ$3-1,(('Operating Pro Forma'!$AD$59-'Operating Pro Forma'!$AD$62)/12)*'Debt Service'!$F11),IF($E11&gt;LZ$3-1,$H11,0))</f>
        <v>0</v>
      </c>
      <c r="MA11" s="274">
        <f>IF($I11="Percentage of Cash Flow",IF($E11&gt;MA$3-1,(('Operating Pro Forma'!$AD$59-'Operating Pro Forma'!$AD$62)/12)*'Debt Service'!$F11),IF($E11&gt;MA$3-1,$H11,0))</f>
        <v>0</v>
      </c>
      <c r="MB11" s="274">
        <f>IF($I11="Percentage of Cash Flow",IF($E11&gt;MB$3-1,(('Operating Pro Forma'!$AD$59-'Operating Pro Forma'!$AD$62)/12)*'Debt Service'!$F11),IF($E11&gt;MB$3-1,$H11,0))</f>
        <v>0</v>
      </c>
      <c r="MC11" s="274">
        <f>IF($I11="Percentage of Cash Flow",IF($E11&gt;MC$3-1,(('Operating Pro Forma'!$AD$59-'Operating Pro Forma'!$AD$62)/12)*'Debt Service'!$F11),IF($E11&gt;MC$3-1,$H11,0))</f>
        <v>0</v>
      </c>
      <c r="MD11" s="274">
        <f>IF($I11="Percentage of Cash Flow",IF($E11&gt;MD$3-1,(('Operating Pro Forma'!$AD$59-'Operating Pro Forma'!$AD$62)/12)*'Debt Service'!$F11),IF($E11&gt;MD$3-1,$H11,0))</f>
        <v>0</v>
      </c>
      <c r="ME11" s="274">
        <f>IF($I11="Percentage of Cash Flow",IF($E11&gt;ME$3-1,(('Operating Pro Forma'!$AD$59-'Operating Pro Forma'!$AD$62)/12)*'Debt Service'!$F11),IF($E11&gt;ME$3-1,$H11,0))</f>
        <v>0</v>
      </c>
      <c r="MF11" s="274">
        <f>IF($I11="Percentage of Cash Flow",IF($E11&gt;MF$3-1,(('Operating Pro Forma'!$AD$59-'Operating Pro Forma'!$AD$62)/12)*'Debt Service'!$F11),IF($E11&gt;MF$3-1,$H11,0))</f>
        <v>0</v>
      </c>
      <c r="MG11" s="274">
        <f>IF($I11="Percentage of Cash Flow",IF($E11&gt;MG$3-1,(('Operating Pro Forma'!$AD$59-'Operating Pro Forma'!$AD$62)/12)*'Debt Service'!$F11),IF($E11&gt;MG$3-1,$H11,0))</f>
        <v>0</v>
      </c>
      <c r="MH11" s="274">
        <f>IF($I11="Percentage of Cash Flow",IF($E11&gt;MH$3-1,(('Operating Pro Forma'!$AD$59-'Operating Pro Forma'!$AD$62)/12)*'Debt Service'!$F11),IF($E11&gt;MH$3-1,$H11,0))</f>
        <v>0</v>
      </c>
      <c r="MI11" s="274">
        <f>IF($I11="Percentage of Cash Flow",IF($E11&gt;MI$3-1,(('Operating Pro Forma'!$AD$59-'Operating Pro Forma'!$AD$62)/12)*'Debt Service'!$F11),IF($E11&gt;MI$3-1,$H11,0))</f>
        <v>0</v>
      </c>
      <c r="MJ11" s="274">
        <f>IF($I11="Percentage of Cash Flow",IF($E11&gt;MJ$3-1,(('Operating Pro Forma'!$AD$59-'Operating Pro Forma'!$AD$62)/12)*'Debt Service'!$F11),IF($E11&gt;MJ$3-1,$H11,0))</f>
        <v>0</v>
      </c>
      <c r="MK11" s="274">
        <f>IF($I11="Percentage of Cash Flow",IF($E11&gt;MK$3-1,(('Operating Pro Forma'!$AD$59-'Operating Pro Forma'!$AD$62)/12)*'Debt Service'!$F11),IF($E11&gt;MK$3-1,$H11,0))</f>
        <v>0</v>
      </c>
      <c r="ML11" s="267">
        <f t="shared" si="25"/>
        <v>0</v>
      </c>
      <c r="MM11" s="274">
        <f>IF($I11="Percentage of Cash Flow",IF($E11&gt;MM$3-1,(('Operating Pro Forma'!$AE$59-'Operating Pro Forma'!$AE$62)/12)*'Debt Service'!$F11),IF($E11&gt;MM$3-1,$H11,0))</f>
        <v>0</v>
      </c>
      <c r="MN11" s="274">
        <f>IF($I11="Percentage of Cash Flow",IF($E11&gt;MN$3-1,(('Operating Pro Forma'!$AE$59-'Operating Pro Forma'!$AE$62)/12)*'Debt Service'!$F11),IF($E11&gt;MN$3-1,$H11,0))</f>
        <v>0</v>
      </c>
      <c r="MO11" s="274">
        <f>IF($I11="Percentage of Cash Flow",IF($E11&gt;MO$3-1,(('Operating Pro Forma'!$AE$59-'Operating Pro Forma'!$AE$62)/12)*'Debt Service'!$F11),IF($E11&gt;MO$3-1,$H11,0))</f>
        <v>0</v>
      </c>
      <c r="MP11" s="274">
        <f>IF($I11="Percentage of Cash Flow",IF($E11&gt;MP$3-1,(('Operating Pro Forma'!$AE$59-'Operating Pro Forma'!$AE$62)/12)*'Debt Service'!$F11),IF($E11&gt;MP$3-1,$H11,0))</f>
        <v>0</v>
      </c>
      <c r="MQ11" s="274">
        <f>IF($I11="Percentage of Cash Flow",IF($E11&gt;MQ$3-1,(('Operating Pro Forma'!$AE$59-'Operating Pro Forma'!$AE$62)/12)*'Debt Service'!$F11),IF($E11&gt;MQ$3-1,$H11,0))</f>
        <v>0</v>
      </c>
      <c r="MR11" s="274">
        <f>IF($I11="Percentage of Cash Flow",IF($E11&gt;MR$3-1,(('Operating Pro Forma'!$AE$59-'Operating Pro Forma'!$AE$62)/12)*'Debt Service'!$F11),IF($E11&gt;MR$3-1,$H11,0))</f>
        <v>0</v>
      </c>
      <c r="MS11" s="274">
        <f>IF($I11="Percentage of Cash Flow",IF($E11&gt;MS$3-1,(('Operating Pro Forma'!$AE$59-'Operating Pro Forma'!$AE$62)/12)*'Debt Service'!$F11),IF($E11&gt;MS$3-1,$H11,0))</f>
        <v>0</v>
      </c>
      <c r="MT11" s="274">
        <f>IF($I11="Percentage of Cash Flow",IF($E11&gt;MT$3-1,(('Operating Pro Forma'!$AE$59-'Operating Pro Forma'!$AE$62)/12)*'Debt Service'!$F11),IF($E11&gt;MT$3-1,$H11,0))</f>
        <v>0</v>
      </c>
      <c r="MU11" s="274">
        <f>IF($I11="Percentage of Cash Flow",IF($E11&gt;MU$3-1,(('Operating Pro Forma'!$AE$59-'Operating Pro Forma'!$AE$62)/12)*'Debt Service'!$F11),IF($E11&gt;MU$3-1,$H11,0))</f>
        <v>0</v>
      </c>
      <c r="MV11" s="274">
        <f>IF($I11="Percentage of Cash Flow",IF($E11&gt;MV$3-1,(('Operating Pro Forma'!$AE$59-'Operating Pro Forma'!$AE$62)/12)*'Debt Service'!$F11),IF($E11&gt;MV$3-1,$H11,0))</f>
        <v>0</v>
      </c>
      <c r="MW11" s="274">
        <f>IF($I11="Percentage of Cash Flow",IF($E11&gt;MW$3-1,(('Operating Pro Forma'!$AE$59-'Operating Pro Forma'!$AE$62)/12)*'Debt Service'!$F11),IF($E11&gt;MW$3-1,$H11,0))</f>
        <v>0</v>
      </c>
      <c r="MX11" s="274">
        <f>IF($I11="Percentage of Cash Flow",IF($E11&gt;MX$3-1,(('Operating Pro Forma'!$AE$59-'Operating Pro Forma'!$AE$62)/12)*'Debt Service'!$F11),IF($E11&gt;MX$3-1,$H11,0))</f>
        <v>0</v>
      </c>
      <c r="MY11" s="267">
        <f t="shared" si="26"/>
        <v>0</v>
      </c>
      <c r="MZ11" s="274">
        <f>IF($I11="Percentage of Cash Flow",IF($E11&gt;MZ$3-1,(('Operating Pro Forma'!$AF$59-'Operating Pro Forma'!$AF$62)/12)*'Debt Service'!$F11),IF($E11&gt;MZ$3-1,$H11,0))</f>
        <v>0</v>
      </c>
      <c r="NA11" s="274">
        <f>IF($I11="Percentage of Cash Flow",IF($E11&gt;NA$3-1,(('Operating Pro Forma'!$AF$59-'Operating Pro Forma'!$AF$62)/12)*'Debt Service'!$F11),IF($E11&gt;NA$3-1,$H11,0))</f>
        <v>0</v>
      </c>
      <c r="NB11" s="274">
        <f>IF($I11="Percentage of Cash Flow",IF($E11&gt;NB$3-1,(('Operating Pro Forma'!$AF$59-'Operating Pro Forma'!$AF$62)/12)*'Debt Service'!$F11),IF($E11&gt;NB$3-1,$H11,0))</f>
        <v>0</v>
      </c>
      <c r="NC11" s="274">
        <f>IF($I11="Percentage of Cash Flow",IF($E11&gt;NC$3-1,(('Operating Pro Forma'!$AF$59-'Operating Pro Forma'!$AF$62)/12)*'Debt Service'!$F11),IF($E11&gt;NC$3-1,$H11,0))</f>
        <v>0</v>
      </c>
      <c r="ND11" s="274">
        <f>IF($I11="Percentage of Cash Flow",IF($E11&gt;ND$3-1,(('Operating Pro Forma'!$AF$59-'Operating Pro Forma'!$AF$62)/12)*'Debt Service'!$F11),IF($E11&gt;ND$3-1,$H11,0))</f>
        <v>0</v>
      </c>
      <c r="NE11" s="274">
        <f>IF($I11="Percentage of Cash Flow",IF($E11&gt;NE$3-1,(('Operating Pro Forma'!$AF$59-'Operating Pro Forma'!$AF$62)/12)*'Debt Service'!$F11),IF($E11&gt;NE$3-1,$H11,0))</f>
        <v>0</v>
      </c>
      <c r="NF11" s="274">
        <f>IF($I11="Percentage of Cash Flow",IF($E11&gt;NF$3-1,(('Operating Pro Forma'!$AF$59-'Operating Pro Forma'!$AF$62)/12)*'Debt Service'!$F11),IF($E11&gt;NF$3-1,$H11,0))</f>
        <v>0</v>
      </c>
      <c r="NG11" s="274">
        <f>IF($I11="Percentage of Cash Flow",IF($E11&gt;NG$3-1,(('Operating Pro Forma'!$AF$59-'Operating Pro Forma'!$AF$62)/12)*'Debt Service'!$F11),IF($E11&gt;NG$3-1,$H11,0))</f>
        <v>0</v>
      </c>
      <c r="NH11" s="274">
        <f>IF($I11="Percentage of Cash Flow",IF($E11&gt;NH$3-1,(('Operating Pro Forma'!$AF$59-'Operating Pro Forma'!$AF$62)/12)*'Debt Service'!$F11),IF($E11&gt;NH$3-1,$H11,0))</f>
        <v>0</v>
      </c>
      <c r="NI11" s="274">
        <f>IF($I11="Percentage of Cash Flow",IF($E11&gt;NI$3-1,(('Operating Pro Forma'!$AF$59-'Operating Pro Forma'!$AF$62)/12)*'Debt Service'!$F11),IF($E11&gt;NI$3-1,$H11,0))</f>
        <v>0</v>
      </c>
      <c r="NJ11" s="274">
        <f>IF($I11="Percentage of Cash Flow",IF($E11&gt;NJ$3-1,(('Operating Pro Forma'!$AF$59-'Operating Pro Forma'!$AF$62)/12)*'Debt Service'!$F11),IF($E11&gt;NJ$3-1,$H11,0))</f>
        <v>0</v>
      </c>
      <c r="NK11" s="274">
        <f>IF($I11="Percentage of Cash Flow",IF($E11&gt;NK$3-1,(('Operating Pro Forma'!$AF$59-'Operating Pro Forma'!$AF$62)/12)*'Debt Service'!$F11),IF($E11&gt;NK$3-1,$H11,0))</f>
        <v>0</v>
      </c>
      <c r="NL11" s="267">
        <f t="shared" si="27"/>
        <v>0</v>
      </c>
      <c r="NM11" s="274">
        <f>IF($I11="Percentage of Cash Flow",IF($E11&gt;NM$3-1,(('Operating Pro Forma'!$AG$59-'Operating Pro Forma'!$AG$62)/12)*'Debt Service'!$F11),IF($E11&gt;NM$3-1,$H11,0))</f>
        <v>0</v>
      </c>
      <c r="NN11" s="274">
        <f>IF($I11="Percentage of Cash Flow",IF($E11&gt;NN$3-1,(('Operating Pro Forma'!$AG$59-'Operating Pro Forma'!$AG$62)/12)*'Debt Service'!$F11),IF($E11&gt;NN$3-1,$H11,0))</f>
        <v>0</v>
      </c>
      <c r="NO11" s="274">
        <f>IF($I11="Percentage of Cash Flow",IF($E11&gt;NO$3-1,(('Operating Pro Forma'!$AG$59-'Operating Pro Forma'!$AG$62)/12)*'Debt Service'!$F11),IF($E11&gt;NO$3-1,$H11,0))</f>
        <v>0</v>
      </c>
      <c r="NP11" s="274">
        <f>IF($I11="Percentage of Cash Flow",IF($E11&gt;NP$3-1,(('Operating Pro Forma'!$AG$59-'Operating Pro Forma'!$AG$62)/12)*'Debt Service'!$F11),IF($E11&gt;NP$3-1,$H11,0))</f>
        <v>0</v>
      </c>
      <c r="NQ11" s="274">
        <f>IF($I11="Percentage of Cash Flow",IF($E11&gt;NQ$3-1,(('Operating Pro Forma'!$AG$59-'Operating Pro Forma'!$AG$62)/12)*'Debt Service'!$F11),IF($E11&gt;NQ$3-1,$H11,0))</f>
        <v>0</v>
      </c>
      <c r="NR11" s="274">
        <f>IF($I11="Percentage of Cash Flow",IF($E11&gt;NR$3-1,(('Operating Pro Forma'!$AG$59-'Operating Pro Forma'!$AG$62)/12)*'Debt Service'!$F11),IF($E11&gt;NR$3-1,$H11,0))</f>
        <v>0</v>
      </c>
      <c r="NS11" s="274">
        <f>IF($I11="Percentage of Cash Flow",IF($E11&gt;NS$3-1,(('Operating Pro Forma'!$AG$59-'Operating Pro Forma'!$AG$62)/12)*'Debt Service'!$F11),IF($E11&gt;NS$3-1,$H11,0))</f>
        <v>0</v>
      </c>
      <c r="NT11" s="274">
        <f>IF($I11="Percentage of Cash Flow",IF($E11&gt;NT$3-1,(('Operating Pro Forma'!$AG$59-'Operating Pro Forma'!$AG$62)/12)*'Debt Service'!$F11),IF($E11&gt;NT$3-1,$H11,0))</f>
        <v>0</v>
      </c>
      <c r="NU11" s="274">
        <f>IF($I11="Percentage of Cash Flow",IF($E11&gt;NU$3-1,(('Operating Pro Forma'!$AG$59-'Operating Pro Forma'!$AG$62)/12)*'Debt Service'!$F11),IF($E11&gt;NU$3-1,$H11,0))</f>
        <v>0</v>
      </c>
      <c r="NV11" s="274">
        <f>IF($I11="Percentage of Cash Flow",IF($E11&gt;NV$3-1,(('Operating Pro Forma'!$AG$59-'Operating Pro Forma'!$AG$62)/12)*'Debt Service'!$F11),IF($E11&gt;NV$3-1,$H11,0))</f>
        <v>0</v>
      </c>
      <c r="NW11" s="274">
        <f>IF($I11="Percentage of Cash Flow",IF($E11&gt;NW$3-1,(('Operating Pro Forma'!$AG$59-'Operating Pro Forma'!$AG$62)/12)*'Debt Service'!$F11),IF($E11&gt;NW$3-1,$H11,0))</f>
        <v>0</v>
      </c>
      <c r="NX11" s="274">
        <f>IF($I11="Percentage of Cash Flow",IF($E11&gt;NX$3-1,(('Operating Pro Forma'!$AG$59-'Operating Pro Forma'!$AG$62)/12)*'Debt Service'!$F11),IF($E11&gt;NX$3-1,$H11,0))</f>
        <v>0</v>
      </c>
      <c r="NY11" s="267">
        <f t="shared" si="28"/>
        <v>0</v>
      </c>
      <c r="NZ11" s="274">
        <f>IF($I11="Percentage of Cash Flow",IF($E11&gt;NZ$3-1,(('Operating Pro Forma'!$AH$59-'Operating Pro Forma'!$AH$62)/12)*'Debt Service'!$F11),IF($E11&gt;NZ$3-1,$H11,0))</f>
        <v>0</v>
      </c>
      <c r="OA11" s="274">
        <f>IF($I11="Percentage of Cash Flow",IF($E11&gt;OA$3-1,(('Operating Pro Forma'!$AH$59-'Operating Pro Forma'!$AH$62)/12)*'Debt Service'!$F11),IF($E11&gt;OA$3-1,$H11,0))</f>
        <v>0</v>
      </c>
      <c r="OB11" s="274">
        <f>IF($I11="Percentage of Cash Flow",IF($E11&gt;OB$3-1,(('Operating Pro Forma'!$AH$59-'Operating Pro Forma'!$AH$62)/12)*'Debt Service'!$F11),IF($E11&gt;OB$3-1,$H11,0))</f>
        <v>0</v>
      </c>
      <c r="OC11" s="274">
        <f>IF($I11="Percentage of Cash Flow",IF($E11&gt;OC$3-1,(('Operating Pro Forma'!$AH$59-'Operating Pro Forma'!$AH$62)/12)*'Debt Service'!$F11),IF($E11&gt;OC$3-1,$H11,0))</f>
        <v>0</v>
      </c>
      <c r="OD11" s="274">
        <f>IF($I11="Percentage of Cash Flow",IF($E11&gt;OD$3-1,(('Operating Pro Forma'!$AH$59-'Operating Pro Forma'!$AH$62)/12)*'Debt Service'!$F11),IF($E11&gt;OD$3-1,$H11,0))</f>
        <v>0</v>
      </c>
      <c r="OE11" s="274">
        <f>IF($I11="Percentage of Cash Flow",IF($E11&gt;OE$3-1,(('Operating Pro Forma'!$AH$59-'Operating Pro Forma'!$AH$62)/12)*'Debt Service'!$F11),IF($E11&gt;OE$3-1,$H11,0))</f>
        <v>0</v>
      </c>
      <c r="OF11" s="274">
        <f>IF($I11="Percentage of Cash Flow",IF($E11&gt;OF$3-1,(('Operating Pro Forma'!$AH$59-'Operating Pro Forma'!$AH$62)/12)*'Debt Service'!$F11),IF($E11&gt;OF$3-1,$H11,0))</f>
        <v>0</v>
      </c>
      <c r="OG11" s="274">
        <f>IF($I11="Percentage of Cash Flow",IF($E11&gt;OG$3-1,(('Operating Pro Forma'!$AH$59-'Operating Pro Forma'!$AH$62)/12)*'Debt Service'!$F11),IF($E11&gt;OG$3-1,$H11,0))</f>
        <v>0</v>
      </c>
      <c r="OH11" s="274">
        <f>IF($I11="Percentage of Cash Flow",IF($E11&gt;OH$3-1,(('Operating Pro Forma'!$AH$59-'Operating Pro Forma'!$AH$62)/12)*'Debt Service'!$F11),IF($E11&gt;OH$3-1,$H11,0))</f>
        <v>0</v>
      </c>
      <c r="OI11" s="274">
        <f>IF($I11="Percentage of Cash Flow",IF($E11&gt;OI$3-1,(('Operating Pro Forma'!$AH$59-'Operating Pro Forma'!$AH$62)/12)*'Debt Service'!$F11),IF($E11&gt;OI$3-1,$H11,0))</f>
        <v>0</v>
      </c>
      <c r="OJ11" s="274">
        <f>IF($I11="Percentage of Cash Flow",IF($E11&gt;OJ$3-1,(('Operating Pro Forma'!$AH$59-'Operating Pro Forma'!$AH$62)/12)*'Debt Service'!$F11),IF($E11&gt;OJ$3-1,$H11,0))</f>
        <v>0</v>
      </c>
      <c r="OK11" s="274">
        <f>IF($I11="Percentage of Cash Flow",IF($E11&gt;OK$3-1,(('Operating Pro Forma'!$AH$59-'Operating Pro Forma'!$AH$62)/12)*'Debt Service'!$F11),IF($E11&gt;OK$3-1,$H11,0))</f>
        <v>0</v>
      </c>
      <c r="OL11" s="267">
        <f t="shared" si="29"/>
        <v>0</v>
      </c>
    </row>
    <row r="12" spans="1:402" x14ac:dyDescent="0.25">
      <c r="A12" s="260">
        <f>'Funding Sources'!A12</f>
        <v>0</v>
      </c>
      <c r="B12" s="363">
        <f>'Funding Sources'!B12:C12</f>
        <v>0</v>
      </c>
      <c r="C12" s="261">
        <f>'Funding Sources'!G12</f>
        <v>0</v>
      </c>
      <c r="D12" s="262"/>
      <c r="E12" s="263"/>
      <c r="F12" s="264"/>
      <c r="G12" s="261">
        <f t="shared" si="0"/>
        <v>0</v>
      </c>
      <c r="H12" s="262"/>
      <c r="I12" s="263"/>
      <c r="J12" s="265"/>
      <c r="M12" s="266">
        <f>IF($I12="Percentage of Cash Flow",IF($E12&gt;M$3-1,(('Operating Pro Forma'!$E$59-'Operating Pro Forma'!$E$62)/12)*'Debt Service'!$F12),IF($E12&gt;M$3-1,$H12,0))</f>
        <v>0</v>
      </c>
      <c r="N12" s="266">
        <f>IF($I12="Percentage of Cash Flow",IF($E12&gt;N$3-1,(('Operating Pro Forma'!$E$59-'Operating Pro Forma'!$E$62)/12)*'Debt Service'!$F12),IF($E12&gt;N$3-1,$H12,0))</f>
        <v>0</v>
      </c>
      <c r="O12" s="266">
        <f>IF($I12="Percentage of Cash Flow",IF($E12&gt;O$3-1,(('Operating Pro Forma'!$E$59-'Operating Pro Forma'!$E$62)/12)*'Debt Service'!$F12),IF($E12&gt;O$3-1,$H12,0))</f>
        <v>0</v>
      </c>
      <c r="P12" s="266">
        <f>IF($I12="Percentage of Cash Flow",IF($E12&gt;P$3-1,(('Operating Pro Forma'!$E$59-'Operating Pro Forma'!$E$62)/12)*'Debt Service'!$F12),IF($E12&gt;P$3-1,$H12,0))</f>
        <v>0</v>
      </c>
      <c r="Q12" s="266">
        <f>IF($I12="Percentage of Cash Flow",IF($E12&gt;Q$3-1,(('Operating Pro Forma'!$E$59-'Operating Pro Forma'!$E$62)/12)*'Debt Service'!$F12),IF($E12&gt;Q$3-1,$H12,0))</f>
        <v>0</v>
      </c>
      <c r="R12" s="266">
        <f>IF($I12="Percentage of Cash Flow",IF($E12&gt;R$3-1,(('Operating Pro Forma'!$E$59-'Operating Pro Forma'!$E$62)/12)*'Debt Service'!$F12),IF($E12&gt;R$3-1,$H12,0))</f>
        <v>0</v>
      </c>
      <c r="S12" s="266">
        <f>IF($I12="Percentage of Cash Flow",IF($E12&gt;S$3-1,(('Operating Pro Forma'!$E$59-'Operating Pro Forma'!$E$62)/12)*'Debt Service'!$F12),IF($E12&gt;S$3-1,$H12,0))</f>
        <v>0</v>
      </c>
      <c r="T12" s="266">
        <f>IF($I12="Percentage of Cash Flow",IF($E12&gt;T$3-1,(('Operating Pro Forma'!$E$59-'Operating Pro Forma'!$E$62)/12)*'Debt Service'!$F12),IF($E12&gt;T$3-1,$H12,0))</f>
        <v>0</v>
      </c>
      <c r="U12" s="266">
        <f>IF($I12="Percentage of Cash Flow",IF($E12&gt;U$3-1,(('Operating Pro Forma'!$E$59-'Operating Pro Forma'!$E$62)/12)*'Debt Service'!$F12),IF($E12&gt;U$3-1,$H12,0))</f>
        <v>0</v>
      </c>
      <c r="V12" s="266">
        <f>IF($I12="Percentage of Cash Flow",IF($E12&gt;V$3-1,(('Operating Pro Forma'!$E$59-'Operating Pro Forma'!$E$62)/12)*'Debt Service'!$F12),IF($E12&gt;V$3-1,$H12,0))</f>
        <v>0</v>
      </c>
      <c r="W12" s="266">
        <f>IF($I12="Percentage of Cash Flow",IF($E12&gt;W$3-1,(('Operating Pro Forma'!$E$59-'Operating Pro Forma'!$E$62)/12)*'Debt Service'!$F12),IF($E12&gt;W$3-1,$H12,0))</f>
        <v>0</v>
      </c>
      <c r="X12" s="266">
        <f>IF($I12="Percentage of Cash Flow",IF($E12&gt;X$3-1,(('Operating Pro Forma'!$E$59-'Operating Pro Forma'!$E$62)/12)*'Debt Service'!$F12),IF($E12&gt;X$3-1,$H12,0))</f>
        <v>0</v>
      </c>
      <c r="Y12" s="267">
        <f t="shared" si="1"/>
        <v>0</v>
      </c>
      <c r="Z12" s="268">
        <f>IF($I12="Percentage of Cash Flow",IF($E12&gt;Z$3-1,(('Operating Pro Forma'!$F$59-'Operating Pro Forma'!$F$62)/12)*'Debt Service'!$F12),IF($E12&gt;Z$3-1,$H12,0))</f>
        <v>0</v>
      </c>
      <c r="AA12" s="268">
        <f>IF($I12="Percentage of Cash Flow",IF($E12&gt;AA$3-1,(('Operating Pro Forma'!$F$59-'Operating Pro Forma'!$F$62)/12)*'Debt Service'!$F12),IF($E12&gt;AA$3-1,$H12,0))</f>
        <v>0</v>
      </c>
      <c r="AB12" s="268">
        <f>IF($I12="Percentage of Cash Flow",IF($E12&gt;AB$3-1,(('Operating Pro Forma'!$F$59-'Operating Pro Forma'!$F$62)/12)*'Debt Service'!$F12),IF($E12&gt;AB$3-1,$H12,0))</f>
        <v>0</v>
      </c>
      <c r="AC12" s="268">
        <f>IF($I12="Percentage of Cash Flow",IF($E12&gt;AC$3-1,(('Operating Pro Forma'!$F$59-'Operating Pro Forma'!$F$62)/12)*'Debt Service'!$F12),IF($E12&gt;AC$3-1,$H12,0))</f>
        <v>0</v>
      </c>
      <c r="AD12" s="268">
        <f>IF($I12="Percentage of Cash Flow",IF($E12&gt;AD$3-1,(('Operating Pro Forma'!$F$59-'Operating Pro Forma'!$F$62)/12)*'Debt Service'!$F12),IF($E12&gt;AD$3-1,$H12,0))</f>
        <v>0</v>
      </c>
      <c r="AE12" s="268">
        <f>IF($I12="Percentage of Cash Flow",IF($E12&gt;AE$3-1,(('Operating Pro Forma'!$F$59-'Operating Pro Forma'!$F$62)/12)*'Debt Service'!$F12),IF($E12&gt;AE$3-1,$H12,0))</f>
        <v>0</v>
      </c>
      <c r="AF12" s="268">
        <f>IF($I12="Percentage of Cash Flow",IF($E12&gt;AF$3-1,(('Operating Pro Forma'!$F$59-'Operating Pro Forma'!$F$62)/12)*'Debt Service'!$F12),IF($E12&gt;AF$3-1,$H12,0))</f>
        <v>0</v>
      </c>
      <c r="AG12" s="268">
        <f>IF($I12="Percentage of Cash Flow",IF($E12&gt;AG$3-1,(('Operating Pro Forma'!$F$59-'Operating Pro Forma'!$F$62)/12)*'Debt Service'!$F12),IF($E12&gt;AG$3-1,$H12,0))</f>
        <v>0</v>
      </c>
      <c r="AH12" s="268">
        <f>IF($I12="Percentage of Cash Flow",IF($E12&gt;AH$3-1,(('Operating Pro Forma'!$F$59-'Operating Pro Forma'!$F$62)/12)*'Debt Service'!$F12),IF($E12&gt;AH$3-1,$H12,0))</f>
        <v>0</v>
      </c>
      <c r="AI12" s="268">
        <f>IF($I12="Percentage of Cash Flow",IF($E12&gt;AI$3-1,(('Operating Pro Forma'!$F$59-'Operating Pro Forma'!$F$62)/12)*'Debt Service'!$F12),IF($E12&gt;AI$3-1,$H12,0))</f>
        <v>0</v>
      </c>
      <c r="AJ12" s="268">
        <f>IF($I12="Percentage of Cash Flow",IF($E12&gt;AJ$3-1,(('Operating Pro Forma'!$F$59-'Operating Pro Forma'!$F$62)/12)*'Debt Service'!$F12),IF($E12&gt;AJ$3-1,$H12,0))</f>
        <v>0</v>
      </c>
      <c r="AK12" s="268">
        <f>IF($I12="Percentage of Cash Flow",IF($E12&gt;AK$3-1,(('Operating Pro Forma'!$F$59-'Operating Pro Forma'!$F$62)/12)*'Debt Service'!$F12),IF($E12&gt;AK$3-1,$H12,0))</f>
        <v>0</v>
      </c>
      <c r="AL12" s="267">
        <f t="shared" si="2"/>
        <v>0</v>
      </c>
      <c r="AM12" s="268">
        <f>IF($I12="Percentage of Cash Flow",IF($E12&gt;AM$3-1,(('Operating Pro Forma'!$G$59-'Operating Pro Forma'!$G$62)/12)*'Debt Service'!$F12),IF($E12&gt;AM$3-1,$H12,0))</f>
        <v>0</v>
      </c>
      <c r="AN12" s="268">
        <f>IF($I12="Percentage of Cash Flow",IF($E12&gt;AN$3-1,(('Operating Pro Forma'!$G$59-'Operating Pro Forma'!$G$62)/12)*'Debt Service'!$F12),IF($E12&gt;AN$3-1,$H12,0))</f>
        <v>0</v>
      </c>
      <c r="AO12" s="268">
        <f>IF($I12="Percentage of Cash Flow",IF($E12&gt;AO$3-1,(('Operating Pro Forma'!$G$59-'Operating Pro Forma'!$G$62)/12)*'Debt Service'!$F12),IF($E12&gt;AO$3-1,$H12,0))</f>
        <v>0</v>
      </c>
      <c r="AP12" s="268">
        <f>IF($I12="Percentage of Cash Flow",IF($E12&gt;AP$3-1,(('Operating Pro Forma'!$G$59-'Operating Pro Forma'!$G$62)/12)*'Debt Service'!$F12),IF($E12&gt;AP$3-1,$H12,0))</f>
        <v>0</v>
      </c>
      <c r="AQ12" s="268">
        <f>IF($I12="Percentage of Cash Flow",IF($E12&gt;AQ$3-1,(('Operating Pro Forma'!$G$59-'Operating Pro Forma'!$G$62)/12)*'Debt Service'!$F12),IF($E12&gt;AQ$3-1,$H12,0))</f>
        <v>0</v>
      </c>
      <c r="AR12" s="268">
        <f>IF($I12="Percentage of Cash Flow",IF($E12&gt;AR$3-1,(('Operating Pro Forma'!$G$59-'Operating Pro Forma'!$G$62)/12)*'Debt Service'!$F12),IF($E12&gt;AR$3-1,$H12,0))</f>
        <v>0</v>
      </c>
      <c r="AS12" s="268">
        <f>IF($I12="Percentage of Cash Flow",IF($E12&gt;AS$3-1,(('Operating Pro Forma'!$G$59-'Operating Pro Forma'!$G$62)/12)*'Debt Service'!$F12),IF($E12&gt;AS$3-1,$H12,0))</f>
        <v>0</v>
      </c>
      <c r="AT12" s="268">
        <f>IF($I12="Percentage of Cash Flow",IF($E12&gt;AT$3-1,(('Operating Pro Forma'!$G$59-'Operating Pro Forma'!$G$62)/12)*'Debt Service'!$F12),IF($E12&gt;AT$3-1,$H12,0))</f>
        <v>0</v>
      </c>
      <c r="AU12" s="268">
        <f>IF($I12="Percentage of Cash Flow",IF($E12&gt;AU$3-1,(('Operating Pro Forma'!$G$59-'Operating Pro Forma'!$G$62)/12)*'Debt Service'!$F12),IF($E12&gt;AU$3-1,$H12,0))</f>
        <v>0</v>
      </c>
      <c r="AV12" s="268">
        <f>IF($I12="Percentage of Cash Flow",IF($E12&gt;AV$3-1,(('Operating Pro Forma'!$G$59-'Operating Pro Forma'!$G$62)/12)*'Debt Service'!$F12),IF($E12&gt;AV$3-1,$H12,0))</f>
        <v>0</v>
      </c>
      <c r="AW12" s="268">
        <f>IF($I12="Percentage of Cash Flow",IF($E12&gt;AW$3-1,(('Operating Pro Forma'!$G$59-'Operating Pro Forma'!$G$62)/12)*'Debt Service'!$F12),IF($E12&gt;AW$3-1,$H12,0))</f>
        <v>0</v>
      </c>
      <c r="AX12" s="268">
        <f>IF($I12="Percentage of Cash Flow",IF($E12&gt;AX$3-1,(('Operating Pro Forma'!$G$59-'Operating Pro Forma'!$G$62)/12)*'Debt Service'!$F12),IF($E12&gt;AX$3-1,$H12,0))</f>
        <v>0</v>
      </c>
      <c r="AY12" s="267">
        <f t="shared" si="3"/>
        <v>0</v>
      </c>
      <c r="AZ12" s="268">
        <f>IF($I12="Percentage of Cash Flow",IF($E12&gt;AZ$3-1,(('Operating Pro Forma'!$H$59-'Operating Pro Forma'!$H$62)/12)*'Debt Service'!$F12),IF($E12&gt;AZ$3-1,$H12,0))</f>
        <v>0</v>
      </c>
      <c r="BA12" s="268">
        <f>IF($I12="Percentage of Cash Flow",IF($E12&gt;BA$3-1,(('Operating Pro Forma'!$H$59-'Operating Pro Forma'!$H$62)/12)*'Debt Service'!$F12),IF($E12&gt;BA$3-1,$H12,0))</f>
        <v>0</v>
      </c>
      <c r="BB12" s="268">
        <f>IF($I12="Percentage of Cash Flow",IF($E12&gt;BB$3-1,(('Operating Pro Forma'!$H$59-'Operating Pro Forma'!$H$62)/12)*'Debt Service'!$F12),IF($E12&gt;BB$3-1,$H12,0))</f>
        <v>0</v>
      </c>
      <c r="BC12" s="268">
        <f>IF($I12="Percentage of Cash Flow",IF($E12&gt;BC$3-1,(('Operating Pro Forma'!$H$59-'Operating Pro Forma'!$H$62)/12)*'Debt Service'!$F12),IF($E12&gt;BC$3-1,$H12,0))</f>
        <v>0</v>
      </c>
      <c r="BD12" s="268">
        <f>IF($I12="Percentage of Cash Flow",IF($E12&gt;BD$3-1,(('Operating Pro Forma'!$H$59-'Operating Pro Forma'!$H$62)/12)*'Debt Service'!$F12),IF($E12&gt;BD$3-1,$H12,0))</f>
        <v>0</v>
      </c>
      <c r="BE12" s="268">
        <f>IF($I12="Percentage of Cash Flow",IF($E12&gt;BE$3-1,(('Operating Pro Forma'!$H$59-'Operating Pro Forma'!$H$62)/12)*'Debt Service'!$F12),IF($E12&gt;BE$3-1,$H12,0))</f>
        <v>0</v>
      </c>
      <c r="BF12" s="268">
        <f>IF($I12="Percentage of Cash Flow",IF($E12&gt;BF$3-1,(('Operating Pro Forma'!$H$59-'Operating Pro Forma'!$H$62)/12)*'Debt Service'!$F12),IF($E12&gt;BF$3-1,$H12,0))</f>
        <v>0</v>
      </c>
      <c r="BG12" s="268">
        <f>IF($I12="Percentage of Cash Flow",IF($E12&gt;BG$3-1,(('Operating Pro Forma'!$H$59-'Operating Pro Forma'!$H$62)/12)*'Debt Service'!$F12),IF($E12&gt;BG$3-1,$H12,0))</f>
        <v>0</v>
      </c>
      <c r="BH12" s="268">
        <f>IF($I12="Percentage of Cash Flow",IF($E12&gt;BH$3-1,(('Operating Pro Forma'!$H$59-'Operating Pro Forma'!$H$62)/12)*'Debt Service'!$F12),IF($E12&gt;BH$3-1,$H12,0))</f>
        <v>0</v>
      </c>
      <c r="BI12" s="268">
        <f>IF($I12="Percentage of Cash Flow",IF($E12&gt;BI$3-1,(('Operating Pro Forma'!$H$59-'Operating Pro Forma'!$H$62)/12)*'Debt Service'!$F12),IF($E12&gt;BI$3-1,$H12,0))</f>
        <v>0</v>
      </c>
      <c r="BJ12" s="268">
        <f>IF($I12="Percentage of Cash Flow",IF($E12&gt;BJ$3-1,(('Operating Pro Forma'!$H$59-'Operating Pro Forma'!$H$62)/12)*'Debt Service'!$F12),IF($E12&gt;BJ$3-1,$H12,0))</f>
        <v>0</v>
      </c>
      <c r="BK12" s="268">
        <f>IF($I12="Percentage of Cash Flow",IF($E12&gt;BK$3-1,(('Operating Pro Forma'!$H$59-'Operating Pro Forma'!$H$62)/12)*'Debt Service'!$F12),IF($E12&gt;BK$3-1,$H12,0))</f>
        <v>0</v>
      </c>
      <c r="BL12" s="267">
        <f t="shared" si="4"/>
        <v>0</v>
      </c>
      <c r="BM12" s="268">
        <f>IF($I12="Percentage of Cash Flow",IF($E12&gt;BM$3-1,(('Operating Pro Forma'!$I$59-'Operating Pro Forma'!$I$62)/12)*'Debt Service'!$F12),IF($E12&gt;BM$3-1,$H12,0))</f>
        <v>0</v>
      </c>
      <c r="BN12" s="268">
        <f>IF($I12="Percentage of Cash Flow",IF($E12&gt;BN$3-1,(('Operating Pro Forma'!$I$59-'Operating Pro Forma'!$I$62)/12)*'Debt Service'!$F12),IF($E12&gt;BN$3-1,$H12,0))</f>
        <v>0</v>
      </c>
      <c r="BO12" s="268">
        <f>IF($I12="Percentage of Cash Flow",IF($E12&gt;BO$3-1,(('Operating Pro Forma'!$I$59-'Operating Pro Forma'!$I$62)/12)*'Debt Service'!$F12),IF($E12&gt;BO$3-1,$H12,0))</f>
        <v>0</v>
      </c>
      <c r="BP12" s="268">
        <f>IF($I12="Percentage of Cash Flow",IF($E12&gt;BP$3-1,(('Operating Pro Forma'!$I$59-'Operating Pro Forma'!$I$62)/12)*'Debt Service'!$F12),IF($E12&gt;BP$3-1,$H12,0))</f>
        <v>0</v>
      </c>
      <c r="BQ12" s="268">
        <f>IF($I12="Percentage of Cash Flow",IF($E12&gt;BQ$3-1,(('Operating Pro Forma'!$I$59-'Operating Pro Forma'!$I$62)/12)*'Debt Service'!$F12),IF($E12&gt;BQ$3-1,$H12,0))</f>
        <v>0</v>
      </c>
      <c r="BR12" s="268">
        <f>IF($I12="Percentage of Cash Flow",IF($E12&gt;BR$3-1,(('Operating Pro Forma'!$I$59-'Operating Pro Forma'!$I$62)/12)*'Debt Service'!$F12),IF($E12&gt;BR$3-1,$H12,0))</f>
        <v>0</v>
      </c>
      <c r="BS12" s="268">
        <f>IF($I12="Percentage of Cash Flow",IF($E12&gt;BS$3-1,(('Operating Pro Forma'!$I$59-'Operating Pro Forma'!$I$62)/12)*'Debt Service'!$F12),IF($E12&gt;BS$3-1,$H12,0))</f>
        <v>0</v>
      </c>
      <c r="BT12" s="268">
        <f>IF($I12="Percentage of Cash Flow",IF($E12&gt;BT$3-1,(('Operating Pro Forma'!$I$59-'Operating Pro Forma'!$I$62)/12)*'Debt Service'!$F12),IF($E12&gt;BT$3-1,$H12,0))</f>
        <v>0</v>
      </c>
      <c r="BU12" s="268">
        <f>IF($I12="Percentage of Cash Flow",IF($E12&gt;BU$3-1,(('Operating Pro Forma'!$I$59-'Operating Pro Forma'!$I$62)/12)*'Debt Service'!$F12),IF($E12&gt;BU$3-1,$H12,0))</f>
        <v>0</v>
      </c>
      <c r="BV12" s="268">
        <f>IF($I12="Percentage of Cash Flow",IF($E12&gt;BV$3-1,(('Operating Pro Forma'!$I$59-'Operating Pro Forma'!$I$62)/12)*'Debt Service'!$F12),IF($E12&gt;BV$3-1,$H12,0))</f>
        <v>0</v>
      </c>
      <c r="BW12" s="268">
        <f>IF($I12="Percentage of Cash Flow",IF($E12&gt;BW$3-1,(('Operating Pro Forma'!$I$59-'Operating Pro Forma'!$I$62)/12)*'Debt Service'!$F12),IF($E12&gt;BW$3-1,$H12,0))</f>
        <v>0</v>
      </c>
      <c r="BX12" s="268">
        <f>IF($I12="Percentage of Cash Flow",IF($E12&gt;BX$3-1,(('Operating Pro Forma'!$I$59-'Operating Pro Forma'!$I$62)/12)*'Debt Service'!$F12),IF($E12&gt;BX$3-1,$H12,0))</f>
        <v>0</v>
      </c>
      <c r="BY12" s="267">
        <f t="shared" si="5"/>
        <v>0</v>
      </c>
      <c r="BZ12" s="268">
        <f>IF($I12="Percentage of Cash Flow",IF($E12&gt;BZ$3-1,(('Operating Pro Forma'!$J$59-'Operating Pro Forma'!$J$62)/12)*'Debt Service'!$F12),IF($E12&gt;BZ$3-1,$H12,0))</f>
        <v>0</v>
      </c>
      <c r="CA12" s="268">
        <f>IF($I12="Percentage of Cash Flow",IF($E12&gt;CA$3-1,(('Operating Pro Forma'!$J$59-'Operating Pro Forma'!$J$62)/12)*'Debt Service'!$F12),IF($E12&gt;CA$3-1,$H12,0))</f>
        <v>0</v>
      </c>
      <c r="CB12" s="268">
        <f>IF($I12="Percentage of Cash Flow",IF($E12&gt;CB$3-1,(('Operating Pro Forma'!$J$59-'Operating Pro Forma'!$J$62)/12)*'Debt Service'!$F12),IF($E12&gt;CB$3-1,$H12,0))</f>
        <v>0</v>
      </c>
      <c r="CC12" s="268">
        <f>IF($I12="Percentage of Cash Flow",IF($E12&gt;CC$3-1,(('Operating Pro Forma'!$J$59-'Operating Pro Forma'!$J$62)/12)*'Debt Service'!$F12),IF($E12&gt;CC$3-1,$H12,0))</f>
        <v>0</v>
      </c>
      <c r="CD12" s="268">
        <f>IF($I12="Percentage of Cash Flow",IF($E12&gt;CD$3-1,(('Operating Pro Forma'!$J$59-'Operating Pro Forma'!$J$62)/12)*'Debt Service'!$F12),IF($E12&gt;CD$3-1,$H12,0))</f>
        <v>0</v>
      </c>
      <c r="CE12" s="268">
        <f>IF($I12="Percentage of Cash Flow",IF($E12&gt;CE$3-1,(('Operating Pro Forma'!$J$59-'Operating Pro Forma'!$J$62)/12)*'Debt Service'!$F12),IF($E12&gt;CE$3-1,$H12,0))</f>
        <v>0</v>
      </c>
      <c r="CF12" s="268">
        <f>IF($I12="Percentage of Cash Flow",IF($E12&gt;CF$3-1,(('Operating Pro Forma'!$J$59-'Operating Pro Forma'!$J$62)/12)*'Debt Service'!$F12),IF($E12&gt;CF$3-1,$H12,0))</f>
        <v>0</v>
      </c>
      <c r="CG12" s="268">
        <f>IF($I12="Percentage of Cash Flow",IF($E12&gt;CG$3-1,(('Operating Pro Forma'!$J$59-'Operating Pro Forma'!$J$62)/12)*'Debt Service'!$F12),IF($E12&gt;CG$3-1,$H12,0))</f>
        <v>0</v>
      </c>
      <c r="CH12" s="268">
        <f>IF($I12="Percentage of Cash Flow",IF($E12&gt;CH$3-1,(('Operating Pro Forma'!$J$59-'Operating Pro Forma'!$J$62)/12)*'Debt Service'!$F12),IF($E12&gt;CH$3-1,$H12,0))</f>
        <v>0</v>
      </c>
      <c r="CI12" s="268">
        <f>IF($I12="Percentage of Cash Flow",IF($E12&gt;CI$3-1,(('Operating Pro Forma'!$J$59-'Operating Pro Forma'!$J$62)/12)*'Debt Service'!$F12),IF($E12&gt;CI$3-1,$H12,0))</f>
        <v>0</v>
      </c>
      <c r="CJ12" s="268">
        <f>IF($I12="Percentage of Cash Flow",IF($E12&gt;CJ$3-1,(('Operating Pro Forma'!$J$59-'Operating Pro Forma'!$J$62)/12)*'Debt Service'!$F12),IF($E12&gt;CJ$3-1,$H12,0))</f>
        <v>0</v>
      </c>
      <c r="CK12" s="268">
        <f>IF($I12="Percentage of Cash Flow",IF($E12&gt;CK$3-1,(('Operating Pro Forma'!$J$59-'Operating Pro Forma'!$J$62)/12)*'Debt Service'!$F12),IF($E12&gt;CK$3-1,$H12,0))</f>
        <v>0</v>
      </c>
      <c r="CL12" s="267">
        <f t="shared" si="6"/>
        <v>0</v>
      </c>
      <c r="CM12" s="268">
        <f>IF($I12="Percentage of Cash Flow",IF($E12&gt;CM$3-1,(('Operating Pro Forma'!$K$59-'Operating Pro Forma'!$K$62)/12)*'Debt Service'!$F12),IF($E12&gt;CM$3-1,$H12,0))</f>
        <v>0</v>
      </c>
      <c r="CN12" s="268">
        <f>IF($I12="Percentage of Cash Flow",IF($E12&gt;CN$3-1,(('Operating Pro Forma'!$K$59-'Operating Pro Forma'!$K$62)/12)*'Debt Service'!$F12),IF($E12&gt;CN$3-1,$H12,0))</f>
        <v>0</v>
      </c>
      <c r="CO12" s="268">
        <f>IF($I12="Percentage of Cash Flow",IF($E12&gt;CO$3-1,(('Operating Pro Forma'!$K$59-'Operating Pro Forma'!$K$62)/12)*'Debt Service'!$F12),IF($E12&gt;CO$3-1,$H12,0))</f>
        <v>0</v>
      </c>
      <c r="CP12" s="268">
        <f>IF($I12="Percentage of Cash Flow",IF($E12&gt;CP$3-1,(('Operating Pro Forma'!$K$59-'Operating Pro Forma'!$K$62)/12)*'Debt Service'!$F12),IF($E12&gt;CP$3-1,$H12,0))</f>
        <v>0</v>
      </c>
      <c r="CQ12" s="268">
        <f>IF($I12="Percentage of Cash Flow",IF($E12&gt;CQ$3-1,(('Operating Pro Forma'!$K$59-'Operating Pro Forma'!$K$62)/12)*'Debt Service'!$F12),IF($E12&gt;CQ$3-1,$H12,0))</f>
        <v>0</v>
      </c>
      <c r="CR12" s="268">
        <f>IF($I12="Percentage of Cash Flow",IF($E12&gt;CR$3-1,(('Operating Pro Forma'!$K$59-'Operating Pro Forma'!$K$62)/12)*'Debt Service'!$F12),IF($E12&gt;CR$3-1,$H12,0))</f>
        <v>0</v>
      </c>
      <c r="CS12" s="268">
        <f>IF($I12="Percentage of Cash Flow",IF($E12&gt;CS$3-1,(('Operating Pro Forma'!$K$59-'Operating Pro Forma'!$K$62)/12)*'Debt Service'!$F12),IF($E12&gt;CS$3-1,$H12,0))</f>
        <v>0</v>
      </c>
      <c r="CT12" s="268">
        <f>IF($I12="Percentage of Cash Flow",IF($E12&gt;CT$3-1,(('Operating Pro Forma'!$K$59-'Operating Pro Forma'!$K$62)/12)*'Debt Service'!$F12),IF($E12&gt;CT$3-1,$H12,0))</f>
        <v>0</v>
      </c>
      <c r="CU12" s="268">
        <f>IF($I12="Percentage of Cash Flow",IF($E12&gt;CU$3-1,(('Operating Pro Forma'!$K$59-'Operating Pro Forma'!$K$62)/12)*'Debt Service'!$F12),IF($E12&gt;CU$3-1,$H12,0))</f>
        <v>0</v>
      </c>
      <c r="CV12" s="268">
        <f>IF($I12="Percentage of Cash Flow",IF($E12&gt;CV$3-1,(('Operating Pro Forma'!$K$59-'Operating Pro Forma'!$K$62)/12)*'Debt Service'!$F12),IF($E12&gt;CV$3-1,$H12,0))</f>
        <v>0</v>
      </c>
      <c r="CW12" s="268">
        <f>IF($I12="Percentage of Cash Flow",IF($E12&gt;CW$3-1,(('Operating Pro Forma'!$K$59-'Operating Pro Forma'!$K$62)/12)*'Debt Service'!$F12),IF($E12&gt;CW$3-1,$H12,0))</f>
        <v>0</v>
      </c>
      <c r="CX12" s="268">
        <f>IF($I12="Percentage of Cash Flow",IF($E12&gt;CX$3-1,(('Operating Pro Forma'!$K$59-'Operating Pro Forma'!$K$62)/12)*'Debt Service'!$F12),IF($E12&gt;CX$3-1,$H12,0))</f>
        <v>0</v>
      </c>
      <c r="CY12" s="267">
        <f t="shared" si="7"/>
        <v>0</v>
      </c>
      <c r="CZ12" s="268">
        <f>IF($I12="Percentage of Cash Flow",IF($E12&gt;CZ$3-1,(('Operating Pro Forma'!$L$59-'Operating Pro Forma'!$L$62)/12)*'Debt Service'!$F12),IF($E12&gt;CZ$3-1,$H12,0))</f>
        <v>0</v>
      </c>
      <c r="DA12" s="268">
        <f>IF($I12="Percentage of Cash Flow",IF($E12&gt;DA$3-1,(('Operating Pro Forma'!$L$59-'Operating Pro Forma'!$L$62)/12)*'Debt Service'!$F12),IF($E12&gt;DA$3-1,$H12,0))</f>
        <v>0</v>
      </c>
      <c r="DB12" s="268">
        <f>IF($I12="Percentage of Cash Flow",IF($E12&gt;DB$3-1,(('Operating Pro Forma'!$L$59-'Operating Pro Forma'!$L$62)/12)*'Debt Service'!$F12),IF($E12&gt;DB$3-1,$H12,0))</f>
        <v>0</v>
      </c>
      <c r="DC12" s="268">
        <f>IF($I12="Percentage of Cash Flow",IF($E12&gt;DC$3-1,(('Operating Pro Forma'!$L$59-'Operating Pro Forma'!$L$62)/12)*'Debt Service'!$F12),IF($E12&gt;DC$3-1,$H12,0))</f>
        <v>0</v>
      </c>
      <c r="DD12" s="268">
        <f>IF($I12="Percentage of Cash Flow",IF($E12&gt;DD$3-1,(('Operating Pro Forma'!$L$59-'Operating Pro Forma'!$L$62)/12)*'Debt Service'!$F12),IF($E12&gt;DD$3-1,$H12,0))</f>
        <v>0</v>
      </c>
      <c r="DE12" s="268">
        <f>IF($I12="Percentage of Cash Flow",IF($E12&gt;DE$3-1,(('Operating Pro Forma'!$L$59-'Operating Pro Forma'!$L$62)/12)*'Debt Service'!$F12),IF($E12&gt;DE$3-1,$H12,0))</f>
        <v>0</v>
      </c>
      <c r="DF12" s="268">
        <f>IF($I12="Percentage of Cash Flow",IF($E12&gt;DF$3-1,(('Operating Pro Forma'!$L$59-'Operating Pro Forma'!$L$62)/12)*'Debt Service'!$F12),IF($E12&gt;DF$3-1,$H12,0))</f>
        <v>0</v>
      </c>
      <c r="DG12" s="268">
        <f>IF($I12="Percentage of Cash Flow",IF($E12&gt;DG$3-1,(('Operating Pro Forma'!$L$59-'Operating Pro Forma'!$L$62)/12)*'Debt Service'!$F12),IF($E12&gt;DG$3-1,$H12,0))</f>
        <v>0</v>
      </c>
      <c r="DH12" s="268">
        <f>IF($I12="Percentage of Cash Flow",IF($E12&gt;DH$3-1,(('Operating Pro Forma'!$L$59-'Operating Pro Forma'!$L$62)/12)*'Debt Service'!$F12),IF($E12&gt;DH$3-1,$H12,0))</f>
        <v>0</v>
      </c>
      <c r="DI12" s="268">
        <f>IF($I12="Percentage of Cash Flow",IF($E12&gt;DI$3-1,(('Operating Pro Forma'!$L$59-'Operating Pro Forma'!$L$62)/12)*'Debt Service'!$F12),IF($E12&gt;DI$3-1,$H12,0))</f>
        <v>0</v>
      </c>
      <c r="DJ12" s="268">
        <f>IF($I12="Percentage of Cash Flow",IF($E12&gt;DJ$3-1,(('Operating Pro Forma'!$L$59-'Operating Pro Forma'!$L$62)/12)*'Debt Service'!$F12),IF($E12&gt;DJ$3-1,$H12,0))</f>
        <v>0</v>
      </c>
      <c r="DK12" s="268">
        <f>IF($I12="Percentage of Cash Flow",IF($E12&gt;DK$3-1,(('Operating Pro Forma'!$L$59-'Operating Pro Forma'!$L$62)/12)*'Debt Service'!$F12),IF($E12&gt;DK$3-1,$H12,0))</f>
        <v>0</v>
      </c>
      <c r="DL12" s="267">
        <f t="shared" si="8"/>
        <v>0</v>
      </c>
      <c r="DM12" s="268">
        <f>IF($I12="Percentage of Cash Flow",IF($E12&gt;DM$3-1,(('Operating Pro Forma'!$M$59-'Operating Pro Forma'!$M$62)/12)*'Debt Service'!$F12),IF($E12&gt;DM$3-1,$H12,0))</f>
        <v>0</v>
      </c>
      <c r="DN12" s="268">
        <f>IF($I12="Percentage of Cash Flow",IF($E12&gt;DN$3-1,(('Operating Pro Forma'!$M$59-'Operating Pro Forma'!$M$62)/12)*'Debt Service'!$F12),IF($E12&gt;DN$3-1,$H12,0))</f>
        <v>0</v>
      </c>
      <c r="DO12" s="268">
        <f>IF($I12="Percentage of Cash Flow",IF($E12&gt;DO$3-1,(('Operating Pro Forma'!$M$59-'Operating Pro Forma'!$M$62)/12)*'Debt Service'!$F12),IF($E12&gt;DO$3-1,$H12,0))</f>
        <v>0</v>
      </c>
      <c r="DP12" s="268">
        <f>IF($I12="Percentage of Cash Flow",IF($E12&gt;DP$3-1,(('Operating Pro Forma'!$M$59-'Operating Pro Forma'!$M$62)/12)*'Debt Service'!$F12),IF($E12&gt;DP$3-1,$H12,0))</f>
        <v>0</v>
      </c>
      <c r="DQ12" s="268">
        <f>IF($I12="Percentage of Cash Flow",IF($E12&gt;DQ$3-1,(('Operating Pro Forma'!$M$59-'Operating Pro Forma'!$M$62)/12)*'Debt Service'!$F12),IF($E12&gt;DQ$3-1,$H12,0))</f>
        <v>0</v>
      </c>
      <c r="DR12" s="268">
        <f>IF($I12="Percentage of Cash Flow",IF($E12&gt;DR$3-1,(('Operating Pro Forma'!$M$59-'Operating Pro Forma'!$M$62)/12)*'Debt Service'!$F12),IF($E12&gt;DR$3-1,$H12,0))</f>
        <v>0</v>
      </c>
      <c r="DS12" s="268">
        <f>IF($I12="Percentage of Cash Flow",IF($E12&gt;DS$3-1,(('Operating Pro Forma'!$M$59-'Operating Pro Forma'!$M$62)/12)*'Debt Service'!$F12),IF($E12&gt;DS$3-1,$H12,0))</f>
        <v>0</v>
      </c>
      <c r="DT12" s="268">
        <f>IF($I12="Percentage of Cash Flow",IF($E12&gt;DT$3-1,(('Operating Pro Forma'!$M$59-'Operating Pro Forma'!$M$62)/12)*'Debt Service'!$F12),IF($E12&gt;DT$3-1,$H12,0))</f>
        <v>0</v>
      </c>
      <c r="DU12" s="268">
        <f>IF($I12="Percentage of Cash Flow",IF($E12&gt;DU$3-1,(('Operating Pro Forma'!$M$59-'Operating Pro Forma'!$M$62)/12)*'Debt Service'!$F12),IF($E12&gt;DU$3-1,$H12,0))</f>
        <v>0</v>
      </c>
      <c r="DV12" s="268">
        <f>IF($I12="Percentage of Cash Flow",IF($E12&gt;DV$3-1,(('Operating Pro Forma'!$M$59-'Operating Pro Forma'!$M$62)/12)*'Debt Service'!$F12),IF($E12&gt;DV$3-1,$H12,0))</f>
        <v>0</v>
      </c>
      <c r="DW12" s="268">
        <f>IF($I12="Percentage of Cash Flow",IF($E12&gt;DW$3-1,(('Operating Pro Forma'!$M$59-'Operating Pro Forma'!$M$62)/12)*'Debt Service'!$F12),IF($E12&gt;DW$3-1,$H12,0))</f>
        <v>0</v>
      </c>
      <c r="DX12" s="268">
        <f>IF($I12="Percentage of Cash Flow",IF($E12&gt;DX$3-1,(('Operating Pro Forma'!$M$59-'Operating Pro Forma'!$M$62)/12)*'Debt Service'!$F12),IF($E12&gt;DX$3-1,$H12,0))</f>
        <v>0</v>
      </c>
      <c r="DY12" s="267">
        <f t="shared" si="9"/>
        <v>0</v>
      </c>
      <c r="DZ12" s="268">
        <f>IF($I12="Percentage of Cash Flow",IF($E12&gt;DZ$3-1,(('Operating Pro Forma'!$N$59-'Operating Pro Forma'!$N$62)/12)*'Debt Service'!$F12),IF($E12&gt;DZ$3-1,$H12,0))</f>
        <v>0</v>
      </c>
      <c r="EA12" s="268">
        <f>IF($I12="Percentage of Cash Flow",IF($E12&gt;EA$3-1,(('Operating Pro Forma'!$N$59-'Operating Pro Forma'!$N$62)/12)*'Debt Service'!$F12),IF($E12&gt;EA$3-1,$H12,0))</f>
        <v>0</v>
      </c>
      <c r="EB12" s="268">
        <f>IF($I12="Percentage of Cash Flow",IF($E12&gt;EB$3-1,(('Operating Pro Forma'!$N$59-'Operating Pro Forma'!$N$62)/12)*'Debt Service'!$F12),IF($E12&gt;EB$3-1,$H12,0))</f>
        <v>0</v>
      </c>
      <c r="EC12" s="268">
        <f>IF($I12="Percentage of Cash Flow",IF($E12&gt;EC$3-1,(('Operating Pro Forma'!$N$59-'Operating Pro Forma'!$N$62)/12)*'Debt Service'!$F12),IF($E12&gt;EC$3-1,$H12,0))</f>
        <v>0</v>
      </c>
      <c r="ED12" s="268">
        <f>IF($I12="Percentage of Cash Flow",IF($E12&gt;ED$3-1,(('Operating Pro Forma'!$N$59-'Operating Pro Forma'!$N$62)/12)*'Debt Service'!$F12),IF($E12&gt;ED$3-1,$H12,0))</f>
        <v>0</v>
      </c>
      <c r="EE12" s="268">
        <f>IF($I12="Percentage of Cash Flow",IF($E12&gt;EE$3-1,(('Operating Pro Forma'!$N$59-'Operating Pro Forma'!$N$62)/12)*'Debt Service'!$F12),IF($E12&gt;EE$3-1,$H12,0))</f>
        <v>0</v>
      </c>
      <c r="EF12" s="268">
        <f>IF($I12="Percentage of Cash Flow",IF($E12&gt;EF$3-1,(('Operating Pro Forma'!$N$59-'Operating Pro Forma'!$N$62)/12)*'Debt Service'!$F12),IF($E12&gt;EF$3-1,$H12,0))</f>
        <v>0</v>
      </c>
      <c r="EG12" s="268">
        <f>IF($I12="Percentage of Cash Flow",IF($E12&gt;EG$3-1,(('Operating Pro Forma'!$N$59-'Operating Pro Forma'!$N$62)/12)*'Debt Service'!$F12),IF($E12&gt;EG$3-1,$H12,0))</f>
        <v>0</v>
      </c>
      <c r="EH12" s="268">
        <f>IF($I12="Percentage of Cash Flow",IF($E12&gt;EH$3-1,(('Operating Pro Forma'!$N$59-'Operating Pro Forma'!$N$62)/12)*'Debt Service'!$F12),IF($E12&gt;EH$3-1,$H12,0))</f>
        <v>0</v>
      </c>
      <c r="EI12" s="268">
        <f>IF($I12="Percentage of Cash Flow",IF($E12&gt;EI$3-1,(('Operating Pro Forma'!$N$59-'Operating Pro Forma'!$N$62)/12)*'Debt Service'!$F12),IF($E12&gt;EI$3-1,$H12,0))</f>
        <v>0</v>
      </c>
      <c r="EJ12" s="268">
        <f>IF($I12="Percentage of Cash Flow",IF($E12&gt;EJ$3-1,(('Operating Pro Forma'!$N$59-'Operating Pro Forma'!$N$62)/12)*'Debt Service'!$F12),IF($E12&gt;EJ$3-1,$H12,0))</f>
        <v>0</v>
      </c>
      <c r="EK12" s="268">
        <f>IF($I12="Percentage of Cash Flow",IF($E12&gt;EK$3-1,(('Operating Pro Forma'!$N$59-'Operating Pro Forma'!$N$62)/12)*'Debt Service'!$F12),IF($E12&gt;EK$3-1,$H12,0))</f>
        <v>0</v>
      </c>
      <c r="EL12" s="267">
        <f t="shared" si="10"/>
        <v>0</v>
      </c>
      <c r="EM12" s="268">
        <f>IF($I12="Percentage of Cash Flow",IF($E12&gt;EM$3-1,(('Operating Pro Forma'!$O$59-'Operating Pro Forma'!$O$62)/12)*'Debt Service'!$F12),IF($E12&gt;EM$3-1,$H12,0))</f>
        <v>0</v>
      </c>
      <c r="EN12" s="268">
        <f>IF($I12="Percentage of Cash Flow",IF($E12&gt;EN$3-1,(('Operating Pro Forma'!$O$59-'Operating Pro Forma'!$O$62)/12)*'Debt Service'!$F12),IF($E12&gt;EN$3-1,$H12,0))</f>
        <v>0</v>
      </c>
      <c r="EO12" s="268">
        <f>IF($I12="Percentage of Cash Flow",IF($E12&gt;EO$3-1,(('Operating Pro Forma'!$O$59-'Operating Pro Forma'!$O$62)/12)*'Debt Service'!$F12),IF($E12&gt;EO$3-1,$H12,0))</f>
        <v>0</v>
      </c>
      <c r="EP12" s="268">
        <f>IF($I12="Percentage of Cash Flow",IF($E12&gt;EP$3-1,(('Operating Pro Forma'!$O$59-'Operating Pro Forma'!$O$62)/12)*'Debt Service'!$F12),IF($E12&gt;EP$3-1,$H12,0))</f>
        <v>0</v>
      </c>
      <c r="EQ12" s="268">
        <f>IF($I12="Percentage of Cash Flow",IF($E12&gt;EQ$3-1,(('Operating Pro Forma'!$O$59-'Operating Pro Forma'!$O$62)/12)*'Debt Service'!$F12),IF($E12&gt;EQ$3-1,$H12,0))</f>
        <v>0</v>
      </c>
      <c r="ER12" s="268">
        <f>IF($I12="Percentage of Cash Flow",IF($E12&gt;ER$3-1,(('Operating Pro Forma'!$O$59-'Operating Pro Forma'!$O$62)/12)*'Debt Service'!$F12),IF($E12&gt;ER$3-1,$H12,0))</f>
        <v>0</v>
      </c>
      <c r="ES12" s="268">
        <f>IF($I12="Percentage of Cash Flow",IF($E12&gt;ES$3-1,(('Operating Pro Forma'!$O$59-'Operating Pro Forma'!$O$62)/12)*'Debt Service'!$F12),IF($E12&gt;ES$3-1,$H12,0))</f>
        <v>0</v>
      </c>
      <c r="ET12" s="268">
        <f>IF($I12="Percentage of Cash Flow",IF($E12&gt;ET$3-1,(('Operating Pro Forma'!$O$59-'Operating Pro Forma'!$O$62)/12)*'Debt Service'!$F12),IF($E12&gt;ET$3-1,$H12,0))</f>
        <v>0</v>
      </c>
      <c r="EU12" s="268">
        <f>IF($I12="Percentage of Cash Flow",IF($E12&gt;EU$3-1,(('Operating Pro Forma'!$O$59-'Operating Pro Forma'!$O$62)/12)*'Debt Service'!$F12),IF($E12&gt;EU$3-1,$H12,0))</f>
        <v>0</v>
      </c>
      <c r="EV12" s="268">
        <f>IF($I12="Percentage of Cash Flow",IF($E12&gt;EV$3-1,(('Operating Pro Forma'!$O$59-'Operating Pro Forma'!$O$62)/12)*'Debt Service'!$F12),IF($E12&gt;EV$3-1,$H12,0))</f>
        <v>0</v>
      </c>
      <c r="EW12" s="268">
        <f>IF($I12="Percentage of Cash Flow",IF($E12&gt;EW$3-1,(('Operating Pro Forma'!$O$59-'Operating Pro Forma'!$O$62)/12)*'Debt Service'!$F12),IF($E12&gt;EW$3-1,$H12,0))</f>
        <v>0</v>
      </c>
      <c r="EX12" s="268">
        <f>IF($I12="Percentage of Cash Flow",IF($E12&gt;EX$3-1,(('Operating Pro Forma'!$O$59-'Operating Pro Forma'!$O$62)/12)*'Debt Service'!$F12),IF($E12&gt;EX$3-1,$H12,0))</f>
        <v>0</v>
      </c>
      <c r="EY12" s="267">
        <f t="shared" si="11"/>
        <v>0</v>
      </c>
      <c r="EZ12" s="268">
        <f>IF($I12="Percentage of Cash Flow",IF($E12&gt;EZ$3-1,(('Operating Pro Forma'!$P$59-'Operating Pro Forma'!$P$62)/12)*'Debt Service'!$F12),IF($E12&gt;EZ$3-1,$H12,0))</f>
        <v>0</v>
      </c>
      <c r="FA12" s="268">
        <f>IF($I12="Percentage of Cash Flow",IF($E12&gt;FA$3-1,(('Operating Pro Forma'!$P$59-'Operating Pro Forma'!$P$62)/12)*'Debt Service'!$F12),IF($E12&gt;FA$3-1,$H12,0))</f>
        <v>0</v>
      </c>
      <c r="FB12" s="268">
        <f>IF($I12="Percentage of Cash Flow",IF($E12&gt;FB$3-1,(('Operating Pro Forma'!$P$59-'Operating Pro Forma'!$P$62)/12)*'Debt Service'!$F12),IF($E12&gt;FB$3-1,$H12,0))</f>
        <v>0</v>
      </c>
      <c r="FC12" s="268">
        <f>IF($I12="Percentage of Cash Flow",IF($E12&gt;FC$3-1,(('Operating Pro Forma'!$P$59-'Operating Pro Forma'!$P$62)/12)*'Debt Service'!$F12),IF($E12&gt;FC$3-1,$H12,0))</f>
        <v>0</v>
      </c>
      <c r="FD12" s="268">
        <f>IF($I12="Percentage of Cash Flow",IF($E12&gt;FD$3-1,(('Operating Pro Forma'!$P$59-'Operating Pro Forma'!$P$62)/12)*'Debt Service'!$F12),IF($E12&gt;FD$3-1,$H12,0))</f>
        <v>0</v>
      </c>
      <c r="FE12" s="268">
        <f>IF($I12="Percentage of Cash Flow",IF($E12&gt;FE$3-1,(('Operating Pro Forma'!$P$59-'Operating Pro Forma'!$P$62)/12)*'Debt Service'!$F12),IF($E12&gt;FE$3-1,$H12,0))</f>
        <v>0</v>
      </c>
      <c r="FF12" s="268">
        <f>IF($I12="Percentage of Cash Flow",IF($E12&gt;FF$3-1,(('Operating Pro Forma'!$P$59-'Operating Pro Forma'!$P$62)/12)*'Debt Service'!$F12),IF($E12&gt;FF$3-1,$H12,0))</f>
        <v>0</v>
      </c>
      <c r="FG12" s="268">
        <f>IF($I12="Percentage of Cash Flow",IF($E12&gt;FG$3-1,(('Operating Pro Forma'!$P$59-'Operating Pro Forma'!$P$62)/12)*'Debt Service'!$F12),IF($E12&gt;FG$3-1,$H12,0))</f>
        <v>0</v>
      </c>
      <c r="FH12" s="268">
        <f>IF($I12="Percentage of Cash Flow",IF($E12&gt;FH$3-1,(('Operating Pro Forma'!$P$59-'Operating Pro Forma'!$P$62)/12)*'Debt Service'!$F12),IF($E12&gt;FH$3-1,$H12,0))</f>
        <v>0</v>
      </c>
      <c r="FI12" s="268">
        <f>IF($I12="Percentage of Cash Flow",IF($E12&gt;FI$3-1,(('Operating Pro Forma'!$P$59-'Operating Pro Forma'!$P$62)/12)*'Debt Service'!$F12),IF($E12&gt;FI$3-1,$H12,0))</f>
        <v>0</v>
      </c>
      <c r="FJ12" s="268">
        <f>IF($I12="Percentage of Cash Flow",IF($E12&gt;FJ$3-1,(('Operating Pro Forma'!$P$59-'Operating Pro Forma'!$P$62)/12)*'Debt Service'!$F12),IF($E12&gt;FJ$3-1,$H12,0))</f>
        <v>0</v>
      </c>
      <c r="FK12" s="268">
        <f>IF($I12="Percentage of Cash Flow",IF($E12&gt;FK$3-1,(('Operating Pro Forma'!$P$59-'Operating Pro Forma'!$P$62)/12)*'Debt Service'!$F12),IF($E12&gt;FK$3-1,$H12,0))</f>
        <v>0</v>
      </c>
      <c r="FL12" s="267">
        <f t="shared" si="12"/>
        <v>0</v>
      </c>
      <c r="FM12" s="268">
        <f>IF($I12="Percentage of Cash Flow",IF($E12&gt;FM$3-1,(('Operating Pro Forma'!$Q$59-'Operating Pro Forma'!$Q$62)/12)*'Debt Service'!$F12),IF($E12&gt;FM$3-1,$H12,0))</f>
        <v>0</v>
      </c>
      <c r="FN12" s="268">
        <f>IF($I12="Percentage of Cash Flow",IF($E12&gt;FN$3-1,(('Operating Pro Forma'!$Q$59-'Operating Pro Forma'!$Q$62)/12)*'Debt Service'!$F12),IF($E12&gt;FN$3-1,$H12,0))</f>
        <v>0</v>
      </c>
      <c r="FO12" s="268">
        <f>IF($I12="Percentage of Cash Flow",IF($E12&gt;FO$3-1,(('Operating Pro Forma'!$Q$59-'Operating Pro Forma'!$Q$62)/12)*'Debt Service'!$F12),IF($E12&gt;FO$3-1,$H12,0))</f>
        <v>0</v>
      </c>
      <c r="FP12" s="268">
        <f>IF($I12="Percentage of Cash Flow",IF($E12&gt;FP$3-1,(('Operating Pro Forma'!$Q$59-'Operating Pro Forma'!$Q$62)/12)*'Debt Service'!$F12),IF($E12&gt;FP$3-1,$H12,0))</f>
        <v>0</v>
      </c>
      <c r="FQ12" s="268">
        <f>IF($I12="Percentage of Cash Flow",IF($E12&gt;FQ$3-1,(('Operating Pro Forma'!$Q$59-'Operating Pro Forma'!$Q$62)/12)*'Debt Service'!$F12),IF($E12&gt;FQ$3-1,$H12,0))</f>
        <v>0</v>
      </c>
      <c r="FR12" s="268">
        <f>IF($I12="Percentage of Cash Flow",IF($E12&gt;FR$3-1,(('Operating Pro Forma'!$Q$59-'Operating Pro Forma'!$Q$62)/12)*'Debt Service'!$F12),IF($E12&gt;FR$3-1,$H12,0))</f>
        <v>0</v>
      </c>
      <c r="FS12" s="268">
        <f>IF($I12="Percentage of Cash Flow",IF($E12&gt;FS$3-1,(('Operating Pro Forma'!$Q$59-'Operating Pro Forma'!$Q$62)/12)*'Debt Service'!$F12),IF($E12&gt;FS$3-1,$H12,0))</f>
        <v>0</v>
      </c>
      <c r="FT12" s="268">
        <f>IF($I12="Percentage of Cash Flow",IF($E12&gt;FT$3-1,(('Operating Pro Forma'!$Q$59-'Operating Pro Forma'!$Q$62)/12)*'Debt Service'!$F12),IF($E12&gt;FT$3-1,$H12,0))</f>
        <v>0</v>
      </c>
      <c r="FU12" s="268">
        <f>IF($I12="Percentage of Cash Flow",IF($E12&gt;FU$3-1,(('Operating Pro Forma'!$Q$59-'Operating Pro Forma'!$Q$62)/12)*'Debt Service'!$F12),IF($E12&gt;FU$3-1,$H12,0))</f>
        <v>0</v>
      </c>
      <c r="FV12" s="268">
        <f>IF($I12="Percentage of Cash Flow",IF($E12&gt;FV$3-1,(('Operating Pro Forma'!$Q$59-'Operating Pro Forma'!$Q$62)/12)*'Debt Service'!$F12),IF($E12&gt;FV$3-1,$H12,0))</f>
        <v>0</v>
      </c>
      <c r="FW12" s="268">
        <f>IF($I12="Percentage of Cash Flow",IF($E12&gt;FW$3-1,(('Operating Pro Forma'!$Q$59-'Operating Pro Forma'!$Q$62)/12)*'Debt Service'!$F12),IF($E12&gt;FW$3-1,$H12,0))</f>
        <v>0</v>
      </c>
      <c r="FX12" s="268">
        <f>IF($I12="Percentage of Cash Flow",IF($E12&gt;FX$3-1,(('Operating Pro Forma'!$Q$59-'Operating Pro Forma'!$Q$62)/12)*'Debt Service'!$F12),IF($E12&gt;FX$3-1,$H12,0))</f>
        <v>0</v>
      </c>
      <c r="FY12" s="267">
        <f t="shared" si="13"/>
        <v>0</v>
      </c>
      <c r="FZ12" s="268">
        <f>IF($I12="Percentage of Cash Flow",IF($E12&gt;FZ$3-1,(('Operating Pro Forma'!$R$59-'Operating Pro Forma'!$R$62)/12)*'Debt Service'!$F12),IF($E12&gt;FZ$3-1,$H12,0))</f>
        <v>0</v>
      </c>
      <c r="GA12" s="268">
        <f>IF($I12="Percentage of Cash Flow",IF($E12&gt;GA$3-1,(('Operating Pro Forma'!$R$59-'Operating Pro Forma'!$R$62)/12)*'Debt Service'!$F12),IF($E12&gt;GA$3-1,$H12,0))</f>
        <v>0</v>
      </c>
      <c r="GB12" s="268">
        <f>IF($I12="Percentage of Cash Flow",IF($E12&gt;GB$3-1,(('Operating Pro Forma'!$R$59-'Operating Pro Forma'!$R$62)/12)*'Debt Service'!$F12),IF($E12&gt;GB$3-1,$H12,0))</f>
        <v>0</v>
      </c>
      <c r="GC12" s="268">
        <f>IF($I12="Percentage of Cash Flow",IF($E12&gt;GC$3-1,(('Operating Pro Forma'!$R$59-'Operating Pro Forma'!$R$62)/12)*'Debt Service'!$F12),IF($E12&gt;GC$3-1,$H12,0))</f>
        <v>0</v>
      </c>
      <c r="GD12" s="268">
        <f>IF($I12="Percentage of Cash Flow",IF($E12&gt;GD$3-1,(('Operating Pro Forma'!$R$59-'Operating Pro Forma'!$R$62)/12)*'Debt Service'!$F12),IF($E12&gt;GD$3-1,$H12,0))</f>
        <v>0</v>
      </c>
      <c r="GE12" s="268">
        <f>IF($I12="Percentage of Cash Flow",IF($E12&gt;GE$3-1,(('Operating Pro Forma'!$R$59-'Operating Pro Forma'!$R$62)/12)*'Debt Service'!$F12),IF($E12&gt;GE$3-1,$H12,0))</f>
        <v>0</v>
      </c>
      <c r="GF12" s="268">
        <f>IF($I12="Percentage of Cash Flow",IF($E12&gt;GF$3-1,(('Operating Pro Forma'!$R$59-'Operating Pro Forma'!$R$62)/12)*'Debt Service'!$F12),IF($E12&gt;GF$3-1,$H12,0))</f>
        <v>0</v>
      </c>
      <c r="GG12" s="268">
        <f>IF($I12="Percentage of Cash Flow",IF($E12&gt;GG$3-1,(('Operating Pro Forma'!$R$59-'Operating Pro Forma'!$R$62)/12)*'Debt Service'!$F12),IF($E12&gt;GG$3-1,$H12,0))</f>
        <v>0</v>
      </c>
      <c r="GH12" s="268">
        <f>IF($I12="Percentage of Cash Flow",IF($E12&gt;GH$3-1,(('Operating Pro Forma'!$R$59-'Operating Pro Forma'!$R$62)/12)*'Debt Service'!$F12),IF($E12&gt;GH$3-1,$H12,0))</f>
        <v>0</v>
      </c>
      <c r="GI12" s="268">
        <f>IF($I12="Percentage of Cash Flow",IF($E12&gt;GI$3-1,(('Operating Pro Forma'!$R$59-'Operating Pro Forma'!$R$62)/12)*'Debt Service'!$F12),IF($E12&gt;GI$3-1,$H12,0))</f>
        <v>0</v>
      </c>
      <c r="GJ12" s="268">
        <f>IF($I12="Percentage of Cash Flow",IF($E12&gt;GJ$3-1,(('Operating Pro Forma'!$R$59-'Operating Pro Forma'!$R$62)/12)*'Debt Service'!$F12),IF($E12&gt;GJ$3-1,$H12,0))</f>
        <v>0</v>
      </c>
      <c r="GK12" s="268">
        <f>IF($I12="Percentage of Cash Flow",IF($E12&gt;GK$3-1,(('Operating Pro Forma'!$R$59-'Operating Pro Forma'!$R$62)/12)*'Debt Service'!$F12),IF($E12&gt;GK$3-1,$H12,0))</f>
        <v>0</v>
      </c>
      <c r="GL12" s="267">
        <f t="shared" si="14"/>
        <v>0</v>
      </c>
      <c r="GM12" s="268">
        <f>IF($I12="Percentage of Cash Flow",IF($E12&gt;GM$3-1,(('Operating Pro Forma'!$S$59-'Operating Pro Forma'!$S$62)/12)*'Debt Service'!$F12),IF($E12&gt;GM$3-1,$H12,0))</f>
        <v>0</v>
      </c>
      <c r="GN12" s="268">
        <f>IF($I12="Percentage of Cash Flow",IF($E12&gt;GN$3-1,(('Operating Pro Forma'!$S$59-'Operating Pro Forma'!$S$62)/12)*'Debt Service'!$F12),IF($E12&gt;GN$3-1,$H12,0))</f>
        <v>0</v>
      </c>
      <c r="GO12" s="268">
        <f>IF($I12="Percentage of Cash Flow",IF($E12&gt;GO$3-1,(('Operating Pro Forma'!$S$59-'Operating Pro Forma'!$S$62)/12)*'Debt Service'!$F12),IF($E12&gt;GO$3-1,$H12,0))</f>
        <v>0</v>
      </c>
      <c r="GP12" s="268">
        <f>IF($I12="Percentage of Cash Flow",IF($E12&gt;GP$3-1,(('Operating Pro Forma'!$S$59-'Operating Pro Forma'!$S$62)/12)*'Debt Service'!$F12),IF($E12&gt;GP$3-1,$H12,0))</f>
        <v>0</v>
      </c>
      <c r="GQ12" s="268">
        <f>IF($I12="Percentage of Cash Flow",IF($E12&gt;GQ$3-1,(('Operating Pro Forma'!$S$59-'Operating Pro Forma'!$S$62)/12)*'Debt Service'!$F12),IF($E12&gt;GQ$3-1,$H12,0))</f>
        <v>0</v>
      </c>
      <c r="GR12" s="268">
        <f>IF($I12="Percentage of Cash Flow",IF($E12&gt;GR$3-1,(('Operating Pro Forma'!$S$59-'Operating Pro Forma'!$S$62)/12)*'Debt Service'!$F12),IF($E12&gt;GR$3-1,$H12,0))</f>
        <v>0</v>
      </c>
      <c r="GS12" s="268">
        <f>IF($I12="Percentage of Cash Flow",IF($E12&gt;GS$3-1,(('Operating Pro Forma'!$S$59-'Operating Pro Forma'!$S$62)/12)*'Debt Service'!$F12),IF($E12&gt;GS$3-1,$H12,0))</f>
        <v>0</v>
      </c>
      <c r="GT12" s="268">
        <f>IF($I12="Percentage of Cash Flow",IF($E12&gt;GT$3-1,(('Operating Pro Forma'!$S$59-'Operating Pro Forma'!$S$62)/12)*'Debt Service'!$F12),IF($E12&gt;GT$3-1,$H12,0))</f>
        <v>0</v>
      </c>
      <c r="GU12" s="268">
        <f>IF($I12="Percentage of Cash Flow",IF($E12&gt;GU$3-1,(('Operating Pro Forma'!$S$59-'Operating Pro Forma'!$S$62)/12)*'Debt Service'!$F12),IF($E12&gt;GU$3-1,$H12,0))</f>
        <v>0</v>
      </c>
      <c r="GV12" s="268">
        <f>IF($I12="Percentage of Cash Flow",IF($E12&gt;GV$3-1,(('Operating Pro Forma'!$S$59-'Operating Pro Forma'!$S$62)/12)*'Debt Service'!$F12),IF($E12&gt;GV$3-1,$H12,0))</f>
        <v>0</v>
      </c>
      <c r="GW12" s="268">
        <f>IF($I12="Percentage of Cash Flow",IF($E12&gt;GW$3-1,(('Operating Pro Forma'!$S$59-'Operating Pro Forma'!$S$62)/12)*'Debt Service'!$F12),IF($E12&gt;GW$3-1,$H12,0))</f>
        <v>0</v>
      </c>
      <c r="GX12" s="268">
        <f>IF($I12="Percentage of Cash Flow",IF($E12&gt;GX$3-1,(('Operating Pro Forma'!$S$59-'Operating Pro Forma'!$S$62)/12)*'Debt Service'!$F12),IF($E12&gt;GX$3-1,$H12,0))</f>
        <v>0</v>
      </c>
      <c r="GY12" s="267">
        <f t="shared" si="15"/>
        <v>0</v>
      </c>
      <c r="GZ12" s="268">
        <f>IF($I12="Percentage of Cash Flow",IF($E12&gt;GZ$3-1,(('Operating Pro Forma'!$T$59-'Operating Pro Forma'!$T$62)/12)*'Debt Service'!$F12),IF($E12&gt;GZ$3-1,$H12,0))</f>
        <v>0</v>
      </c>
      <c r="HA12" s="268">
        <f>IF($I12="Percentage of Cash Flow",IF($E12&gt;HA$3-1,(('Operating Pro Forma'!$T$59-'Operating Pro Forma'!$T$62)/12)*'Debt Service'!$F12),IF($E12&gt;HA$3-1,$H12,0))</f>
        <v>0</v>
      </c>
      <c r="HB12" s="268">
        <f>IF($I12="Percentage of Cash Flow",IF($E12&gt;HB$3-1,(('Operating Pro Forma'!$T$59-'Operating Pro Forma'!$T$62)/12)*'Debt Service'!$F12),IF($E12&gt;HB$3-1,$H12,0))</f>
        <v>0</v>
      </c>
      <c r="HC12" s="268">
        <f>IF($I12="Percentage of Cash Flow",IF($E12&gt;HC$3-1,(('Operating Pro Forma'!$T$59-'Operating Pro Forma'!$T$62)/12)*'Debt Service'!$F12),IF($E12&gt;HC$3-1,$H12,0))</f>
        <v>0</v>
      </c>
      <c r="HD12" s="268">
        <f>IF($I12="Percentage of Cash Flow",IF($E12&gt;HD$3-1,(('Operating Pro Forma'!$T$59-'Operating Pro Forma'!$T$62)/12)*'Debt Service'!$F12),IF($E12&gt;HD$3-1,$H12,0))</f>
        <v>0</v>
      </c>
      <c r="HE12" s="268">
        <f>IF($I12="Percentage of Cash Flow",IF($E12&gt;HE$3-1,(('Operating Pro Forma'!$T$59-'Operating Pro Forma'!$T$62)/12)*'Debt Service'!$F12),IF($E12&gt;HE$3-1,$H12,0))</f>
        <v>0</v>
      </c>
      <c r="HF12" s="268">
        <f>IF($I12="Percentage of Cash Flow",IF($E12&gt;HF$3-1,(('Operating Pro Forma'!$T$59-'Operating Pro Forma'!$T$62)/12)*'Debt Service'!$F12),IF($E12&gt;HF$3-1,$H12,0))</f>
        <v>0</v>
      </c>
      <c r="HG12" s="268">
        <f>IF($I12="Percentage of Cash Flow",IF($E12&gt;HG$3-1,(('Operating Pro Forma'!$T$59-'Operating Pro Forma'!$T$62)/12)*'Debt Service'!$F12),IF($E12&gt;HG$3-1,$H12,0))</f>
        <v>0</v>
      </c>
      <c r="HH12" s="268">
        <f>IF($I12="Percentage of Cash Flow",IF($E12&gt;HH$3-1,(('Operating Pro Forma'!$T$59-'Operating Pro Forma'!$T$62)/12)*'Debt Service'!$F12),IF($E12&gt;HH$3-1,$H12,0))</f>
        <v>0</v>
      </c>
      <c r="HI12" s="268">
        <f>IF($I12="Percentage of Cash Flow",IF($E12&gt;HI$3-1,(('Operating Pro Forma'!$T$59-'Operating Pro Forma'!$T$62)/12)*'Debt Service'!$F12),IF($E12&gt;HI$3-1,$H12,0))</f>
        <v>0</v>
      </c>
      <c r="HJ12" s="268">
        <f>IF($I12="Percentage of Cash Flow",IF($E12&gt;HJ$3-1,(('Operating Pro Forma'!$T$59-'Operating Pro Forma'!$T$62)/12)*'Debt Service'!$F12),IF($E12&gt;HJ$3-1,$H12,0))</f>
        <v>0</v>
      </c>
      <c r="HK12" s="268">
        <f>IF($I12="Percentage of Cash Flow",IF($E12&gt;HK$3-1,(('Operating Pro Forma'!$T$59-'Operating Pro Forma'!$T$62)/12)*'Debt Service'!$F12),IF($E12&gt;HK$3-1,$H12,0))</f>
        <v>0</v>
      </c>
      <c r="HL12" s="267">
        <f t="shared" si="16"/>
        <v>0</v>
      </c>
      <c r="HM12" s="268">
        <f>IF($I12="Percentage of Cash Flow",IF($E12&gt;HM$3-1,(('Operating Pro Forma'!$U$59-'Operating Pro Forma'!$U$62)/12)*'Debt Service'!$F12),IF($E12&gt;HM$3-1,$H12,0))</f>
        <v>0</v>
      </c>
      <c r="HN12" s="268">
        <f>IF($I12="Percentage of Cash Flow",IF($E12&gt;HN$3-1,(('Operating Pro Forma'!$U$59-'Operating Pro Forma'!$U$62)/12)*'Debt Service'!$F12),IF($E12&gt;HN$3-1,$H12,0))</f>
        <v>0</v>
      </c>
      <c r="HO12" s="268">
        <f>IF($I12="Percentage of Cash Flow",IF($E12&gt;HO$3-1,(('Operating Pro Forma'!$U$59-'Operating Pro Forma'!$U$62)/12)*'Debt Service'!$F12),IF($E12&gt;HO$3-1,$H12,0))</f>
        <v>0</v>
      </c>
      <c r="HP12" s="268">
        <f>IF($I12="Percentage of Cash Flow",IF($E12&gt;HP$3-1,(('Operating Pro Forma'!$U$59-'Operating Pro Forma'!$U$62)/12)*'Debt Service'!$F12),IF($E12&gt;HP$3-1,$H12,0))</f>
        <v>0</v>
      </c>
      <c r="HQ12" s="268">
        <f>IF($I12="Percentage of Cash Flow",IF($E12&gt;HQ$3-1,(('Operating Pro Forma'!$U$59-'Operating Pro Forma'!$U$62)/12)*'Debt Service'!$F12),IF($E12&gt;HQ$3-1,$H12,0))</f>
        <v>0</v>
      </c>
      <c r="HR12" s="268">
        <f>IF($I12="Percentage of Cash Flow",IF($E12&gt;HR$3-1,(('Operating Pro Forma'!$U$59-'Operating Pro Forma'!$U$62)/12)*'Debt Service'!$F12),IF($E12&gt;HR$3-1,$H12,0))</f>
        <v>0</v>
      </c>
      <c r="HS12" s="268">
        <f>IF($I12="Percentage of Cash Flow",IF($E12&gt;HS$3-1,(('Operating Pro Forma'!$U$59-'Operating Pro Forma'!$U$62)/12)*'Debt Service'!$F12),IF($E12&gt;HS$3-1,$H12,0))</f>
        <v>0</v>
      </c>
      <c r="HT12" s="268">
        <f>IF($I12="Percentage of Cash Flow",IF($E12&gt;HT$3-1,(('Operating Pro Forma'!$U$59-'Operating Pro Forma'!$U$62)/12)*'Debt Service'!$F12),IF($E12&gt;HT$3-1,$H12,0))</f>
        <v>0</v>
      </c>
      <c r="HU12" s="268">
        <f>IF($I12="Percentage of Cash Flow",IF($E12&gt;HU$3-1,(('Operating Pro Forma'!$U$59-'Operating Pro Forma'!$U$62)/12)*'Debt Service'!$F12),IF($E12&gt;HU$3-1,$H12,0))</f>
        <v>0</v>
      </c>
      <c r="HV12" s="268">
        <f>IF($I12="Percentage of Cash Flow",IF($E12&gt;HV$3-1,(('Operating Pro Forma'!$U$59-'Operating Pro Forma'!$U$62)/12)*'Debt Service'!$F12),IF($E12&gt;HV$3-1,$H12,0))</f>
        <v>0</v>
      </c>
      <c r="HW12" s="268">
        <f>IF($I12="Percentage of Cash Flow",IF($E12&gt;HW$3-1,(('Operating Pro Forma'!$U$59-'Operating Pro Forma'!$U$62)/12)*'Debt Service'!$F12),IF($E12&gt;HW$3-1,$H12,0))</f>
        <v>0</v>
      </c>
      <c r="HX12" s="268">
        <f>IF($I12="Percentage of Cash Flow",IF($E12&gt;HX$3-1,(('Operating Pro Forma'!$U$59-'Operating Pro Forma'!$U$62)/12)*'Debt Service'!$F12),IF($E12&gt;HX$3-1,$H12,0))</f>
        <v>0</v>
      </c>
      <c r="HY12" s="267">
        <f t="shared" si="17"/>
        <v>0</v>
      </c>
      <c r="HZ12" s="268">
        <f>IF($I12="Percentage of Cash Flow",IF($E12&gt;HZ$3-1,(('Operating Pro Forma'!$V$59-'Operating Pro Forma'!$V$62)/12)*'Debt Service'!$F12),IF($E12&gt;HZ$3-1,$H12,0))</f>
        <v>0</v>
      </c>
      <c r="IA12" s="268">
        <f>IF($I12="Percentage of Cash Flow",IF($E12&gt;IA$3-1,(('Operating Pro Forma'!$V$59-'Operating Pro Forma'!$V$62)/12)*'Debt Service'!$F12),IF($E12&gt;IA$3-1,$H12,0))</f>
        <v>0</v>
      </c>
      <c r="IB12" s="268">
        <f>IF($I12="Percentage of Cash Flow",IF($E12&gt;IB$3-1,(('Operating Pro Forma'!$V$59-'Operating Pro Forma'!$V$62)/12)*'Debt Service'!$F12),IF($E12&gt;IB$3-1,$H12,0))</f>
        <v>0</v>
      </c>
      <c r="IC12" s="268">
        <f>IF($I12="Percentage of Cash Flow",IF($E12&gt;IC$3-1,(('Operating Pro Forma'!$V$59-'Operating Pro Forma'!$V$62)/12)*'Debt Service'!$F12),IF($E12&gt;IC$3-1,$H12,0))</f>
        <v>0</v>
      </c>
      <c r="ID12" s="268">
        <f>IF($I12="Percentage of Cash Flow",IF($E12&gt;ID$3-1,(('Operating Pro Forma'!$V$59-'Operating Pro Forma'!$V$62)/12)*'Debt Service'!$F12),IF($E12&gt;ID$3-1,$H12,0))</f>
        <v>0</v>
      </c>
      <c r="IE12" s="268">
        <f>IF($I12="Percentage of Cash Flow",IF($E12&gt;IE$3-1,(('Operating Pro Forma'!$V$59-'Operating Pro Forma'!$V$62)/12)*'Debt Service'!$F12),IF($E12&gt;IE$3-1,$H12,0))</f>
        <v>0</v>
      </c>
      <c r="IF12" s="268">
        <f>IF($I12="Percentage of Cash Flow",IF($E12&gt;IF$3-1,(('Operating Pro Forma'!$V$59-'Operating Pro Forma'!$V$62)/12)*'Debt Service'!$F12),IF($E12&gt;IF$3-1,$H12,0))</f>
        <v>0</v>
      </c>
      <c r="IG12" s="268">
        <f>IF($I12="Percentage of Cash Flow",IF($E12&gt;IG$3-1,(('Operating Pro Forma'!$V$59-'Operating Pro Forma'!$V$62)/12)*'Debt Service'!$F12),IF($E12&gt;IG$3-1,$H12,0))</f>
        <v>0</v>
      </c>
      <c r="IH12" s="268">
        <f>IF($I12="Percentage of Cash Flow",IF($E12&gt;IH$3-1,(('Operating Pro Forma'!$V$59-'Operating Pro Forma'!$V$62)/12)*'Debt Service'!$F12),IF($E12&gt;IH$3-1,$H12,0))</f>
        <v>0</v>
      </c>
      <c r="II12" s="268">
        <f>IF($I12="Percentage of Cash Flow",IF($E12&gt;II$3-1,(('Operating Pro Forma'!$V$59-'Operating Pro Forma'!$V$62)/12)*'Debt Service'!$F12),IF($E12&gt;II$3-1,$H12,0))</f>
        <v>0</v>
      </c>
      <c r="IJ12" s="268">
        <f>IF($I12="Percentage of Cash Flow",IF($E12&gt;IJ$3-1,(('Operating Pro Forma'!$V$59-'Operating Pro Forma'!$V$62)/12)*'Debt Service'!$F12),IF($E12&gt;IJ$3-1,$H12,0))</f>
        <v>0</v>
      </c>
      <c r="IK12" s="268">
        <f>IF($I12="Percentage of Cash Flow",IF($E12&gt;IK$3-1,(('Operating Pro Forma'!$V$59-'Operating Pro Forma'!$V$62)/12)*'Debt Service'!$F12),IF($E12&gt;IK$3-1,$H12,0))</f>
        <v>0</v>
      </c>
      <c r="IL12" s="267">
        <f t="shared" si="18"/>
        <v>0</v>
      </c>
      <c r="IM12" s="268">
        <f>IF($I12="Percentage of Cash Flow",IF($E12&gt;IM$3-1,(('Operating Pro Forma'!$W$59-'Operating Pro Forma'!$W$62)/12)*'Debt Service'!$F$4),IF($E12&gt;IM$3-1,$H12,0))</f>
        <v>0</v>
      </c>
      <c r="IN12" s="268">
        <f>IF($I12="Percentage of Cash Flow",IF($E12&gt;IN$3-1,(('Operating Pro Forma'!$W$59-'Operating Pro Forma'!$W$62)/12)*'Debt Service'!$F$4),IF($E12&gt;IN$3-1,$H12,0))</f>
        <v>0</v>
      </c>
      <c r="IO12" s="268">
        <f>IF($I12="Percentage of Cash Flow",IF($E12&gt;IO$3-1,(('Operating Pro Forma'!$W$59-'Operating Pro Forma'!$W$62)/12)*'Debt Service'!$F$4),IF($E12&gt;IO$3-1,$H12,0))</f>
        <v>0</v>
      </c>
      <c r="IP12" s="268">
        <f>IF($I12="Percentage of Cash Flow",IF($E12&gt;IP$3-1,(('Operating Pro Forma'!$W$59-'Operating Pro Forma'!$W$62)/12)*'Debt Service'!$F$4),IF($E12&gt;IP$3-1,$H12,0))</f>
        <v>0</v>
      </c>
      <c r="IQ12" s="268">
        <f>IF($I12="Percentage of Cash Flow",IF($E12&gt;IQ$3-1,(('Operating Pro Forma'!$W$59-'Operating Pro Forma'!$W$62)/12)*'Debt Service'!$F$4),IF($E12&gt;IQ$3-1,$H12,0))</f>
        <v>0</v>
      </c>
      <c r="IR12" s="268">
        <f>IF($I12="Percentage of Cash Flow",IF($E12&gt;IR$3-1,(('Operating Pro Forma'!$W$59-'Operating Pro Forma'!$W$62)/12)*'Debt Service'!$F$4),IF($E12&gt;IR$3-1,$H12,0))</f>
        <v>0</v>
      </c>
      <c r="IS12" s="268">
        <f>IF($I12="Percentage of Cash Flow",IF($E12&gt;IS$3-1,(('Operating Pro Forma'!$W$59-'Operating Pro Forma'!$W$62)/12)*'Debt Service'!$F$4),IF($E12&gt;IS$3-1,$H12,0))</f>
        <v>0</v>
      </c>
      <c r="IT12" s="268">
        <f>IF($I12="Percentage of Cash Flow",IF($E12&gt;IT$3-1,(('Operating Pro Forma'!$W$59-'Operating Pro Forma'!$W$62)/12)*'Debt Service'!$F$4),IF($E12&gt;IT$3-1,$H12,0))</f>
        <v>0</v>
      </c>
      <c r="IU12" s="268">
        <f>IF($I12="Percentage of Cash Flow",IF($E12&gt;IU$3-1,(('Operating Pro Forma'!$W$59-'Operating Pro Forma'!$W$62)/12)*'Debt Service'!$F$4),IF($E12&gt;IU$3-1,$H12,0))</f>
        <v>0</v>
      </c>
      <c r="IV12" s="268">
        <f>IF($I12="Percentage of Cash Flow",IF($E12&gt;IV$3-1,(('Operating Pro Forma'!$W$59-'Operating Pro Forma'!$W$62)/12)*'Debt Service'!$F$4),IF($E12&gt;IV$3-1,$H12,0))</f>
        <v>0</v>
      </c>
      <c r="IW12" s="268">
        <f>IF($I12="Percentage of Cash Flow",IF($E12&gt;IW$3-1,(('Operating Pro Forma'!$W$59-'Operating Pro Forma'!$W$62)/12)*'Debt Service'!$F$4),IF($E12&gt;IW$3-1,$H12,0))</f>
        <v>0</v>
      </c>
      <c r="IX12" s="268">
        <f>IF($I12="Percentage of Cash Flow",IF($E12&gt;IX$3-1,(('Operating Pro Forma'!$W$59-'Operating Pro Forma'!$W$62)/12)*'Debt Service'!$F$4),IF($E12&gt;IX$3-1,$H12,0))</f>
        <v>0</v>
      </c>
      <c r="IY12" s="267">
        <f t="shared" si="19"/>
        <v>0</v>
      </c>
      <c r="IZ12" s="268">
        <f>IF($I12="Percentage of Cash Flow",IF($E12&gt;IZ$3-1,(('Operating Pro Forma'!$X$59-'Operating Pro Forma'!$X$62)/12)*'Debt Service'!$F12),IF($E12&gt;IZ$3-1,$H12,0))</f>
        <v>0</v>
      </c>
      <c r="JA12" s="268">
        <f>IF($I12="Percentage of Cash Flow",IF($E12&gt;JA$3-1,(('Operating Pro Forma'!$X$59-'Operating Pro Forma'!$X$62)/12)*'Debt Service'!$F12),IF($E12&gt;JA$3-1,$H12,0))</f>
        <v>0</v>
      </c>
      <c r="JB12" s="268">
        <f>IF($I12="Percentage of Cash Flow",IF($E12&gt;JB$3-1,(('Operating Pro Forma'!$X$59-'Operating Pro Forma'!$X$62)/12)*'Debt Service'!$F12),IF($E12&gt;JB$3-1,$H12,0))</f>
        <v>0</v>
      </c>
      <c r="JC12" s="268">
        <f>IF($I12="Percentage of Cash Flow",IF($E12&gt;JC$3-1,(('Operating Pro Forma'!$X$59-'Operating Pro Forma'!$X$62)/12)*'Debt Service'!$F12),IF($E12&gt;JC$3-1,$H12,0))</f>
        <v>0</v>
      </c>
      <c r="JD12" s="268">
        <f>IF($I12="Percentage of Cash Flow",IF($E12&gt;JD$3-1,(('Operating Pro Forma'!$X$59-'Operating Pro Forma'!$X$62)/12)*'Debt Service'!$F12),IF($E12&gt;JD$3-1,$H12,0))</f>
        <v>0</v>
      </c>
      <c r="JE12" s="268">
        <f>IF($I12="Percentage of Cash Flow",IF($E12&gt;JE$3-1,(('Operating Pro Forma'!$X$59-'Operating Pro Forma'!$X$62)/12)*'Debt Service'!$F12),IF($E12&gt;JE$3-1,$H12,0))</f>
        <v>0</v>
      </c>
      <c r="JF12" s="268">
        <f>IF($I12="Percentage of Cash Flow",IF($E12&gt;JF$3-1,(('Operating Pro Forma'!$X$59-'Operating Pro Forma'!$X$62)/12)*'Debt Service'!$F12),IF($E12&gt;JF$3-1,$H12,0))</f>
        <v>0</v>
      </c>
      <c r="JG12" s="268">
        <f>IF($I12="Percentage of Cash Flow",IF($E12&gt;JG$3-1,(('Operating Pro Forma'!$X$59-'Operating Pro Forma'!$X$62)/12)*'Debt Service'!$F12),IF($E12&gt;JG$3-1,$H12,0))</f>
        <v>0</v>
      </c>
      <c r="JH12" s="268">
        <f>IF($I12="Percentage of Cash Flow",IF($E12&gt;JH$3-1,(('Operating Pro Forma'!$X$59-'Operating Pro Forma'!$X$62)/12)*'Debt Service'!$F12),IF($E12&gt;JH$3-1,$H12,0))</f>
        <v>0</v>
      </c>
      <c r="JI12" s="268">
        <f>IF($I12="Percentage of Cash Flow",IF($E12&gt;JI$3-1,(('Operating Pro Forma'!$X$59-'Operating Pro Forma'!$X$62)/12)*'Debt Service'!$F12),IF($E12&gt;JI$3-1,$H12,0))</f>
        <v>0</v>
      </c>
      <c r="JJ12" s="268">
        <f>IF($I12="Percentage of Cash Flow",IF($E12&gt;JJ$3-1,(('Operating Pro Forma'!$X$59-'Operating Pro Forma'!$X$62)/12)*'Debt Service'!$F12),IF($E12&gt;JJ$3-1,$H12,0))</f>
        <v>0</v>
      </c>
      <c r="JK12" s="268">
        <f>IF($I12="Percentage of Cash Flow",IF($E12&gt;JK$3-1,(('Operating Pro Forma'!$X$59-'Operating Pro Forma'!$X$62)/12)*'Debt Service'!$F12),IF($E12&gt;JK$3-1,$H12,0))</f>
        <v>0</v>
      </c>
      <c r="JL12" s="267">
        <f t="shared" si="20"/>
        <v>0</v>
      </c>
      <c r="JM12" s="268">
        <f>IF($I12="Percentage of Cash Flow",IF($E12&gt;JM$3-1,(('Operating Pro Forma'!$Y$59-'Operating Pro Forma'!$Y$62)/12)*'Debt Service'!$F12),IF($E12&gt;JM$3-1,$H12,0))</f>
        <v>0</v>
      </c>
      <c r="JN12" s="268">
        <f>IF($I12="Percentage of Cash Flow",IF($E12&gt;JN$3-1,(('Operating Pro Forma'!$Y$59-'Operating Pro Forma'!$Y$62)/12)*'Debt Service'!$F12),IF($E12&gt;JN$3-1,$H12,0))</f>
        <v>0</v>
      </c>
      <c r="JO12" s="268">
        <f>IF($I12="Percentage of Cash Flow",IF($E12&gt;JO$3-1,(('Operating Pro Forma'!$Y$59-'Operating Pro Forma'!$Y$62)/12)*'Debt Service'!$F12),IF($E12&gt;JO$3-1,$H12,0))</f>
        <v>0</v>
      </c>
      <c r="JP12" s="268">
        <f>IF($I12="Percentage of Cash Flow",IF($E12&gt;JP$3-1,(('Operating Pro Forma'!$Y$59-'Operating Pro Forma'!$Y$62)/12)*'Debt Service'!$F12),IF($E12&gt;JP$3-1,$H12,0))</f>
        <v>0</v>
      </c>
      <c r="JQ12" s="268">
        <f>IF($I12="Percentage of Cash Flow",IF($E12&gt;JQ$3-1,(('Operating Pro Forma'!$Y$59-'Operating Pro Forma'!$Y$62)/12)*'Debt Service'!$F12),IF($E12&gt;JQ$3-1,$H12,0))</f>
        <v>0</v>
      </c>
      <c r="JR12" s="268">
        <f>IF($I12="Percentage of Cash Flow",IF($E12&gt;JR$3-1,(('Operating Pro Forma'!$Y$59-'Operating Pro Forma'!$Y$62)/12)*'Debt Service'!$F12),IF($E12&gt;JR$3-1,$H12,0))</f>
        <v>0</v>
      </c>
      <c r="JS12" s="268">
        <f>IF($I12="Percentage of Cash Flow",IF($E12&gt;JS$3-1,(('Operating Pro Forma'!$Y$59-'Operating Pro Forma'!$Y$62)/12)*'Debt Service'!$F12),IF($E12&gt;JS$3-1,$H12,0))</f>
        <v>0</v>
      </c>
      <c r="JT12" s="268">
        <f>IF($I12="Percentage of Cash Flow",IF($E12&gt;JT$3-1,(('Operating Pro Forma'!$Y$59-'Operating Pro Forma'!$Y$62)/12)*'Debt Service'!$F12),IF($E12&gt;JT$3-1,$H12,0))</f>
        <v>0</v>
      </c>
      <c r="JU12" s="268">
        <f>IF($I12="Percentage of Cash Flow",IF($E12&gt;JU$3-1,(('Operating Pro Forma'!$Y$59-'Operating Pro Forma'!$Y$62)/12)*'Debt Service'!$F12),IF($E12&gt;JU$3-1,$H12,0))</f>
        <v>0</v>
      </c>
      <c r="JV12" s="268">
        <f>IF($I12="Percentage of Cash Flow",IF($E12&gt;JV$3-1,(('Operating Pro Forma'!$Y$59-'Operating Pro Forma'!$Y$62)/12)*'Debt Service'!$F12),IF($E12&gt;JV$3-1,$H12,0))</f>
        <v>0</v>
      </c>
      <c r="JW12" s="268">
        <f>IF($I12="Percentage of Cash Flow",IF($E12&gt;JW$3-1,(('Operating Pro Forma'!$Y$59-'Operating Pro Forma'!$Y$62)/12)*'Debt Service'!$F12),IF($E12&gt;JW$3-1,$H12,0))</f>
        <v>0</v>
      </c>
      <c r="JX12" s="268">
        <f>IF($I12="Percentage of Cash Flow",IF($E12&gt;JX$3-1,(('Operating Pro Forma'!$Y$59-'Operating Pro Forma'!$Y$62)/12)*'Debt Service'!$F12),IF($E12&gt;JX$3-1,$H12,0))</f>
        <v>0</v>
      </c>
      <c r="JY12" s="267">
        <f t="shared" si="30"/>
        <v>0</v>
      </c>
      <c r="JZ12" s="268">
        <f>IF($I12="Percentage of Cash Flow",IF($E12&gt;JZ$3-1,(('Operating Pro Forma'!$Z$59-'Operating Pro Forma'!$Z$62)/12)*'Debt Service'!$F12),IF($E12&gt;JZ$3-1,$H12,0))</f>
        <v>0</v>
      </c>
      <c r="KA12" s="268">
        <f>IF($I12="Percentage of Cash Flow",IF($E12&gt;KA$3-1,(('Operating Pro Forma'!$Z$59-'Operating Pro Forma'!$Z$62)/12)*'Debt Service'!$F12),IF($E12&gt;KA$3-1,$H12,0))</f>
        <v>0</v>
      </c>
      <c r="KB12" s="268">
        <f>IF($I12="Percentage of Cash Flow",IF($E12&gt;KB$3-1,(('Operating Pro Forma'!$Z$59-'Operating Pro Forma'!$Z$62)/12)*'Debt Service'!$F12),IF($E12&gt;KB$3-1,$H12,0))</f>
        <v>0</v>
      </c>
      <c r="KC12" s="268">
        <f>IF($I12="Percentage of Cash Flow",IF($E12&gt;KC$3-1,(('Operating Pro Forma'!$Z$59-'Operating Pro Forma'!$Z$62)/12)*'Debt Service'!$F12),IF($E12&gt;KC$3-1,$H12,0))</f>
        <v>0</v>
      </c>
      <c r="KD12" s="268">
        <f>IF($I12="Percentage of Cash Flow",IF($E12&gt;KD$3-1,(('Operating Pro Forma'!$Z$59-'Operating Pro Forma'!$Z$62)/12)*'Debt Service'!$F12),IF($E12&gt;KD$3-1,$H12,0))</f>
        <v>0</v>
      </c>
      <c r="KE12" s="268">
        <f>IF($I12="Percentage of Cash Flow",IF($E12&gt;KE$3-1,(('Operating Pro Forma'!$Z$59-'Operating Pro Forma'!$Z$62)/12)*'Debt Service'!$F12),IF($E12&gt;KE$3-1,$H12,0))</f>
        <v>0</v>
      </c>
      <c r="KF12" s="268">
        <f>IF($I12="Percentage of Cash Flow",IF($E12&gt;KF$3-1,(('Operating Pro Forma'!$Z$59-'Operating Pro Forma'!$Z$62)/12)*'Debt Service'!$F12),IF($E12&gt;KF$3-1,$H12,0))</f>
        <v>0</v>
      </c>
      <c r="KG12" s="268">
        <f>IF($I12="Percentage of Cash Flow",IF($E12&gt;KG$3-1,(('Operating Pro Forma'!$Z$59-'Operating Pro Forma'!$Z$62)/12)*'Debt Service'!$F12),IF($E12&gt;KG$3-1,$H12,0))</f>
        <v>0</v>
      </c>
      <c r="KH12" s="268">
        <f>IF($I12="Percentage of Cash Flow",IF($E12&gt;KH$3-1,(('Operating Pro Forma'!$Z$59-'Operating Pro Forma'!$Z$62)/12)*'Debt Service'!$F12),IF($E12&gt;KH$3-1,$H12,0))</f>
        <v>0</v>
      </c>
      <c r="KI12" s="268">
        <f>IF($I12="Percentage of Cash Flow",IF($E12&gt;KI$3-1,(('Operating Pro Forma'!$Z$59-'Operating Pro Forma'!$Z$62)/12)*'Debt Service'!$F12),IF($E12&gt;KI$3-1,$H12,0))</f>
        <v>0</v>
      </c>
      <c r="KJ12" s="268">
        <f>IF($I12="Percentage of Cash Flow",IF($E12&gt;KJ$3-1,(('Operating Pro Forma'!$Z$59-'Operating Pro Forma'!$Z$62)/12)*'Debt Service'!$F12),IF($E12&gt;KJ$3-1,$H12,0))</f>
        <v>0</v>
      </c>
      <c r="KK12" s="268">
        <f>IF($I12="Percentage of Cash Flow",IF($E12&gt;KK$3-1,(('Operating Pro Forma'!$Z$59-'Operating Pro Forma'!$Z$62)/12)*'Debt Service'!$F12),IF($E12&gt;KK$3-1,$H12,0))</f>
        <v>0</v>
      </c>
      <c r="KL12" s="267">
        <f t="shared" si="21"/>
        <v>0</v>
      </c>
      <c r="KM12" s="274">
        <f>IF($I12="Percentage of Cash Flow",IF($E12&gt;KM$3-1,(('Operating Pro Forma'!$AA$59-'Operating Pro Forma'!$AA$62)/12)*'Debt Service'!$F12),IF($E12&gt;KM$3-1,$H12,0))</f>
        <v>0</v>
      </c>
      <c r="KN12" s="274">
        <f>IF($I12="Percentage of Cash Flow",IF($E12&gt;KN$3-1,(('Operating Pro Forma'!$AA$59-'Operating Pro Forma'!$AA$62)/12)*'Debt Service'!$F12),IF($E12&gt;KN$3-1,$H12,0))</f>
        <v>0</v>
      </c>
      <c r="KO12" s="274">
        <f>IF($I12="Percentage of Cash Flow",IF($E12&gt;KO$3-1,(('Operating Pro Forma'!$AA$59-'Operating Pro Forma'!$AA$62)/12)*'Debt Service'!$F12),IF($E12&gt;KO$3-1,$H12,0))</f>
        <v>0</v>
      </c>
      <c r="KP12" s="274">
        <f>IF($I12="Percentage of Cash Flow",IF($E12&gt;KP$3-1,(('Operating Pro Forma'!$AA$59-'Operating Pro Forma'!$AA$62)/12)*'Debt Service'!$F12),IF($E12&gt;KP$3-1,$H12,0))</f>
        <v>0</v>
      </c>
      <c r="KQ12" s="274">
        <f>IF($I12="Percentage of Cash Flow",IF($E12&gt;KQ$3-1,(('Operating Pro Forma'!$AA$59-'Operating Pro Forma'!$AA$62)/12)*'Debt Service'!$F12),IF($E12&gt;KQ$3-1,$H12,0))</f>
        <v>0</v>
      </c>
      <c r="KR12" s="274">
        <f>IF($I12="Percentage of Cash Flow",IF($E12&gt;KR$3-1,(('Operating Pro Forma'!$AA$59-'Operating Pro Forma'!$AA$62)/12)*'Debt Service'!$F12),IF($E12&gt;KR$3-1,$H12,0))</f>
        <v>0</v>
      </c>
      <c r="KS12" s="274">
        <f>IF($I12="Percentage of Cash Flow",IF($E12&gt;KS$3-1,(('Operating Pro Forma'!$AA$59-'Operating Pro Forma'!$AA$62)/12)*'Debt Service'!$F12),IF($E12&gt;KS$3-1,$H12,0))</f>
        <v>0</v>
      </c>
      <c r="KT12" s="274">
        <f>IF($I12="Percentage of Cash Flow",IF($E12&gt;KT$3-1,(('Operating Pro Forma'!$AA$59-'Operating Pro Forma'!$AA$62)/12)*'Debt Service'!$F12),IF($E12&gt;KT$3-1,$H12,0))</f>
        <v>0</v>
      </c>
      <c r="KU12" s="274">
        <f>IF($I12="Percentage of Cash Flow",IF($E12&gt;KU$3-1,(('Operating Pro Forma'!$AA$59-'Operating Pro Forma'!$AA$62)/12)*'Debt Service'!$F12),IF($E12&gt;KU$3-1,$H12,0))</f>
        <v>0</v>
      </c>
      <c r="KV12" s="274">
        <f>IF($I12="Percentage of Cash Flow",IF($E12&gt;KV$3-1,(('Operating Pro Forma'!$AA$59-'Operating Pro Forma'!$AA$62)/12)*'Debt Service'!$F12),IF($E12&gt;KV$3-1,$H12,0))</f>
        <v>0</v>
      </c>
      <c r="KW12" s="274">
        <f>IF($I12="Percentage of Cash Flow",IF($E12&gt;KW$3-1,(('Operating Pro Forma'!$AA$59-'Operating Pro Forma'!$AA$62)/12)*'Debt Service'!$F12),IF($E12&gt;KW$3-1,$H12,0))</f>
        <v>0</v>
      </c>
      <c r="KX12" s="274">
        <f>IF($I12="Percentage of Cash Flow",IF($E12&gt;KX$3-1,(('Operating Pro Forma'!$AA$59-'Operating Pro Forma'!$AA$62)/12)*'Debt Service'!$F12),IF($E12&gt;KX$3-1,$H12,0))</f>
        <v>0</v>
      </c>
      <c r="KY12" s="267">
        <f t="shared" si="22"/>
        <v>0</v>
      </c>
      <c r="KZ12" s="274">
        <f>IF($I12="Percentage of Cash Flow",IF($E12&gt;KZ$3-1,(('Operating Pro Forma'!$AB$59-'Operating Pro Forma'!$AB$62)/12)*'Debt Service'!$F12),IF($E12&gt;KZ$3-1,$H12,0))</f>
        <v>0</v>
      </c>
      <c r="LA12" s="274">
        <f>IF($I12="Percentage of Cash Flow",IF($E12&gt;LA$3-1,(('Operating Pro Forma'!$AB$59-'Operating Pro Forma'!$AB$62)/12)*'Debt Service'!$F12),IF($E12&gt;LA$3-1,$H12,0))</f>
        <v>0</v>
      </c>
      <c r="LB12" s="274">
        <f>IF($I12="Percentage of Cash Flow",IF($E12&gt;LB$3-1,(('Operating Pro Forma'!$AB$59-'Operating Pro Forma'!$AB$62)/12)*'Debt Service'!$F12),IF($E12&gt;LB$3-1,$H12,0))</f>
        <v>0</v>
      </c>
      <c r="LC12" s="274">
        <f>IF($I12="Percentage of Cash Flow",IF($E12&gt;LC$3-1,(('Operating Pro Forma'!$AB$59-'Operating Pro Forma'!$AB$62)/12)*'Debt Service'!$F12),IF($E12&gt;LC$3-1,$H12,0))</f>
        <v>0</v>
      </c>
      <c r="LD12" s="274">
        <f>IF($I12="Percentage of Cash Flow",IF($E12&gt;LD$3-1,(('Operating Pro Forma'!$AB$59-'Operating Pro Forma'!$AB$62)/12)*'Debt Service'!$F12),IF($E12&gt;LD$3-1,$H12,0))</f>
        <v>0</v>
      </c>
      <c r="LE12" s="274">
        <f>IF($I12="Percentage of Cash Flow",IF($E12&gt;LE$3-1,(('Operating Pro Forma'!$AB$59-'Operating Pro Forma'!$AB$62)/12)*'Debt Service'!$F12),IF($E12&gt;LE$3-1,$H12,0))</f>
        <v>0</v>
      </c>
      <c r="LF12" s="274">
        <f>IF($I12="Percentage of Cash Flow",IF($E12&gt;LF$3-1,(('Operating Pro Forma'!$AB$59-'Operating Pro Forma'!$AB$62)/12)*'Debt Service'!$F12),IF($E12&gt;LF$3-1,$H12,0))</f>
        <v>0</v>
      </c>
      <c r="LG12" s="274">
        <f>IF($I12="Percentage of Cash Flow",IF($E12&gt;LG$3-1,(('Operating Pro Forma'!$AB$59-'Operating Pro Forma'!$AB$62)/12)*'Debt Service'!$F12),IF($E12&gt;LG$3-1,$H12,0))</f>
        <v>0</v>
      </c>
      <c r="LH12" s="274">
        <f>IF($I12="Percentage of Cash Flow",IF($E12&gt;LH$3-1,(('Operating Pro Forma'!$AB$59-'Operating Pro Forma'!$AB$62)/12)*'Debt Service'!$F12),IF($E12&gt;LH$3-1,$H12,0))</f>
        <v>0</v>
      </c>
      <c r="LI12" s="274">
        <f>IF($I12="Percentage of Cash Flow",IF($E12&gt;LI$3-1,(('Operating Pro Forma'!$AB$59-'Operating Pro Forma'!$AB$62)/12)*'Debt Service'!$F12),IF($E12&gt;LI$3-1,$H12,0))</f>
        <v>0</v>
      </c>
      <c r="LJ12" s="274">
        <f>IF($I12="Percentage of Cash Flow",IF($E12&gt;LJ$3-1,(('Operating Pro Forma'!$AB$59-'Operating Pro Forma'!$AB$62)/12)*'Debt Service'!$F12),IF($E12&gt;LJ$3-1,$H12,0))</f>
        <v>0</v>
      </c>
      <c r="LK12" s="274">
        <f>IF($I12="Percentage of Cash Flow",IF($E12&gt;LK$3-1,(('Operating Pro Forma'!$AB$59-'Operating Pro Forma'!$AB$62)/12)*'Debt Service'!$F12),IF($E12&gt;LK$3-1,$H12,0))</f>
        <v>0</v>
      </c>
      <c r="LL12" s="267">
        <f t="shared" si="23"/>
        <v>0</v>
      </c>
      <c r="LM12" s="274">
        <f>IF($I12="Percentage of Cash Flow",IF($E12&gt;LM$3-1,(('Operating Pro Forma'!$AC$59-'Operating Pro Forma'!$AC$62)/12)*'Debt Service'!$F12),IF($E12&gt;LM$3-1,$H12,0))</f>
        <v>0</v>
      </c>
      <c r="LN12" s="274">
        <f>IF($I12="Percentage of Cash Flow",IF($E12&gt;LN$3-1,(('Operating Pro Forma'!$AC$59-'Operating Pro Forma'!$AC$62)/12)*'Debt Service'!$F12),IF($E12&gt;LN$3-1,$H12,0))</f>
        <v>0</v>
      </c>
      <c r="LO12" s="274">
        <f>IF($I12="Percentage of Cash Flow",IF($E12&gt;LO$3-1,(('Operating Pro Forma'!$AC$59-'Operating Pro Forma'!$AC$62)/12)*'Debt Service'!$F12),IF($E12&gt;LO$3-1,$H12,0))</f>
        <v>0</v>
      </c>
      <c r="LP12" s="274">
        <f>IF($I12="Percentage of Cash Flow",IF($E12&gt;LP$3-1,(('Operating Pro Forma'!$AC$59-'Operating Pro Forma'!$AC$62)/12)*'Debt Service'!$F12),IF($E12&gt;LP$3-1,$H12,0))</f>
        <v>0</v>
      </c>
      <c r="LQ12" s="274">
        <f>IF($I12="Percentage of Cash Flow",IF($E12&gt;LQ$3-1,(('Operating Pro Forma'!$AC$59-'Operating Pro Forma'!$AC$62)/12)*'Debt Service'!$F12),IF($E12&gt;LQ$3-1,$H12,0))</f>
        <v>0</v>
      </c>
      <c r="LR12" s="274">
        <f>IF($I12="Percentage of Cash Flow",IF($E12&gt;LR$3-1,(('Operating Pro Forma'!$AC$59-'Operating Pro Forma'!$AC$62)/12)*'Debt Service'!$F12),IF($E12&gt;LR$3-1,$H12,0))</f>
        <v>0</v>
      </c>
      <c r="LS12" s="274">
        <f>IF($I12="Percentage of Cash Flow",IF($E12&gt;LS$3-1,(('Operating Pro Forma'!$AC$59-'Operating Pro Forma'!$AC$62)/12)*'Debt Service'!$F12),IF($E12&gt;LS$3-1,$H12,0))</f>
        <v>0</v>
      </c>
      <c r="LT12" s="274">
        <f>IF($I12="Percentage of Cash Flow",IF($E12&gt;LT$3-1,(('Operating Pro Forma'!$AC$59-'Operating Pro Forma'!$AC$62)/12)*'Debt Service'!$F12),IF($E12&gt;LT$3-1,$H12,0))</f>
        <v>0</v>
      </c>
      <c r="LU12" s="274">
        <f>IF($I12="Percentage of Cash Flow",IF($E12&gt;LU$3-1,(('Operating Pro Forma'!$AC$59-'Operating Pro Forma'!$AC$62)/12)*'Debt Service'!$F12),IF($E12&gt;LU$3-1,$H12,0))</f>
        <v>0</v>
      </c>
      <c r="LV12" s="274">
        <f>IF($I12="Percentage of Cash Flow",IF($E12&gt;LV$3-1,(('Operating Pro Forma'!$AC$59-'Operating Pro Forma'!$AC$62)/12)*'Debt Service'!$F12),IF($E12&gt;LV$3-1,$H12,0))</f>
        <v>0</v>
      </c>
      <c r="LW12" s="274">
        <f>IF($I12="Percentage of Cash Flow",IF($E12&gt;LW$3-1,(('Operating Pro Forma'!$AC$59-'Operating Pro Forma'!$AC$62)/12)*'Debt Service'!$F12),IF($E12&gt;LW$3-1,$H12,0))</f>
        <v>0</v>
      </c>
      <c r="LX12" s="274">
        <f>IF($I12="Percentage of Cash Flow",IF($E12&gt;LX$3-1,(('Operating Pro Forma'!$AC$59-'Operating Pro Forma'!$AC$62)/12)*'Debt Service'!$F12),IF($E12&gt;LX$3-1,$H12,0))</f>
        <v>0</v>
      </c>
      <c r="LY12" s="267">
        <f t="shared" si="24"/>
        <v>0</v>
      </c>
      <c r="LZ12" s="274">
        <f>IF($I12="Percentage of Cash Flow",IF($E12&gt;LZ$3-1,(('Operating Pro Forma'!$AD$59-'Operating Pro Forma'!$AD$62)/12)*'Debt Service'!$F12),IF($E12&gt;LZ$3-1,$H12,0))</f>
        <v>0</v>
      </c>
      <c r="MA12" s="274">
        <f>IF($I12="Percentage of Cash Flow",IF($E12&gt;MA$3-1,(('Operating Pro Forma'!$AD$59-'Operating Pro Forma'!$AD$62)/12)*'Debt Service'!$F12),IF($E12&gt;MA$3-1,$H12,0))</f>
        <v>0</v>
      </c>
      <c r="MB12" s="274">
        <f>IF($I12="Percentage of Cash Flow",IF($E12&gt;MB$3-1,(('Operating Pro Forma'!$AD$59-'Operating Pro Forma'!$AD$62)/12)*'Debt Service'!$F12),IF($E12&gt;MB$3-1,$H12,0))</f>
        <v>0</v>
      </c>
      <c r="MC12" s="274">
        <f>IF($I12="Percentage of Cash Flow",IF($E12&gt;MC$3-1,(('Operating Pro Forma'!$AD$59-'Operating Pro Forma'!$AD$62)/12)*'Debt Service'!$F12),IF($E12&gt;MC$3-1,$H12,0))</f>
        <v>0</v>
      </c>
      <c r="MD12" s="274">
        <f>IF($I12="Percentage of Cash Flow",IF($E12&gt;MD$3-1,(('Operating Pro Forma'!$AD$59-'Operating Pro Forma'!$AD$62)/12)*'Debt Service'!$F12),IF($E12&gt;MD$3-1,$H12,0))</f>
        <v>0</v>
      </c>
      <c r="ME12" s="274">
        <f>IF($I12="Percentage of Cash Flow",IF($E12&gt;ME$3-1,(('Operating Pro Forma'!$AD$59-'Operating Pro Forma'!$AD$62)/12)*'Debt Service'!$F12),IF($E12&gt;ME$3-1,$H12,0))</f>
        <v>0</v>
      </c>
      <c r="MF12" s="274">
        <f>IF($I12="Percentage of Cash Flow",IF($E12&gt;MF$3-1,(('Operating Pro Forma'!$AD$59-'Operating Pro Forma'!$AD$62)/12)*'Debt Service'!$F12),IF($E12&gt;MF$3-1,$H12,0))</f>
        <v>0</v>
      </c>
      <c r="MG12" s="274">
        <f>IF($I12="Percentage of Cash Flow",IF($E12&gt;MG$3-1,(('Operating Pro Forma'!$AD$59-'Operating Pro Forma'!$AD$62)/12)*'Debt Service'!$F12),IF($E12&gt;MG$3-1,$H12,0))</f>
        <v>0</v>
      </c>
      <c r="MH12" s="274">
        <f>IF($I12="Percentage of Cash Flow",IF($E12&gt;MH$3-1,(('Operating Pro Forma'!$AD$59-'Operating Pro Forma'!$AD$62)/12)*'Debt Service'!$F12),IF($E12&gt;MH$3-1,$H12,0))</f>
        <v>0</v>
      </c>
      <c r="MI12" s="274">
        <f>IF($I12="Percentage of Cash Flow",IF($E12&gt;MI$3-1,(('Operating Pro Forma'!$AD$59-'Operating Pro Forma'!$AD$62)/12)*'Debt Service'!$F12),IF($E12&gt;MI$3-1,$H12,0))</f>
        <v>0</v>
      </c>
      <c r="MJ12" s="274">
        <f>IF($I12="Percentage of Cash Flow",IF($E12&gt;MJ$3-1,(('Operating Pro Forma'!$AD$59-'Operating Pro Forma'!$AD$62)/12)*'Debt Service'!$F12),IF($E12&gt;MJ$3-1,$H12,0))</f>
        <v>0</v>
      </c>
      <c r="MK12" s="274">
        <f>IF($I12="Percentage of Cash Flow",IF($E12&gt;MK$3-1,(('Operating Pro Forma'!$AD$59-'Operating Pro Forma'!$AD$62)/12)*'Debt Service'!$F12),IF($E12&gt;MK$3-1,$H12,0))</f>
        <v>0</v>
      </c>
      <c r="ML12" s="267">
        <f t="shared" si="25"/>
        <v>0</v>
      </c>
      <c r="MM12" s="274">
        <f>IF($I12="Percentage of Cash Flow",IF($E12&gt;MM$3-1,(('Operating Pro Forma'!$AE$59-'Operating Pro Forma'!$AE$62)/12)*'Debt Service'!$F12),IF($E12&gt;MM$3-1,$H12,0))</f>
        <v>0</v>
      </c>
      <c r="MN12" s="274">
        <f>IF($I12="Percentage of Cash Flow",IF($E12&gt;MN$3-1,(('Operating Pro Forma'!$AE$59-'Operating Pro Forma'!$AE$62)/12)*'Debt Service'!$F12),IF($E12&gt;MN$3-1,$H12,0))</f>
        <v>0</v>
      </c>
      <c r="MO12" s="274">
        <f>IF($I12="Percentage of Cash Flow",IF($E12&gt;MO$3-1,(('Operating Pro Forma'!$AE$59-'Operating Pro Forma'!$AE$62)/12)*'Debt Service'!$F12),IF($E12&gt;MO$3-1,$H12,0))</f>
        <v>0</v>
      </c>
      <c r="MP12" s="274">
        <f>IF($I12="Percentage of Cash Flow",IF($E12&gt;MP$3-1,(('Operating Pro Forma'!$AE$59-'Operating Pro Forma'!$AE$62)/12)*'Debt Service'!$F12),IF($E12&gt;MP$3-1,$H12,0))</f>
        <v>0</v>
      </c>
      <c r="MQ12" s="274">
        <f>IF($I12="Percentage of Cash Flow",IF($E12&gt;MQ$3-1,(('Operating Pro Forma'!$AE$59-'Operating Pro Forma'!$AE$62)/12)*'Debt Service'!$F12),IF($E12&gt;MQ$3-1,$H12,0))</f>
        <v>0</v>
      </c>
      <c r="MR12" s="274">
        <f>IF($I12="Percentage of Cash Flow",IF($E12&gt;MR$3-1,(('Operating Pro Forma'!$AE$59-'Operating Pro Forma'!$AE$62)/12)*'Debt Service'!$F12),IF($E12&gt;MR$3-1,$H12,0))</f>
        <v>0</v>
      </c>
      <c r="MS12" s="274">
        <f>IF($I12="Percentage of Cash Flow",IF($E12&gt;MS$3-1,(('Operating Pro Forma'!$AE$59-'Operating Pro Forma'!$AE$62)/12)*'Debt Service'!$F12),IF($E12&gt;MS$3-1,$H12,0))</f>
        <v>0</v>
      </c>
      <c r="MT12" s="274">
        <f>IF($I12="Percentage of Cash Flow",IF($E12&gt;MT$3-1,(('Operating Pro Forma'!$AE$59-'Operating Pro Forma'!$AE$62)/12)*'Debt Service'!$F12),IF($E12&gt;MT$3-1,$H12,0))</f>
        <v>0</v>
      </c>
      <c r="MU12" s="274">
        <f>IF($I12="Percentage of Cash Flow",IF($E12&gt;MU$3-1,(('Operating Pro Forma'!$AE$59-'Operating Pro Forma'!$AE$62)/12)*'Debt Service'!$F12),IF($E12&gt;MU$3-1,$H12,0))</f>
        <v>0</v>
      </c>
      <c r="MV12" s="274">
        <f>IF($I12="Percentage of Cash Flow",IF($E12&gt;MV$3-1,(('Operating Pro Forma'!$AE$59-'Operating Pro Forma'!$AE$62)/12)*'Debt Service'!$F12),IF($E12&gt;MV$3-1,$H12,0))</f>
        <v>0</v>
      </c>
      <c r="MW12" s="274">
        <f>IF($I12="Percentage of Cash Flow",IF($E12&gt;MW$3-1,(('Operating Pro Forma'!$AE$59-'Operating Pro Forma'!$AE$62)/12)*'Debt Service'!$F12),IF($E12&gt;MW$3-1,$H12,0))</f>
        <v>0</v>
      </c>
      <c r="MX12" s="274">
        <f>IF($I12="Percentage of Cash Flow",IF($E12&gt;MX$3-1,(('Operating Pro Forma'!$AE$59-'Operating Pro Forma'!$AE$62)/12)*'Debt Service'!$F12),IF($E12&gt;MX$3-1,$H12,0))</f>
        <v>0</v>
      </c>
      <c r="MY12" s="267">
        <f t="shared" si="26"/>
        <v>0</v>
      </c>
      <c r="MZ12" s="274">
        <f>IF($I12="Percentage of Cash Flow",IF($E12&gt;MZ$3-1,(('Operating Pro Forma'!$AF$59-'Operating Pro Forma'!$AF$62)/12)*'Debt Service'!$F12),IF($E12&gt;MZ$3-1,$H12,0))</f>
        <v>0</v>
      </c>
      <c r="NA12" s="274">
        <f>IF($I12="Percentage of Cash Flow",IF($E12&gt;NA$3-1,(('Operating Pro Forma'!$AF$59-'Operating Pro Forma'!$AF$62)/12)*'Debt Service'!$F12),IF($E12&gt;NA$3-1,$H12,0))</f>
        <v>0</v>
      </c>
      <c r="NB12" s="274">
        <f>IF($I12="Percentage of Cash Flow",IF($E12&gt;NB$3-1,(('Operating Pro Forma'!$AF$59-'Operating Pro Forma'!$AF$62)/12)*'Debt Service'!$F12),IF($E12&gt;NB$3-1,$H12,0))</f>
        <v>0</v>
      </c>
      <c r="NC12" s="274">
        <f>IF($I12="Percentage of Cash Flow",IF($E12&gt;NC$3-1,(('Operating Pro Forma'!$AF$59-'Operating Pro Forma'!$AF$62)/12)*'Debt Service'!$F12),IF($E12&gt;NC$3-1,$H12,0))</f>
        <v>0</v>
      </c>
      <c r="ND12" s="274">
        <f>IF($I12="Percentage of Cash Flow",IF($E12&gt;ND$3-1,(('Operating Pro Forma'!$AF$59-'Operating Pro Forma'!$AF$62)/12)*'Debt Service'!$F12),IF($E12&gt;ND$3-1,$H12,0))</f>
        <v>0</v>
      </c>
      <c r="NE12" s="274">
        <f>IF($I12="Percentage of Cash Flow",IF($E12&gt;NE$3-1,(('Operating Pro Forma'!$AF$59-'Operating Pro Forma'!$AF$62)/12)*'Debt Service'!$F12),IF($E12&gt;NE$3-1,$H12,0))</f>
        <v>0</v>
      </c>
      <c r="NF12" s="274">
        <f>IF($I12="Percentage of Cash Flow",IF($E12&gt;NF$3-1,(('Operating Pro Forma'!$AF$59-'Operating Pro Forma'!$AF$62)/12)*'Debt Service'!$F12),IF($E12&gt;NF$3-1,$H12,0))</f>
        <v>0</v>
      </c>
      <c r="NG12" s="274">
        <f>IF($I12="Percentage of Cash Flow",IF($E12&gt;NG$3-1,(('Operating Pro Forma'!$AF$59-'Operating Pro Forma'!$AF$62)/12)*'Debt Service'!$F12),IF($E12&gt;NG$3-1,$H12,0))</f>
        <v>0</v>
      </c>
      <c r="NH12" s="274">
        <f>IF($I12="Percentage of Cash Flow",IF($E12&gt;NH$3-1,(('Operating Pro Forma'!$AF$59-'Operating Pro Forma'!$AF$62)/12)*'Debt Service'!$F12),IF($E12&gt;NH$3-1,$H12,0))</f>
        <v>0</v>
      </c>
      <c r="NI12" s="274">
        <f>IF($I12="Percentage of Cash Flow",IF($E12&gt;NI$3-1,(('Operating Pro Forma'!$AF$59-'Operating Pro Forma'!$AF$62)/12)*'Debt Service'!$F12),IF($E12&gt;NI$3-1,$H12,0))</f>
        <v>0</v>
      </c>
      <c r="NJ12" s="274">
        <f>IF($I12="Percentage of Cash Flow",IF($E12&gt;NJ$3-1,(('Operating Pro Forma'!$AF$59-'Operating Pro Forma'!$AF$62)/12)*'Debt Service'!$F12),IF($E12&gt;NJ$3-1,$H12,0))</f>
        <v>0</v>
      </c>
      <c r="NK12" s="274">
        <f>IF($I12="Percentage of Cash Flow",IF($E12&gt;NK$3-1,(('Operating Pro Forma'!$AF$59-'Operating Pro Forma'!$AF$62)/12)*'Debt Service'!$F12),IF($E12&gt;NK$3-1,$H12,0))</f>
        <v>0</v>
      </c>
      <c r="NL12" s="267">
        <f t="shared" si="27"/>
        <v>0</v>
      </c>
      <c r="NM12" s="274">
        <f>IF($I12="Percentage of Cash Flow",IF($E12&gt;NM$3-1,(('Operating Pro Forma'!$AG$59-'Operating Pro Forma'!$AG$62)/12)*'Debt Service'!$F12),IF($E12&gt;NM$3-1,$H12,0))</f>
        <v>0</v>
      </c>
      <c r="NN12" s="274">
        <f>IF($I12="Percentage of Cash Flow",IF($E12&gt;NN$3-1,(('Operating Pro Forma'!$AG$59-'Operating Pro Forma'!$AG$62)/12)*'Debt Service'!$F12),IF($E12&gt;NN$3-1,$H12,0))</f>
        <v>0</v>
      </c>
      <c r="NO12" s="274">
        <f>IF($I12="Percentage of Cash Flow",IF($E12&gt;NO$3-1,(('Operating Pro Forma'!$AG$59-'Operating Pro Forma'!$AG$62)/12)*'Debt Service'!$F12),IF($E12&gt;NO$3-1,$H12,0))</f>
        <v>0</v>
      </c>
      <c r="NP12" s="274">
        <f>IF($I12="Percentage of Cash Flow",IF($E12&gt;NP$3-1,(('Operating Pro Forma'!$AG$59-'Operating Pro Forma'!$AG$62)/12)*'Debt Service'!$F12),IF($E12&gt;NP$3-1,$H12,0))</f>
        <v>0</v>
      </c>
      <c r="NQ12" s="274">
        <f>IF($I12="Percentage of Cash Flow",IF($E12&gt;NQ$3-1,(('Operating Pro Forma'!$AG$59-'Operating Pro Forma'!$AG$62)/12)*'Debt Service'!$F12),IF($E12&gt;NQ$3-1,$H12,0))</f>
        <v>0</v>
      </c>
      <c r="NR12" s="274">
        <f>IF($I12="Percentage of Cash Flow",IF($E12&gt;NR$3-1,(('Operating Pro Forma'!$AG$59-'Operating Pro Forma'!$AG$62)/12)*'Debt Service'!$F12),IF($E12&gt;NR$3-1,$H12,0))</f>
        <v>0</v>
      </c>
      <c r="NS12" s="274">
        <f>IF($I12="Percentage of Cash Flow",IF($E12&gt;NS$3-1,(('Operating Pro Forma'!$AG$59-'Operating Pro Forma'!$AG$62)/12)*'Debt Service'!$F12),IF($E12&gt;NS$3-1,$H12,0))</f>
        <v>0</v>
      </c>
      <c r="NT12" s="274">
        <f>IF($I12="Percentage of Cash Flow",IF($E12&gt;NT$3-1,(('Operating Pro Forma'!$AG$59-'Operating Pro Forma'!$AG$62)/12)*'Debt Service'!$F12),IF($E12&gt;NT$3-1,$H12,0))</f>
        <v>0</v>
      </c>
      <c r="NU12" s="274">
        <f>IF($I12="Percentage of Cash Flow",IF($E12&gt;NU$3-1,(('Operating Pro Forma'!$AG$59-'Operating Pro Forma'!$AG$62)/12)*'Debt Service'!$F12),IF($E12&gt;NU$3-1,$H12,0))</f>
        <v>0</v>
      </c>
      <c r="NV12" s="274">
        <f>IF($I12="Percentage of Cash Flow",IF($E12&gt;NV$3-1,(('Operating Pro Forma'!$AG$59-'Operating Pro Forma'!$AG$62)/12)*'Debt Service'!$F12),IF($E12&gt;NV$3-1,$H12,0))</f>
        <v>0</v>
      </c>
      <c r="NW12" s="274">
        <f>IF($I12="Percentage of Cash Flow",IF($E12&gt;NW$3-1,(('Operating Pro Forma'!$AG$59-'Operating Pro Forma'!$AG$62)/12)*'Debt Service'!$F12),IF($E12&gt;NW$3-1,$H12,0))</f>
        <v>0</v>
      </c>
      <c r="NX12" s="274">
        <f>IF($I12="Percentage of Cash Flow",IF($E12&gt;NX$3-1,(('Operating Pro Forma'!$AG$59-'Operating Pro Forma'!$AG$62)/12)*'Debt Service'!$F12),IF($E12&gt;NX$3-1,$H12,0))</f>
        <v>0</v>
      </c>
      <c r="NY12" s="267">
        <f t="shared" si="28"/>
        <v>0</v>
      </c>
      <c r="NZ12" s="274">
        <f>IF($I12="Percentage of Cash Flow",IF($E12&gt;NZ$3-1,(('Operating Pro Forma'!$AH$59-'Operating Pro Forma'!$AH$62)/12)*'Debt Service'!$F12),IF($E12&gt;NZ$3-1,$H12,0))</f>
        <v>0</v>
      </c>
      <c r="OA12" s="274">
        <f>IF($I12="Percentage of Cash Flow",IF($E12&gt;OA$3-1,(('Operating Pro Forma'!$AH$59-'Operating Pro Forma'!$AH$62)/12)*'Debt Service'!$F12),IF($E12&gt;OA$3-1,$H12,0))</f>
        <v>0</v>
      </c>
      <c r="OB12" s="274">
        <f>IF($I12="Percentage of Cash Flow",IF($E12&gt;OB$3-1,(('Operating Pro Forma'!$AH$59-'Operating Pro Forma'!$AH$62)/12)*'Debt Service'!$F12),IF($E12&gt;OB$3-1,$H12,0))</f>
        <v>0</v>
      </c>
      <c r="OC12" s="274">
        <f>IF($I12="Percentage of Cash Flow",IF($E12&gt;OC$3-1,(('Operating Pro Forma'!$AH$59-'Operating Pro Forma'!$AH$62)/12)*'Debt Service'!$F12),IF($E12&gt;OC$3-1,$H12,0))</f>
        <v>0</v>
      </c>
      <c r="OD12" s="274">
        <f>IF($I12="Percentage of Cash Flow",IF($E12&gt;OD$3-1,(('Operating Pro Forma'!$AH$59-'Operating Pro Forma'!$AH$62)/12)*'Debt Service'!$F12),IF($E12&gt;OD$3-1,$H12,0))</f>
        <v>0</v>
      </c>
      <c r="OE12" s="274">
        <f>IF($I12="Percentage of Cash Flow",IF($E12&gt;OE$3-1,(('Operating Pro Forma'!$AH$59-'Operating Pro Forma'!$AH$62)/12)*'Debt Service'!$F12),IF($E12&gt;OE$3-1,$H12,0))</f>
        <v>0</v>
      </c>
      <c r="OF12" s="274">
        <f>IF($I12="Percentage of Cash Flow",IF($E12&gt;OF$3-1,(('Operating Pro Forma'!$AH$59-'Operating Pro Forma'!$AH$62)/12)*'Debt Service'!$F12),IF($E12&gt;OF$3-1,$H12,0))</f>
        <v>0</v>
      </c>
      <c r="OG12" s="274">
        <f>IF($I12="Percentage of Cash Flow",IF($E12&gt;OG$3-1,(('Operating Pro Forma'!$AH$59-'Operating Pro Forma'!$AH$62)/12)*'Debt Service'!$F12),IF($E12&gt;OG$3-1,$H12,0))</f>
        <v>0</v>
      </c>
      <c r="OH12" s="274">
        <f>IF($I12="Percentage of Cash Flow",IF($E12&gt;OH$3-1,(('Operating Pro Forma'!$AH$59-'Operating Pro Forma'!$AH$62)/12)*'Debt Service'!$F12),IF($E12&gt;OH$3-1,$H12,0))</f>
        <v>0</v>
      </c>
      <c r="OI12" s="274">
        <f>IF($I12="Percentage of Cash Flow",IF($E12&gt;OI$3-1,(('Operating Pro Forma'!$AH$59-'Operating Pro Forma'!$AH$62)/12)*'Debt Service'!$F12),IF($E12&gt;OI$3-1,$H12,0))</f>
        <v>0</v>
      </c>
      <c r="OJ12" s="274">
        <f>IF($I12="Percentage of Cash Flow",IF($E12&gt;OJ$3-1,(('Operating Pro Forma'!$AH$59-'Operating Pro Forma'!$AH$62)/12)*'Debt Service'!$F12),IF($E12&gt;OJ$3-1,$H12,0))</f>
        <v>0</v>
      </c>
      <c r="OK12" s="274">
        <f>IF($I12="Percentage of Cash Flow",IF($E12&gt;OK$3-1,(('Operating Pro Forma'!$AH$59-'Operating Pro Forma'!$AH$62)/12)*'Debt Service'!$F12),IF($E12&gt;OK$3-1,$H12,0))</f>
        <v>0</v>
      </c>
      <c r="OL12" s="267">
        <f t="shared" si="29"/>
        <v>0</v>
      </c>
    </row>
    <row r="13" spans="1:402" x14ac:dyDescent="0.25">
      <c r="A13" s="260">
        <f>'Funding Sources'!A13</f>
        <v>0</v>
      </c>
      <c r="B13" s="363">
        <f>'Funding Sources'!B13:C13</f>
        <v>0</v>
      </c>
      <c r="C13" s="261">
        <f>'Funding Sources'!G13</f>
        <v>0</v>
      </c>
      <c r="D13" s="262"/>
      <c r="E13" s="263"/>
      <c r="F13" s="264"/>
      <c r="G13" s="261">
        <f t="shared" si="0"/>
        <v>0</v>
      </c>
      <c r="H13" s="262"/>
      <c r="I13" s="263"/>
      <c r="J13" s="265"/>
      <c r="M13" s="266">
        <f>IF($I13="Percentage of Cash Flow",IF($E13&gt;M$3-1,(('Operating Pro Forma'!$E$59-'Operating Pro Forma'!$E$62)/12)*'Debt Service'!$F13),IF($E13&gt;M$3-1,$H13,0))</f>
        <v>0</v>
      </c>
      <c r="N13" s="266">
        <f>IF($I13="Percentage of Cash Flow",IF($E13&gt;N$3-1,(('Operating Pro Forma'!$E$59-'Operating Pro Forma'!$E$62)/12)*'Debt Service'!$F13),IF($E13&gt;N$3-1,$H13,0))</f>
        <v>0</v>
      </c>
      <c r="O13" s="266">
        <f>IF($I13="Percentage of Cash Flow",IF($E13&gt;O$3-1,(('Operating Pro Forma'!$E$59-'Operating Pro Forma'!$E$62)/12)*'Debt Service'!$F13),IF($E13&gt;O$3-1,$H13,0))</f>
        <v>0</v>
      </c>
      <c r="P13" s="266">
        <f>IF($I13="Percentage of Cash Flow",IF($E13&gt;P$3-1,(('Operating Pro Forma'!$E$59-'Operating Pro Forma'!$E$62)/12)*'Debt Service'!$F13),IF($E13&gt;P$3-1,$H13,0))</f>
        <v>0</v>
      </c>
      <c r="Q13" s="266">
        <f>IF($I13="Percentage of Cash Flow",IF($E13&gt;Q$3-1,(('Operating Pro Forma'!$E$59-'Operating Pro Forma'!$E$62)/12)*'Debt Service'!$F13),IF($E13&gt;Q$3-1,$H13,0))</f>
        <v>0</v>
      </c>
      <c r="R13" s="266">
        <f>IF($I13="Percentage of Cash Flow",IF($E13&gt;R$3-1,(('Operating Pro Forma'!$E$59-'Operating Pro Forma'!$E$62)/12)*'Debt Service'!$F13),IF($E13&gt;R$3-1,$H13,0))</f>
        <v>0</v>
      </c>
      <c r="S13" s="266">
        <f>IF($I13="Percentage of Cash Flow",IF($E13&gt;S$3-1,(('Operating Pro Forma'!$E$59-'Operating Pro Forma'!$E$62)/12)*'Debt Service'!$F13),IF($E13&gt;S$3-1,$H13,0))</f>
        <v>0</v>
      </c>
      <c r="T13" s="266">
        <f>IF($I13="Percentage of Cash Flow",IF($E13&gt;T$3-1,(('Operating Pro Forma'!$E$59-'Operating Pro Forma'!$E$62)/12)*'Debt Service'!$F13),IF($E13&gt;T$3-1,$H13,0))</f>
        <v>0</v>
      </c>
      <c r="U13" s="266">
        <f>IF($I13="Percentage of Cash Flow",IF($E13&gt;U$3-1,(('Operating Pro Forma'!$E$59-'Operating Pro Forma'!$E$62)/12)*'Debt Service'!$F13),IF($E13&gt;U$3-1,$H13,0))</f>
        <v>0</v>
      </c>
      <c r="V13" s="266">
        <f>IF($I13="Percentage of Cash Flow",IF($E13&gt;V$3-1,(('Operating Pro Forma'!$E$59-'Operating Pro Forma'!$E$62)/12)*'Debt Service'!$F13),IF($E13&gt;V$3-1,$H13,0))</f>
        <v>0</v>
      </c>
      <c r="W13" s="266">
        <f>IF($I13="Percentage of Cash Flow",IF($E13&gt;W$3-1,(('Operating Pro Forma'!$E$59-'Operating Pro Forma'!$E$62)/12)*'Debt Service'!$F13),IF($E13&gt;W$3-1,$H13,0))</f>
        <v>0</v>
      </c>
      <c r="X13" s="266">
        <f>IF($I13="Percentage of Cash Flow",IF($E13&gt;X$3-1,(('Operating Pro Forma'!$E$59-'Operating Pro Forma'!$E$62)/12)*'Debt Service'!$F13),IF($E13&gt;X$3-1,$H13,0))</f>
        <v>0</v>
      </c>
      <c r="Y13" s="267">
        <f t="shared" si="1"/>
        <v>0</v>
      </c>
      <c r="Z13" s="268">
        <f>IF($I13="Percentage of Cash Flow",IF($E13&gt;Z$3-1,(('Operating Pro Forma'!$F$59-'Operating Pro Forma'!$F$62)/12)*'Debt Service'!$F13),IF($E13&gt;Z$3-1,$H13,0))</f>
        <v>0</v>
      </c>
      <c r="AA13" s="268">
        <f>IF($I13="Percentage of Cash Flow",IF($E13&gt;AA$3-1,(('Operating Pro Forma'!$F$59-'Operating Pro Forma'!$F$62)/12)*'Debt Service'!$F13),IF($E13&gt;AA$3-1,$H13,0))</f>
        <v>0</v>
      </c>
      <c r="AB13" s="268">
        <f>IF($I13="Percentage of Cash Flow",IF($E13&gt;AB$3-1,(('Operating Pro Forma'!$F$59-'Operating Pro Forma'!$F$62)/12)*'Debt Service'!$F13),IF($E13&gt;AB$3-1,$H13,0))</f>
        <v>0</v>
      </c>
      <c r="AC13" s="268">
        <f>IF($I13="Percentage of Cash Flow",IF($E13&gt;AC$3-1,(('Operating Pro Forma'!$F$59-'Operating Pro Forma'!$F$62)/12)*'Debt Service'!$F13),IF($E13&gt;AC$3-1,$H13,0))</f>
        <v>0</v>
      </c>
      <c r="AD13" s="268">
        <f>IF($I13="Percentage of Cash Flow",IF($E13&gt;AD$3-1,(('Operating Pro Forma'!$F$59-'Operating Pro Forma'!$F$62)/12)*'Debt Service'!$F13),IF($E13&gt;AD$3-1,$H13,0))</f>
        <v>0</v>
      </c>
      <c r="AE13" s="268">
        <f>IF($I13="Percentage of Cash Flow",IF($E13&gt;AE$3-1,(('Operating Pro Forma'!$F$59-'Operating Pro Forma'!$F$62)/12)*'Debt Service'!$F13),IF($E13&gt;AE$3-1,$H13,0))</f>
        <v>0</v>
      </c>
      <c r="AF13" s="268">
        <f>IF($I13="Percentage of Cash Flow",IF($E13&gt;AF$3-1,(('Operating Pro Forma'!$F$59-'Operating Pro Forma'!$F$62)/12)*'Debt Service'!$F13),IF($E13&gt;AF$3-1,$H13,0))</f>
        <v>0</v>
      </c>
      <c r="AG13" s="268">
        <f>IF($I13="Percentage of Cash Flow",IF($E13&gt;AG$3-1,(('Operating Pro Forma'!$F$59-'Operating Pro Forma'!$F$62)/12)*'Debt Service'!$F13),IF($E13&gt;AG$3-1,$H13,0))</f>
        <v>0</v>
      </c>
      <c r="AH13" s="268">
        <f>IF($I13="Percentage of Cash Flow",IF($E13&gt;AH$3-1,(('Operating Pro Forma'!$F$59-'Operating Pro Forma'!$F$62)/12)*'Debt Service'!$F13),IF($E13&gt;AH$3-1,$H13,0))</f>
        <v>0</v>
      </c>
      <c r="AI13" s="268">
        <f>IF($I13="Percentage of Cash Flow",IF($E13&gt;AI$3-1,(('Operating Pro Forma'!$F$59-'Operating Pro Forma'!$F$62)/12)*'Debt Service'!$F13),IF($E13&gt;AI$3-1,$H13,0))</f>
        <v>0</v>
      </c>
      <c r="AJ13" s="268">
        <f>IF($I13="Percentage of Cash Flow",IF($E13&gt;AJ$3-1,(('Operating Pro Forma'!$F$59-'Operating Pro Forma'!$F$62)/12)*'Debt Service'!$F13),IF($E13&gt;AJ$3-1,$H13,0))</f>
        <v>0</v>
      </c>
      <c r="AK13" s="268">
        <f>IF($I13="Percentage of Cash Flow",IF($E13&gt;AK$3-1,(('Operating Pro Forma'!$F$59-'Operating Pro Forma'!$F$62)/12)*'Debt Service'!$F13),IF($E13&gt;AK$3-1,$H13,0))</f>
        <v>0</v>
      </c>
      <c r="AL13" s="267">
        <f t="shared" si="2"/>
        <v>0</v>
      </c>
      <c r="AM13" s="268">
        <f>IF($I13="Percentage of Cash Flow",IF($E13&gt;AM$3-1,(('Operating Pro Forma'!$G$59-'Operating Pro Forma'!$G$62)/12)*'Debt Service'!$F13),IF($E13&gt;AM$3-1,$H13,0))</f>
        <v>0</v>
      </c>
      <c r="AN13" s="268">
        <f>IF($I13="Percentage of Cash Flow",IF($E13&gt;AN$3-1,(('Operating Pro Forma'!$G$59-'Operating Pro Forma'!$G$62)/12)*'Debt Service'!$F13),IF($E13&gt;AN$3-1,$H13,0))</f>
        <v>0</v>
      </c>
      <c r="AO13" s="268">
        <f>IF($I13="Percentage of Cash Flow",IF($E13&gt;AO$3-1,(('Operating Pro Forma'!$G$59-'Operating Pro Forma'!$G$62)/12)*'Debt Service'!$F13),IF($E13&gt;AO$3-1,$H13,0))</f>
        <v>0</v>
      </c>
      <c r="AP13" s="268">
        <f>IF($I13="Percentage of Cash Flow",IF($E13&gt;AP$3-1,(('Operating Pro Forma'!$G$59-'Operating Pro Forma'!$G$62)/12)*'Debt Service'!$F13),IF($E13&gt;AP$3-1,$H13,0))</f>
        <v>0</v>
      </c>
      <c r="AQ13" s="268">
        <f>IF($I13="Percentage of Cash Flow",IF($E13&gt;AQ$3-1,(('Operating Pro Forma'!$G$59-'Operating Pro Forma'!$G$62)/12)*'Debt Service'!$F13),IF($E13&gt;AQ$3-1,$H13,0))</f>
        <v>0</v>
      </c>
      <c r="AR13" s="268">
        <f>IF($I13="Percentage of Cash Flow",IF($E13&gt;AR$3-1,(('Operating Pro Forma'!$G$59-'Operating Pro Forma'!$G$62)/12)*'Debt Service'!$F13),IF($E13&gt;AR$3-1,$H13,0))</f>
        <v>0</v>
      </c>
      <c r="AS13" s="268">
        <f>IF($I13="Percentage of Cash Flow",IF($E13&gt;AS$3-1,(('Operating Pro Forma'!$G$59-'Operating Pro Forma'!$G$62)/12)*'Debt Service'!$F13),IF($E13&gt;AS$3-1,$H13,0))</f>
        <v>0</v>
      </c>
      <c r="AT13" s="268">
        <f>IF($I13="Percentage of Cash Flow",IF($E13&gt;AT$3-1,(('Operating Pro Forma'!$G$59-'Operating Pro Forma'!$G$62)/12)*'Debt Service'!$F13),IF($E13&gt;AT$3-1,$H13,0))</f>
        <v>0</v>
      </c>
      <c r="AU13" s="268">
        <f>IF($I13="Percentage of Cash Flow",IF($E13&gt;AU$3-1,(('Operating Pro Forma'!$G$59-'Operating Pro Forma'!$G$62)/12)*'Debt Service'!$F13),IF($E13&gt;AU$3-1,$H13,0))</f>
        <v>0</v>
      </c>
      <c r="AV13" s="268">
        <f>IF($I13="Percentage of Cash Flow",IF($E13&gt;AV$3-1,(('Operating Pro Forma'!$G$59-'Operating Pro Forma'!$G$62)/12)*'Debt Service'!$F13),IF($E13&gt;AV$3-1,$H13,0))</f>
        <v>0</v>
      </c>
      <c r="AW13" s="268">
        <f>IF($I13="Percentage of Cash Flow",IF($E13&gt;AW$3-1,(('Operating Pro Forma'!$G$59-'Operating Pro Forma'!$G$62)/12)*'Debt Service'!$F13),IF($E13&gt;AW$3-1,$H13,0))</f>
        <v>0</v>
      </c>
      <c r="AX13" s="268">
        <f>IF($I13="Percentage of Cash Flow",IF($E13&gt;AX$3-1,(('Operating Pro Forma'!$G$59-'Operating Pro Forma'!$G$62)/12)*'Debt Service'!$F13),IF($E13&gt;AX$3-1,$H13,0))</f>
        <v>0</v>
      </c>
      <c r="AY13" s="267">
        <f t="shared" si="3"/>
        <v>0</v>
      </c>
      <c r="AZ13" s="268">
        <f>IF($I13="Percentage of Cash Flow",IF($E13&gt;AZ$3-1,(('Operating Pro Forma'!$H$59-'Operating Pro Forma'!$H$62)/12)*'Debt Service'!$F13),IF($E13&gt;AZ$3-1,$H13,0))</f>
        <v>0</v>
      </c>
      <c r="BA13" s="268">
        <f>IF($I13="Percentage of Cash Flow",IF($E13&gt;BA$3-1,(('Operating Pro Forma'!$H$59-'Operating Pro Forma'!$H$62)/12)*'Debt Service'!$F13),IF($E13&gt;BA$3-1,$H13,0))</f>
        <v>0</v>
      </c>
      <c r="BB13" s="268">
        <f>IF($I13="Percentage of Cash Flow",IF($E13&gt;BB$3-1,(('Operating Pro Forma'!$H$59-'Operating Pro Forma'!$H$62)/12)*'Debt Service'!$F13),IF($E13&gt;BB$3-1,$H13,0))</f>
        <v>0</v>
      </c>
      <c r="BC13" s="268">
        <f>IF($I13="Percentage of Cash Flow",IF($E13&gt;BC$3-1,(('Operating Pro Forma'!$H$59-'Operating Pro Forma'!$H$62)/12)*'Debt Service'!$F13),IF($E13&gt;BC$3-1,$H13,0))</f>
        <v>0</v>
      </c>
      <c r="BD13" s="268">
        <f>IF($I13="Percentage of Cash Flow",IF($E13&gt;BD$3-1,(('Operating Pro Forma'!$H$59-'Operating Pro Forma'!$H$62)/12)*'Debt Service'!$F13),IF($E13&gt;BD$3-1,$H13,0))</f>
        <v>0</v>
      </c>
      <c r="BE13" s="268">
        <f>IF($I13="Percentage of Cash Flow",IF($E13&gt;BE$3-1,(('Operating Pro Forma'!$H$59-'Operating Pro Forma'!$H$62)/12)*'Debt Service'!$F13),IF($E13&gt;BE$3-1,$H13,0))</f>
        <v>0</v>
      </c>
      <c r="BF13" s="268">
        <f>IF($I13="Percentage of Cash Flow",IF($E13&gt;BF$3-1,(('Operating Pro Forma'!$H$59-'Operating Pro Forma'!$H$62)/12)*'Debt Service'!$F13),IF($E13&gt;BF$3-1,$H13,0))</f>
        <v>0</v>
      </c>
      <c r="BG13" s="268">
        <f>IF($I13="Percentage of Cash Flow",IF($E13&gt;BG$3-1,(('Operating Pro Forma'!$H$59-'Operating Pro Forma'!$H$62)/12)*'Debt Service'!$F13),IF($E13&gt;BG$3-1,$H13,0))</f>
        <v>0</v>
      </c>
      <c r="BH13" s="268">
        <f>IF($I13="Percentage of Cash Flow",IF($E13&gt;BH$3-1,(('Operating Pro Forma'!$H$59-'Operating Pro Forma'!$H$62)/12)*'Debt Service'!$F13),IF($E13&gt;BH$3-1,$H13,0))</f>
        <v>0</v>
      </c>
      <c r="BI13" s="268">
        <f>IF($I13="Percentage of Cash Flow",IF($E13&gt;BI$3-1,(('Operating Pro Forma'!$H$59-'Operating Pro Forma'!$H$62)/12)*'Debt Service'!$F13),IF($E13&gt;BI$3-1,$H13,0))</f>
        <v>0</v>
      </c>
      <c r="BJ13" s="268">
        <f>IF($I13="Percentage of Cash Flow",IF($E13&gt;BJ$3-1,(('Operating Pro Forma'!$H$59-'Operating Pro Forma'!$H$62)/12)*'Debt Service'!$F13),IF($E13&gt;BJ$3-1,$H13,0))</f>
        <v>0</v>
      </c>
      <c r="BK13" s="268">
        <f>IF($I13="Percentage of Cash Flow",IF($E13&gt;BK$3-1,(('Operating Pro Forma'!$H$59-'Operating Pro Forma'!$H$62)/12)*'Debt Service'!$F13),IF($E13&gt;BK$3-1,$H13,0))</f>
        <v>0</v>
      </c>
      <c r="BL13" s="267">
        <f t="shared" si="4"/>
        <v>0</v>
      </c>
      <c r="BM13" s="268">
        <f>IF($I13="Percentage of Cash Flow",IF($E13&gt;BM$3-1,(('Operating Pro Forma'!$I$59-'Operating Pro Forma'!$I$62)/12)*'Debt Service'!$F13),IF($E13&gt;BM$3-1,$H13,0))</f>
        <v>0</v>
      </c>
      <c r="BN13" s="268">
        <f>IF($I13="Percentage of Cash Flow",IF($E13&gt;BN$3-1,(('Operating Pro Forma'!$I$59-'Operating Pro Forma'!$I$62)/12)*'Debt Service'!$F13),IF($E13&gt;BN$3-1,$H13,0))</f>
        <v>0</v>
      </c>
      <c r="BO13" s="268">
        <f>IF($I13="Percentage of Cash Flow",IF($E13&gt;BO$3-1,(('Operating Pro Forma'!$I$59-'Operating Pro Forma'!$I$62)/12)*'Debt Service'!$F13),IF($E13&gt;BO$3-1,$H13,0))</f>
        <v>0</v>
      </c>
      <c r="BP13" s="268">
        <f>IF($I13="Percentage of Cash Flow",IF($E13&gt;BP$3-1,(('Operating Pro Forma'!$I$59-'Operating Pro Forma'!$I$62)/12)*'Debt Service'!$F13),IF($E13&gt;BP$3-1,$H13,0))</f>
        <v>0</v>
      </c>
      <c r="BQ13" s="268">
        <f>IF($I13="Percentage of Cash Flow",IF($E13&gt;BQ$3-1,(('Operating Pro Forma'!$I$59-'Operating Pro Forma'!$I$62)/12)*'Debt Service'!$F13),IF($E13&gt;BQ$3-1,$H13,0))</f>
        <v>0</v>
      </c>
      <c r="BR13" s="268">
        <f>IF($I13="Percentage of Cash Flow",IF($E13&gt;BR$3-1,(('Operating Pro Forma'!$I$59-'Operating Pro Forma'!$I$62)/12)*'Debt Service'!$F13),IF($E13&gt;BR$3-1,$H13,0))</f>
        <v>0</v>
      </c>
      <c r="BS13" s="268">
        <f>IF($I13="Percentage of Cash Flow",IF($E13&gt;BS$3-1,(('Operating Pro Forma'!$I$59-'Operating Pro Forma'!$I$62)/12)*'Debt Service'!$F13),IF($E13&gt;BS$3-1,$H13,0))</f>
        <v>0</v>
      </c>
      <c r="BT13" s="268">
        <f>IF($I13="Percentage of Cash Flow",IF($E13&gt;BT$3-1,(('Operating Pro Forma'!$I$59-'Operating Pro Forma'!$I$62)/12)*'Debt Service'!$F13),IF($E13&gt;BT$3-1,$H13,0))</f>
        <v>0</v>
      </c>
      <c r="BU13" s="268">
        <f>IF($I13="Percentage of Cash Flow",IF($E13&gt;BU$3-1,(('Operating Pro Forma'!$I$59-'Operating Pro Forma'!$I$62)/12)*'Debt Service'!$F13),IF($E13&gt;BU$3-1,$H13,0))</f>
        <v>0</v>
      </c>
      <c r="BV13" s="268">
        <f>IF($I13="Percentage of Cash Flow",IF($E13&gt;BV$3-1,(('Operating Pro Forma'!$I$59-'Operating Pro Forma'!$I$62)/12)*'Debt Service'!$F13),IF($E13&gt;BV$3-1,$H13,0))</f>
        <v>0</v>
      </c>
      <c r="BW13" s="268">
        <f>IF($I13="Percentage of Cash Flow",IF($E13&gt;BW$3-1,(('Operating Pro Forma'!$I$59-'Operating Pro Forma'!$I$62)/12)*'Debt Service'!$F13),IF($E13&gt;BW$3-1,$H13,0))</f>
        <v>0</v>
      </c>
      <c r="BX13" s="268">
        <f>IF($I13="Percentage of Cash Flow",IF($E13&gt;BX$3-1,(('Operating Pro Forma'!$I$59-'Operating Pro Forma'!$I$62)/12)*'Debt Service'!$F13),IF($E13&gt;BX$3-1,$H13,0))</f>
        <v>0</v>
      </c>
      <c r="BY13" s="267">
        <f t="shared" si="5"/>
        <v>0</v>
      </c>
      <c r="BZ13" s="268">
        <f>IF($I13="Percentage of Cash Flow",IF($E13&gt;BZ$3-1,(('Operating Pro Forma'!$J$59-'Operating Pro Forma'!$J$62)/12)*'Debt Service'!$F13),IF($E13&gt;BZ$3-1,$H13,0))</f>
        <v>0</v>
      </c>
      <c r="CA13" s="268">
        <f>IF($I13="Percentage of Cash Flow",IF($E13&gt;CA$3-1,(('Operating Pro Forma'!$J$59-'Operating Pro Forma'!$J$62)/12)*'Debt Service'!$F13),IF($E13&gt;CA$3-1,$H13,0))</f>
        <v>0</v>
      </c>
      <c r="CB13" s="268">
        <f>IF($I13="Percentage of Cash Flow",IF($E13&gt;CB$3-1,(('Operating Pro Forma'!$J$59-'Operating Pro Forma'!$J$62)/12)*'Debt Service'!$F13),IF($E13&gt;CB$3-1,$H13,0))</f>
        <v>0</v>
      </c>
      <c r="CC13" s="268">
        <f>IF($I13="Percentage of Cash Flow",IF($E13&gt;CC$3-1,(('Operating Pro Forma'!$J$59-'Operating Pro Forma'!$J$62)/12)*'Debt Service'!$F13),IF($E13&gt;CC$3-1,$H13,0))</f>
        <v>0</v>
      </c>
      <c r="CD13" s="268">
        <f>IF($I13="Percentage of Cash Flow",IF($E13&gt;CD$3-1,(('Operating Pro Forma'!$J$59-'Operating Pro Forma'!$J$62)/12)*'Debt Service'!$F13),IF($E13&gt;CD$3-1,$H13,0))</f>
        <v>0</v>
      </c>
      <c r="CE13" s="268">
        <f>IF($I13="Percentage of Cash Flow",IF($E13&gt;CE$3-1,(('Operating Pro Forma'!$J$59-'Operating Pro Forma'!$J$62)/12)*'Debt Service'!$F13),IF($E13&gt;CE$3-1,$H13,0))</f>
        <v>0</v>
      </c>
      <c r="CF13" s="268">
        <f>IF($I13="Percentage of Cash Flow",IF($E13&gt;CF$3-1,(('Operating Pro Forma'!$J$59-'Operating Pro Forma'!$J$62)/12)*'Debt Service'!$F13),IF($E13&gt;CF$3-1,$H13,0))</f>
        <v>0</v>
      </c>
      <c r="CG13" s="268">
        <f>IF($I13="Percentage of Cash Flow",IF($E13&gt;CG$3-1,(('Operating Pro Forma'!$J$59-'Operating Pro Forma'!$J$62)/12)*'Debt Service'!$F13),IF($E13&gt;CG$3-1,$H13,0))</f>
        <v>0</v>
      </c>
      <c r="CH13" s="268">
        <f>IF($I13="Percentage of Cash Flow",IF($E13&gt;CH$3-1,(('Operating Pro Forma'!$J$59-'Operating Pro Forma'!$J$62)/12)*'Debt Service'!$F13),IF($E13&gt;CH$3-1,$H13,0))</f>
        <v>0</v>
      </c>
      <c r="CI13" s="268">
        <f>IF($I13="Percentage of Cash Flow",IF($E13&gt;CI$3-1,(('Operating Pro Forma'!$J$59-'Operating Pro Forma'!$J$62)/12)*'Debt Service'!$F13),IF($E13&gt;CI$3-1,$H13,0))</f>
        <v>0</v>
      </c>
      <c r="CJ13" s="268">
        <f>IF($I13="Percentage of Cash Flow",IF($E13&gt;CJ$3-1,(('Operating Pro Forma'!$J$59-'Operating Pro Forma'!$J$62)/12)*'Debt Service'!$F13),IF($E13&gt;CJ$3-1,$H13,0))</f>
        <v>0</v>
      </c>
      <c r="CK13" s="268">
        <f>IF($I13="Percentage of Cash Flow",IF($E13&gt;CK$3-1,(('Operating Pro Forma'!$J$59-'Operating Pro Forma'!$J$62)/12)*'Debt Service'!$F13),IF($E13&gt;CK$3-1,$H13,0))</f>
        <v>0</v>
      </c>
      <c r="CL13" s="267">
        <f t="shared" si="6"/>
        <v>0</v>
      </c>
      <c r="CM13" s="268">
        <f>IF($I13="Percentage of Cash Flow",IF($E13&gt;CM$3-1,(('Operating Pro Forma'!$K$59-'Operating Pro Forma'!$K$62)/12)*'Debt Service'!$F13),IF($E13&gt;CM$3-1,$H13,0))</f>
        <v>0</v>
      </c>
      <c r="CN13" s="268">
        <f>IF($I13="Percentage of Cash Flow",IF($E13&gt;CN$3-1,(('Operating Pro Forma'!$K$59-'Operating Pro Forma'!$K$62)/12)*'Debt Service'!$F13),IF($E13&gt;CN$3-1,$H13,0))</f>
        <v>0</v>
      </c>
      <c r="CO13" s="268">
        <f>IF($I13="Percentage of Cash Flow",IF($E13&gt;CO$3-1,(('Operating Pro Forma'!$K$59-'Operating Pro Forma'!$K$62)/12)*'Debt Service'!$F13),IF($E13&gt;CO$3-1,$H13,0))</f>
        <v>0</v>
      </c>
      <c r="CP13" s="268">
        <f>IF($I13="Percentage of Cash Flow",IF($E13&gt;CP$3-1,(('Operating Pro Forma'!$K$59-'Operating Pro Forma'!$K$62)/12)*'Debt Service'!$F13),IF($E13&gt;CP$3-1,$H13,0))</f>
        <v>0</v>
      </c>
      <c r="CQ13" s="268">
        <f>IF($I13="Percentage of Cash Flow",IF($E13&gt;CQ$3-1,(('Operating Pro Forma'!$K$59-'Operating Pro Forma'!$K$62)/12)*'Debt Service'!$F13),IF($E13&gt;CQ$3-1,$H13,0))</f>
        <v>0</v>
      </c>
      <c r="CR13" s="268">
        <f>IF($I13="Percentage of Cash Flow",IF($E13&gt;CR$3-1,(('Operating Pro Forma'!$K$59-'Operating Pro Forma'!$K$62)/12)*'Debt Service'!$F13),IF($E13&gt;CR$3-1,$H13,0))</f>
        <v>0</v>
      </c>
      <c r="CS13" s="268">
        <f>IF($I13="Percentage of Cash Flow",IF($E13&gt;CS$3-1,(('Operating Pro Forma'!$K$59-'Operating Pro Forma'!$K$62)/12)*'Debt Service'!$F13),IF($E13&gt;CS$3-1,$H13,0))</f>
        <v>0</v>
      </c>
      <c r="CT13" s="268">
        <f>IF($I13="Percentage of Cash Flow",IF($E13&gt;CT$3-1,(('Operating Pro Forma'!$K$59-'Operating Pro Forma'!$K$62)/12)*'Debt Service'!$F13),IF($E13&gt;CT$3-1,$H13,0))</f>
        <v>0</v>
      </c>
      <c r="CU13" s="268">
        <f>IF($I13="Percentage of Cash Flow",IF($E13&gt;CU$3-1,(('Operating Pro Forma'!$K$59-'Operating Pro Forma'!$K$62)/12)*'Debt Service'!$F13),IF($E13&gt;CU$3-1,$H13,0))</f>
        <v>0</v>
      </c>
      <c r="CV13" s="268">
        <f>IF($I13="Percentage of Cash Flow",IF($E13&gt;CV$3-1,(('Operating Pro Forma'!$K$59-'Operating Pro Forma'!$K$62)/12)*'Debt Service'!$F13),IF($E13&gt;CV$3-1,$H13,0))</f>
        <v>0</v>
      </c>
      <c r="CW13" s="268">
        <f>IF($I13="Percentage of Cash Flow",IF($E13&gt;CW$3-1,(('Operating Pro Forma'!$K$59-'Operating Pro Forma'!$K$62)/12)*'Debt Service'!$F13),IF($E13&gt;CW$3-1,$H13,0))</f>
        <v>0</v>
      </c>
      <c r="CX13" s="268">
        <f>IF($I13="Percentage of Cash Flow",IF($E13&gt;CX$3-1,(('Operating Pro Forma'!$K$59-'Operating Pro Forma'!$K$62)/12)*'Debt Service'!$F13),IF($E13&gt;CX$3-1,$H13,0))</f>
        <v>0</v>
      </c>
      <c r="CY13" s="267">
        <f t="shared" si="7"/>
        <v>0</v>
      </c>
      <c r="CZ13" s="268">
        <f>IF($I13="Percentage of Cash Flow",IF($E13&gt;CZ$3-1,(('Operating Pro Forma'!$L$59-'Operating Pro Forma'!$L$62)/12)*'Debt Service'!$F13),IF($E13&gt;CZ$3-1,$H13,0))</f>
        <v>0</v>
      </c>
      <c r="DA13" s="268">
        <f>IF($I13="Percentage of Cash Flow",IF($E13&gt;DA$3-1,(('Operating Pro Forma'!$L$59-'Operating Pro Forma'!$L$62)/12)*'Debt Service'!$F13),IF($E13&gt;DA$3-1,$H13,0))</f>
        <v>0</v>
      </c>
      <c r="DB13" s="268">
        <f>IF($I13="Percentage of Cash Flow",IF($E13&gt;DB$3-1,(('Operating Pro Forma'!$L$59-'Operating Pro Forma'!$L$62)/12)*'Debt Service'!$F13),IF($E13&gt;DB$3-1,$H13,0))</f>
        <v>0</v>
      </c>
      <c r="DC13" s="268">
        <f>IF($I13="Percentage of Cash Flow",IF($E13&gt;DC$3-1,(('Operating Pro Forma'!$L$59-'Operating Pro Forma'!$L$62)/12)*'Debt Service'!$F13),IF($E13&gt;DC$3-1,$H13,0))</f>
        <v>0</v>
      </c>
      <c r="DD13" s="268">
        <f>IF($I13="Percentage of Cash Flow",IF($E13&gt;DD$3-1,(('Operating Pro Forma'!$L$59-'Operating Pro Forma'!$L$62)/12)*'Debt Service'!$F13),IF($E13&gt;DD$3-1,$H13,0))</f>
        <v>0</v>
      </c>
      <c r="DE13" s="268">
        <f>IF($I13="Percentage of Cash Flow",IF($E13&gt;DE$3-1,(('Operating Pro Forma'!$L$59-'Operating Pro Forma'!$L$62)/12)*'Debt Service'!$F13),IF($E13&gt;DE$3-1,$H13,0))</f>
        <v>0</v>
      </c>
      <c r="DF13" s="268">
        <f>IF($I13="Percentage of Cash Flow",IF($E13&gt;DF$3-1,(('Operating Pro Forma'!$L$59-'Operating Pro Forma'!$L$62)/12)*'Debt Service'!$F13),IF($E13&gt;DF$3-1,$H13,0))</f>
        <v>0</v>
      </c>
      <c r="DG13" s="268">
        <f>IF($I13="Percentage of Cash Flow",IF($E13&gt;DG$3-1,(('Operating Pro Forma'!$L$59-'Operating Pro Forma'!$L$62)/12)*'Debt Service'!$F13),IF($E13&gt;DG$3-1,$H13,0))</f>
        <v>0</v>
      </c>
      <c r="DH13" s="268">
        <f>IF($I13="Percentage of Cash Flow",IF($E13&gt;DH$3-1,(('Operating Pro Forma'!$L$59-'Operating Pro Forma'!$L$62)/12)*'Debt Service'!$F13),IF($E13&gt;DH$3-1,$H13,0))</f>
        <v>0</v>
      </c>
      <c r="DI13" s="268">
        <f>IF($I13="Percentage of Cash Flow",IF($E13&gt;DI$3-1,(('Operating Pro Forma'!$L$59-'Operating Pro Forma'!$L$62)/12)*'Debt Service'!$F13),IF($E13&gt;DI$3-1,$H13,0))</f>
        <v>0</v>
      </c>
      <c r="DJ13" s="268">
        <f>IF($I13="Percentage of Cash Flow",IF($E13&gt;DJ$3-1,(('Operating Pro Forma'!$L$59-'Operating Pro Forma'!$L$62)/12)*'Debt Service'!$F13),IF($E13&gt;DJ$3-1,$H13,0))</f>
        <v>0</v>
      </c>
      <c r="DK13" s="268">
        <f>IF($I13="Percentage of Cash Flow",IF($E13&gt;DK$3-1,(('Operating Pro Forma'!$L$59-'Operating Pro Forma'!$L$62)/12)*'Debt Service'!$F13),IF($E13&gt;DK$3-1,$H13,0))</f>
        <v>0</v>
      </c>
      <c r="DL13" s="267">
        <f t="shared" si="8"/>
        <v>0</v>
      </c>
      <c r="DM13" s="268">
        <f>IF($I13="Percentage of Cash Flow",IF($E13&gt;DM$3-1,(('Operating Pro Forma'!$M$59-'Operating Pro Forma'!$M$62)/12)*'Debt Service'!$F13),IF($E13&gt;DM$3-1,$H13,0))</f>
        <v>0</v>
      </c>
      <c r="DN13" s="268">
        <f>IF($I13="Percentage of Cash Flow",IF($E13&gt;DN$3-1,(('Operating Pro Forma'!$M$59-'Operating Pro Forma'!$M$62)/12)*'Debt Service'!$F13),IF($E13&gt;DN$3-1,$H13,0))</f>
        <v>0</v>
      </c>
      <c r="DO13" s="268">
        <f>IF($I13="Percentage of Cash Flow",IF($E13&gt;DO$3-1,(('Operating Pro Forma'!$M$59-'Operating Pro Forma'!$M$62)/12)*'Debt Service'!$F13),IF($E13&gt;DO$3-1,$H13,0))</f>
        <v>0</v>
      </c>
      <c r="DP13" s="268">
        <f>IF($I13="Percentage of Cash Flow",IF($E13&gt;DP$3-1,(('Operating Pro Forma'!$M$59-'Operating Pro Forma'!$M$62)/12)*'Debt Service'!$F13),IF($E13&gt;DP$3-1,$H13,0))</f>
        <v>0</v>
      </c>
      <c r="DQ13" s="268">
        <f>IF($I13="Percentage of Cash Flow",IF($E13&gt;DQ$3-1,(('Operating Pro Forma'!$M$59-'Operating Pro Forma'!$M$62)/12)*'Debt Service'!$F13),IF($E13&gt;DQ$3-1,$H13,0))</f>
        <v>0</v>
      </c>
      <c r="DR13" s="268">
        <f>IF($I13="Percentage of Cash Flow",IF($E13&gt;DR$3-1,(('Operating Pro Forma'!$M$59-'Operating Pro Forma'!$M$62)/12)*'Debt Service'!$F13),IF($E13&gt;DR$3-1,$H13,0))</f>
        <v>0</v>
      </c>
      <c r="DS13" s="268">
        <f>IF($I13="Percentage of Cash Flow",IF($E13&gt;DS$3-1,(('Operating Pro Forma'!$M$59-'Operating Pro Forma'!$M$62)/12)*'Debt Service'!$F13),IF($E13&gt;DS$3-1,$H13,0))</f>
        <v>0</v>
      </c>
      <c r="DT13" s="268">
        <f>IF($I13="Percentage of Cash Flow",IF($E13&gt;DT$3-1,(('Operating Pro Forma'!$M$59-'Operating Pro Forma'!$M$62)/12)*'Debt Service'!$F13),IF($E13&gt;DT$3-1,$H13,0))</f>
        <v>0</v>
      </c>
      <c r="DU13" s="268">
        <f>IF($I13="Percentage of Cash Flow",IF($E13&gt;DU$3-1,(('Operating Pro Forma'!$M$59-'Operating Pro Forma'!$M$62)/12)*'Debt Service'!$F13),IF($E13&gt;DU$3-1,$H13,0))</f>
        <v>0</v>
      </c>
      <c r="DV13" s="268">
        <f>IF($I13="Percentage of Cash Flow",IF($E13&gt;DV$3-1,(('Operating Pro Forma'!$M$59-'Operating Pro Forma'!$M$62)/12)*'Debt Service'!$F13),IF($E13&gt;DV$3-1,$H13,0))</f>
        <v>0</v>
      </c>
      <c r="DW13" s="268">
        <f>IF($I13="Percentage of Cash Flow",IF($E13&gt;DW$3-1,(('Operating Pro Forma'!$M$59-'Operating Pro Forma'!$M$62)/12)*'Debt Service'!$F13),IF($E13&gt;DW$3-1,$H13,0))</f>
        <v>0</v>
      </c>
      <c r="DX13" s="268">
        <f>IF($I13="Percentage of Cash Flow",IF($E13&gt;DX$3-1,(('Operating Pro Forma'!$M$59-'Operating Pro Forma'!$M$62)/12)*'Debt Service'!$F13),IF($E13&gt;DX$3-1,$H13,0))</f>
        <v>0</v>
      </c>
      <c r="DY13" s="267">
        <f t="shared" si="9"/>
        <v>0</v>
      </c>
      <c r="DZ13" s="268">
        <f>IF($I13="Percentage of Cash Flow",IF($E13&gt;DZ$3-1,(('Operating Pro Forma'!$N$59-'Operating Pro Forma'!$N$62)/12)*'Debt Service'!$F13),IF($E13&gt;DZ$3-1,$H13,0))</f>
        <v>0</v>
      </c>
      <c r="EA13" s="268">
        <f>IF($I13="Percentage of Cash Flow",IF($E13&gt;EA$3-1,(('Operating Pro Forma'!$N$59-'Operating Pro Forma'!$N$62)/12)*'Debt Service'!$F13),IF($E13&gt;EA$3-1,$H13,0))</f>
        <v>0</v>
      </c>
      <c r="EB13" s="268">
        <f>IF($I13="Percentage of Cash Flow",IF($E13&gt;EB$3-1,(('Operating Pro Forma'!$N$59-'Operating Pro Forma'!$N$62)/12)*'Debt Service'!$F13),IF($E13&gt;EB$3-1,$H13,0))</f>
        <v>0</v>
      </c>
      <c r="EC13" s="268">
        <f>IF($I13="Percentage of Cash Flow",IF($E13&gt;EC$3-1,(('Operating Pro Forma'!$N$59-'Operating Pro Forma'!$N$62)/12)*'Debt Service'!$F13),IF($E13&gt;EC$3-1,$H13,0))</f>
        <v>0</v>
      </c>
      <c r="ED13" s="268">
        <f>IF($I13="Percentage of Cash Flow",IF($E13&gt;ED$3-1,(('Operating Pro Forma'!$N$59-'Operating Pro Forma'!$N$62)/12)*'Debt Service'!$F13),IF($E13&gt;ED$3-1,$H13,0))</f>
        <v>0</v>
      </c>
      <c r="EE13" s="268">
        <f>IF($I13="Percentage of Cash Flow",IF($E13&gt;EE$3-1,(('Operating Pro Forma'!$N$59-'Operating Pro Forma'!$N$62)/12)*'Debt Service'!$F13),IF($E13&gt;EE$3-1,$H13,0))</f>
        <v>0</v>
      </c>
      <c r="EF13" s="268">
        <f>IF($I13="Percentage of Cash Flow",IF($E13&gt;EF$3-1,(('Operating Pro Forma'!$N$59-'Operating Pro Forma'!$N$62)/12)*'Debt Service'!$F13),IF($E13&gt;EF$3-1,$H13,0))</f>
        <v>0</v>
      </c>
      <c r="EG13" s="268">
        <f>IF($I13="Percentage of Cash Flow",IF($E13&gt;EG$3-1,(('Operating Pro Forma'!$N$59-'Operating Pro Forma'!$N$62)/12)*'Debt Service'!$F13),IF($E13&gt;EG$3-1,$H13,0))</f>
        <v>0</v>
      </c>
      <c r="EH13" s="268">
        <f>IF($I13="Percentage of Cash Flow",IF($E13&gt;EH$3-1,(('Operating Pro Forma'!$N$59-'Operating Pro Forma'!$N$62)/12)*'Debt Service'!$F13),IF($E13&gt;EH$3-1,$H13,0))</f>
        <v>0</v>
      </c>
      <c r="EI13" s="268">
        <f>IF($I13="Percentage of Cash Flow",IF($E13&gt;EI$3-1,(('Operating Pro Forma'!$N$59-'Operating Pro Forma'!$N$62)/12)*'Debt Service'!$F13),IF($E13&gt;EI$3-1,$H13,0))</f>
        <v>0</v>
      </c>
      <c r="EJ13" s="268">
        <f>IF($I13="Percentage of Cash Flow",IF($E13&gt;EJ$3-1,(('Operating Pro Forma'!$N$59-'Operating Pro Forma'!$N$62)/12)*'Debt Service'!$F13),IF($E13&gt;EJ$3-1,$H13,0))</f>
        <v>0</v>
      </c>
      <c r="EK13" s="268">
        <f>IF($I13="Percentage of Cash Flow",IF($E13&gt;EK$3-1,(('Operating Pro Forma'!$N$59-'Operating Pro Forma'!$N$62)/12)*'Debt Service'!$F13),IF($E13&gt;EK$3-1,$H13,0))</f>
        <v>0</v>
      </c>
      <c r="EL13" s="267">
        <f t="shared" si="10"/>
        <v>0</v>
      </c>
      <c r="EM13" s="268">
        <f>IF($I13="Percentage of Cash Flow",IF($E13&gt;EM$3-1,(('Operating Pro Forma'!$O$59-'Operating Pro Forma'!$O$62)/12)*'Debt Service'!$F13),IF($E13&gt;EM$3-1,$H13,0))</f>
        <v>0</v>
      </c>
      <c r="EN13" s="268">
        <f>IF($I13="Percentage of Cash Flow",IF($E13&gt;EN$3-1,(('Operating Pro Forma'!$O$59-'Operating Pro Forma'!$O$62)/12)*'Debt Service'!$F13),IF($E13&gt;EN$3-1,$H13,0))</f>
        <v>0</v>
      </c>
      <c r="EO13" s="268">
        <f>IF($I13="Percentage of Cash Flow",IF($E13&gt;EO$3-1,(('Operating Pro Forma'!$O$59-'Operating Pro Forma'!$O$62)/12)*'Debt Service'!$F13),IF($E13&gt;EO$3-1,$H13,0))</f>
        <v>0</v>
      </c>
      <c r="EP13" s="268">
        <f>IF($I13="Percentage of Cash Flow",IF($E13&gt;EP$3-1,(('Operating Pro Forma'!$O$59-'Operating Pro Forma'!$O$62)/12)*'Debt Service'!$F13),IF($E13&gt;EP$3-1,$H13,0))</f>
        <v>0</v>
      </c>
      <c r="EQ13" s="268">
        <f>IF($I13="Percentage of Cash Flow",IF($E13&gt;EQ$3-1,(('Operating Pro Forma'!$O$59-'Operating Pro Forma'!$O$62)/12)*'Debt Service'!$F13),IF($E13&gt;EQ$3-1,$H13,0))</f>
        <v>0</v>
      </c>
      <c r="ER13" s="268">
        <f>IF($I13="Percentage of Cash Flow",IF($E13&gt;ER$3-1,(('Operating Pro Forma'!$O$59-'Operating Pro Forma'!$O$62)/12)*'Debt Service'!$F13),IF($E13&gt;ER$3-1,$H13,0))</f>
        <v>0</v>
      </c>
      <c r="ES13" s="268">
        <f>IF($I13="Percentage of Cash Flow",IF($E13&gt;ES$3-1,(('Operating Pro Forma'!$O$59-'Operating Pro Forma'!$O$62)/12)*'Debt Service'!$F13),IF($E13&gt;ES$3-1,$H13,0))</f>
        <v>0</v>
      </c>
      <c r="ET13" s="268">
        <f>IF($I13="Percentage of Cash Flow",IF($E13&gt;ET$3-1,(('Operating Pro Forma'!$O$59-'Operating Pro Forma'!$O$62)/12)*'Debt Service'!$F13),IF($E13&gt;ET$3-1,$H13,0))</f>
        <v>0</v>
      </c>
      <c r="EU13" s="268">
        <f>IF($I13="Percentage of Cash Flow",IF($E13&gt;EU$3-1,(('Operating Pro Forma'!$O$59-'Operating Pro Forma'!$O$62)/12)*'Debt Service'!$F13),IF($E13&gt;EU$3-1,$H13,0))</f>
        <v>0</v>
      </c>
      <c r="EV13" s="268">
        <f>IF($I13="Percentage of Cash Flow",IF($E13&gt;EV$3-1,(('Operating Pro Forma'!$O$59-'Operating Pro Forma'!$O$62)/12)*'Debt Service'!$F13),IF($E13&gt;EV$3-1,$H13,0))</f>
        <v>0</v>
      </c>
      <c r="EW13" s="268">
        <f>IF($I13="Percentage of Cash Flow",IF($E13&gt;EW$3-1,(('Operating Pro Forma'!$O$59-'Operating Pro Forma'!$O$62)/12)*'Debt Service'!$F13),IF($E13&gt;EW$3-1,$H13,0))</f>
        <v>0</v>
      </c>
      <c r="EX13" s="268">
        <f>IF($I13="Percentage of Cash Flow",IF($E13&gt;EX$3-1,(('Operating Pro Forma'!$O$59-'Operating Pro Forma'!$O$62)/12)*'Debt Service'!$F13),IF($E13&gt;EX$3-1,$H13,0))</f>
        <v>0</v>
      </c>
      <c r="EY13" s="267">
        <f t="shared" si="11"/>
        <v>0</v>
      </c>
      <c r="EZ13" s="268">
        <f>IF($I13="Percentage of Cash Flow",IF($E13&gt;EZ$3-1,(('Operating Pro Forma'!$P$59-'Operating Pro Forma'!$P$62)/12)*'Debt Service'!$F13),IF($E13&gt;EZ$3-1,$H13,0))</f>
        <v>0</v>
      </c>
      <c r="FA13" s="268">
        <f>IF($I13="Percentage of Cash Flow",IF($E13&gt;FA$3-1,(('Operating Pro Forma'!$P$59-'Operating Pro Forma'!$P$62)/12)*'Debt Service'!$F13),IF($E13&gt;FA$3-1,$H13,0))</f>
        <v>0</v>
      </c>
      <c r="FB13" s="268">
        <f>IF($I13="Percentage of Cash Flow",IF($E13&gt;FB$3-1,(('Operating Pro Forma'!$P$59-'Operating Pro Forma'!$P$62)/12)*'Debt Service'!$F13),IF($E13&gt;FB$3-1,$H13,0))</f>
        <v>0</v>
      </c>
      <c r="FC13" s="268">
        <f>IF($I13="Percentage of Cash Flow",IF($E13&gt;FC$3-1,(('Operating Pro Forma'!$P$59-'Operating Pro Forma'!$P$62)/12)*'Debt Service'!$F13),IF($E13&gt;FC$3-1,$H13,0))</f>
        <v>0</v>
      </c>
      <c r="FD13" s="268">
        <f>IF($I13="Percentage of Cash Flow",IF($E13&gt;FD$3-1,(('Operating Pro Forma'!$P$59-'Operating Pro Forma'!$P$62)/12)*'Debt Service'!$F13),IF($E13&gt;FD$3-1,$H13,0))</f>
        <v>0</v>
      </c>
      <c r="FE13" s="268">
        <f>IF($I13="Percentage of Cash Flow",IF($E13&gt;FE$3-1,(('Operating Pro Forma'!$P$59-'Operating Pro Forma'!$P$62)/12)*'Debt Service'!$F13),IF($E13&gt;FE$3-1,$H13,0))</f>
        <v>0</v>
      </c>
      <c r="FF13" s="268">
        <f>IF($I13="Percentage of Cash Flow",IF($E13&gt;FF$3-1,(('Operating Pro Forma'!$P$59-'Operating Pro Forma'!$P$62)/12)*'Debt Service'!$F13),IF($E13&gt;FF$3-1,$H13,0))</f>
        <v>0</v>
      </c>
      <c r="FG13" s="268">
        <f>IF($I13="Percentage of Cash Flow",IF($E13&gt;FG$3-1,(('Operating Pro Forma'!$P$59-'Operating Pro Forma'!$P$62)/12)*'Debt Service'!$F13),IF($E13&gt;FG$3-1,$H13,0))</f>
        <v>0</v>
      </c>
      <c r="FH13" s="268">
        <f>IF($I13="Percentage of Cash Flow",IF($E13&gt;FH$3-1,(('Operating Pro Forma'!$P$59-'Operating Pro Forma'!$P$62)/12)*'Debt Service'!$F13),IF($E13&gt;FH$3-1,$H13,0))</f>
        <v>0</v>
      </c>
      <c r="FI13" s="268">
        <f>IF($I13="Percentage of Cash Flow",IF($E13&gt;FI$3-1,(('Operating Pro Forma'!$P$59-'Operating Pro Forma'!$P$62)/12)*'Debt Service'!$F13),IF($E13&gt;FI$3-1,$H13,0))</f>
        <v>0</v>
      </c>
      <c r="FJ13" s="268">
        <f>IF($I13="Percentage of Cash Flow",IF($E13&gt;FJ$3-1,(('Operating Pro Forma'!$P$59-'Operating Pro Forma'!$P$62)/12)*'Debt Service'!$F13),IF($E13&gt;FJ$3-1,$H13,0))</f>
        <v>0</v>
      </c>
      <c r="FK13" s="268">
        <f>IF($I13="Percentage of Cash Flow",IF($E13&gt;FK$3-1,(('Operating Pro Forma'!$P$59-'Operating Pro Forma'!$P$62)/12)*'Debt Service'!$F13),IF($E13&gt;FK$3-1,$H13,0))</f>
        <v>0</v>
      </c>
      <c r="FL13" s="267">
        <f t="shared" si="12"/>
        <v>0</v>
      </c>
      <c r="FM13" s="268">
        <f>IF($I13="Percentage of Cash Flow",IF($E13&gt;FM$3-1,(('Operating Pro Forma'!$Q$59-'Operating Pro Forma'!$Q$62)/12)*'Debt Service'!$F13),IF($E13&gt;FM$3-1,$H13,0))</f>
        <v>0</v>
      </c>
      <c r="FN13" s="268">
        <f>IF($I13="Percentage of Cash Flow",IF($E13&gt;FN$3-1,(('Operating Pro Forma'!$Q$59-'Operating Pro Forma'!$Q$62)/12)*'Debt Service'!$F13),IF($E13&gt;FN$3-1,$H13,0))</f>
        <v>0</v>
      </c>
      <c r="FO13" s="268">
        <f>IF($I13="Percentage of Cash Flow",IF($E13&gt;FO$3-1,(('Operating Pro Forma'!$Q$59-'Operating Pro Forma'!$Q$62)/12)*'Debt Service'!$F13),IF($E13&gt;FO$3-1,$H13,0))</f>
        <v>0</v>
      </c>
      <c r="FP13" s="268">
        <f>IF($I13="Percentage of Cash Flow",IF($E13&gt;FP$3-1,(('Operating Pro Forma'!$Q$59-'Operating Pro Forma'!$Q$62)/12)*'Debt Service'!$F13),IF($E13&gt;FP$3-1,$H13,0))</f>
        <v>0</v>
      </c>
      <c r="FQ13" s="268">
        <f>IF($I13="Percentage of Cash Flow",IF($E13&gt;FQ$3-1,(('Operating Pro Forma'!$Q$59-'Operating Pro Forma'!$Q$62)/12)*'Debt Service'!$F13),IF($E13&gt;FQ$3-1,$H13,0))</f>
        <v>0</v>
      </c>
      <c r="FR13" s="268">
        <f>IF($I13="Percentage of Cash Flow",IF($E13&gt;FR$3-1,(('Operating Pro Forma'!$Q$59-'Operating Pro Forma'!$Q$62)/12)*'Debt Service'!$F13),IF($E13&gt;FR$3-1,$H13,0))</f>
        <v>0</v>
      </c>
      <c r="FS13" s="268">
        <f>IF($I13="Percentage of Cash Flow",IF($E13&gt;FS$3-1,(('Operating Pro Forma'!$Q$59-'Operating Pro Forma'!$Q$62)/12)*'Debt Service'!$F13),IF($E13&gt;FS$3-1,$H13,0))</f>
        <v>0</v>
      </c>
      <c r="FT13" s="268">
        <f>IF($I13="Percentage of Cash Flow",IF($E13&gt;FT$3-1,(('Operating Pro Forma'!$Q$59-'Operating Pro Forma'!$Q$62)/12)*'Debt Service'!$F13),IF($E13&gt;FT$3-1,$H13,0))</f>
        <v>0</v>
      </c>
      <c r="FU13" s="268">
        <f>IF($I13="Percentage of Cash Flow",IF($E13&gt;FU$3-1,(('Operating Pro Forma'!$Q$59-'Operating Pro Forma'!$Q$62)/12)*'Debt Service'!$F13),IF($E13&gt;FU$3-1,$H13,0))</f>
        <v>0</v>
      </c>
      <c r="FV13" s="268">
        <f>IF($I13="Percentage of Cash Flow",IF($E13&gt;FV$3-1,(('Operating Pro Forma'!$Q$59-'Operating Pro Forma'!$Q$62)/12)*'Debt Service'!$F13),IF($E13&gt;FV$3-1,$H13,0))</f>
        <v>0</v>
      </c>
      <c r="FW13" s="268">
        <f>IF($I13="Percentage of Cash Flow",IF($E13&gt;FW$3-1,(('Operating Pro Forma'!$Q$59-'Operating Pro Forma'!$Q$62)/12)*'Debt Service'!$F13),IF($E13&gt;FW$3-1,$H13,0))</f>
        <v>0</v>
      </c>
      <c r="FX13" s="268">
        <f>IF($I13="Percentage of Cash Flow",IF($E13&gt;FX$3-1,(('Operating Pro Forma'!$Q$59-'Operating Pro Forma'!$Q$62)/12)*'Debt Service'!$F13),IF($E13&gt;FX$3-1,$H13,0))</f>
        <v>0</v>
      </c>
      <c r="FY13" s="267">
        <f t="shared" si="13"/>
        <v>0</v>
      </c>
      <c r="FZ13" s="268">
        <f>IF($I13="Percentage of Cash Flow",IF($E13&gt;FZ$3-1,(('Operating Pro Forma'!$R$59-'Operating Pro Forma'!$R$62)/12)*'Debt Service'!$F13),IF($E13&gt;FZ$3-1,$H13,0))</f>
        <v>0</v>
      </c>
      <c r="GA13" s="268">
        <f>IF($I13="Percentage of Cash Flow",IF($E13&gt;GA$3-1,(('Operating Pro Forma'!$R$59-'Operating Pro Forma'!$R$62)/12)*'Debt Service'!$F13),IF($E13&gt;GA$3-1,$H13,0))</f>
        <v>0</v>
      </c>
      <c r="GB13" s="268">
        <f>IF($I13="Percentage of Cash Flow",IF($E13&gt;GB$3-1,(('Operating Pro Forma'!$R$59-'Operating Pro Forma'!$R$62)/12)*'Debt Service'!$F13),IF($E13&gt;GB$3-1,$H13,0))</f>
        <v>0</v>
      </c>
      <c r="GC13" s="268">
        <f>IF($I13="Percentage of Cash Flow",IF($E13&gt;GC$3-1,(('Operating Pro Forma'!$R$59-'Operating Pro Forma'!$R$62)/12)*'Debt Service'!$F13),IF($E13&gt;GC$3-1,$H13,0))</f>
        <v>0</v>
      </c>
      <c r="GD13" s="268">
        <f>IF($I13="Percentage of Cash Flow",IF($E13&gt;GD$3-1,(('Operating Pro Forma'!$R$59-'Operating Pro Forma'!$R$62)/12)*'Debt Service'!$F13),IF($E13&gt;GD$3-1,$H13,0))</f>
        <v>0</v>
      </c>
      <c r="GE13" s="268">
        <f>IF($I13="Percentage of Cash Flow",IF($E13&gt;GE$3-1,(('Operating Pro Forma'!$R$59-'Operating Pro Forma'!$R$62)/12)*'Debt Service'!$F13),IF($E13&gt;GE$3-1,$H13,0))</f>
        <v>0</v>
      </c>
      <c r="GF13" s="268">
        <f>IF($I13="Percentage of Cash Flow",IF($E13&gt;GF$3-1,(('Operating Pro Forma'!$R$59-'Operating Pro Forma'!$R$62)/12)*'Debt Service'!$F13),IF($E13&gt;GF$3-1,$H13,0))</f>
        <v>0</v>
      </c>
      <c r="GG13" s="268">
        <f>IF($I13="Percentage of Cash Flow",IF($E13&gt;GG$3-1,(('Operating Pro Forma'!$R$59-'Operating Pro Forma'!$R$62)/12)*'Debt Service'!$F13),IF($E13&gt;GG$3-1,$H13,0))</f>
        <v>0</v>
      </c>
      <c r="GH13" s="268">
        <f>IF($I13="Percentage of Cash Flow",IF($E13&gt;GH$3-1,(('Operating Pro Forma'!$R$59-'Operating Pro Forma'!$R$62)/12)*'Debt Service'!$F13),IF($E13&gt;GH$3-1,$H13,0))</f>
        <v>0</v>
      </c>
      <c r="GI13" s="268">
        <f>IF($I13="Percentage of Cash Flow",IF($E13&gt;GI$3-1,(('Operating Pro Forma'!$R$59-'Operating Pro Forma'!$R$62)/12)*'Debt Service'!$F13),IF($E13&gt;GI$3-1,$H13,0))</f>
        <v>0</v>
      </c>
      <c r="GJ13" s="268">
        <f>IF($I13="Percentage of Cash Flow",IF($E13&gt;GJ$3-1,(('Operating Pro Forma'!$R$59-'Operating Pro Forma'!$R$62)/12)*'Debt Service'!$F13),IF($E13&gt;GJ$3-1,$H13,0))</f>
        <v>0</v>
      </c>
      <c r="GK13" s="268">
        <f>IF($I13="Percentage of Cash Flow",IF($E13&gt;GK$3-1,(('Operating Pro Forma'!$R$59-'Operating Pro Forma'!$R$62)/12)*'Debt Service'!$F13),IF($E13&gt;GK$3-1,$H13,0))</f>
        <v>0</v>
      </c>
      <c r="GL13" s="267">
        <f t="shared" si="14"/>
        <v>0</v>
      </c>
      <c r="GM13" s="268">
        <f>IF($I13="Percentage of Cash Flow",IF($E13&gt;GM$3-1,(('Operating Pro Forma'!$S$59-'Operating Pro Forma'!$S$62)/12)*'Debt Service'!$F13),IF($E13&gt;GM$3-1,$H13,0))</f>
        <v>0</v>
      </c>
      <c r="GN13" s="268">
        <f>IF($I13="Percentage of Cash Flow",IF($E13&gt;GN$3-1,(('Operating Pro Forma'!$S$59-'Operating Pro Forma'!$S$62)/12)*'Debt Service'!$F13),IF($E13&gt;GN$3-1,$H13,0))</f>
        <v>0</v>
      </c>
      <c r="GO13" s="268">
        <f>IF($I13="Percentage of Cash Flow",IF($E13&gt;GO$3-1,(('Operating Pro Forma'!$S$59-'Operating Pro Forma'!$S$62)/12)*'Debt Service'!$F13),IF($E13&gt;GO$3-1,$H13,0))</f>
        <v>0</v>
      </c>
      <c r="GP13" s="268">
        <f>IF($I13="Percentage of Cash Flow",IF($E13&gt;GP$3-1,(('Operating Pro Forma'!$S$59-'Operating Pro Forma'!$S$62)/12)*'Debt Service'!$F13),IF($E13&gt;GP$3-1,$H13,0))</f>
        <v>0</v>
      </c>
      <c r="GQ13" s="268">
        <f>IF($I13="Percentage of Cash Flow",IF($E13&gt;GQ$3-1,(('Operating Pro Forma'!$S$59-'Operating Pro Forma'!$S$62)/12)*'Debt Service'!$F13),IF($E13&gt;GQ$3-1,$H13,0))</f>
        <v>0</v>
      </c>
      <c r="GR13" s="268">
        <f>IF($I13="Percentage of Cash Flow",IF($E13&gt;GR$3-1,(('Operating Pro Forma'!$S$59-'Operating Pro Forma'!$S$62)/12)*'Debt Service'!$F13),IF($E13&gt;GR$3-1,$H13,0))</f>
        <v>0</v>
      </c>
      <c r="GS13" s="268">
        <f>IF($I13="Percentage of Cash Flow",IF($E13&gt;GS$3-1,(('Operating Pro Forma'!$S$59-'Operating Pro Forma'!$S$62)/12)*'Debt Service'!$F13),IF($E13&gt;GS$3-1,$H13,0))</f>
        <v>0</v>
      </c>
      <c r="GT13" s="268">
        <f>IF($I13="Percentage of Cash Flow",IF($E13&gt;GT$3-1,(('Operating Pro Forma'!$S$59-'Operating Pro Forma'!$S$62)/12)*'Debt Service'!$F13),IF($E13&gt;GT$3-1,$H13,0))</f>
        <v>0</v>
      </c>
      <c r="GU13" s="268">
        <f>IF($I13="Percentage of Cash Flow",IF($E13&gt;GU$3-1,(('Operating Pro Forma'!$S$59-'Operating Pro Forma'!$S$62)/12)*'Debt Service'!$F13),IF($E13&gt;GU$3-1,$H13,0))</f>
        <v>0</v>
      </c>
      <c r="GV13" s="268">
        <f>IF($I13="Percentage of Cash Flow",IF($E13&gt;GV$3-1,(('Operating Pro Forma'!$S$59-'Operating Pro Forma'!$S$62)/12)*'Debt Service'!$F13),IF($E13&gt;GV$3-1,$H13,0))</f>
        <v>0</v>
      </c>
      <c r="GW13" s="268">
        <f>IF($I13="Percentage of Cash Flow",IF($E13&gt;GW$3-1,(('Operating Pro Forma'!$S$59-'Operating Pro Forma'!$S$62)/12)*'Debt Service'!$F13),IF($E13&gt;GW$3-1,$H13,0))</f>
        <v>0</v>
      </c>
      <c r="GX13" s="268">
        <f>IF($I13="Percentage of Cash Flow",IF($E13&gt;GX$3-1,(('Operating Pro Forma'!$S$59-'Operating Pro Forma'!$S$62)/12)*'Debt Service'!$F13),IF($E13&gt;GX$3-1,$H13,0))</f>
        <v>0</v>
      </c>
      <c r="GY13" s="267">
        <f t="shared" si="15"/>
        <v>0</v>
      </c>
      <c r="GZ13" s="268">
        <f>IF($I13="Percentage of Cash Flow",IF($E13&gt;GZ$3-1,(('Operating Pro Forma'!$T$59-'Operating Pro Forma'!$T$62)/12)*'Debt Service'!$F13),IF($E13&gt;GZ$3-1,$H13,0))</f>
        <v>0</v>
      </c>
      <c r="HA13" s="268">
        <f>IF($I13="Percentage of Cash Flow",IF($E13&gt;HA$3-1,(('Operating Pro Forma'!$T$59-'Operating Pro Forma'!$T$62)/12)*'Debt Service'!$F13),IF($E13&gt;HA$3-1,$H13,0))</f>
        <v>0</v>
      </c>
      <c r="HB13" s="268">
        <f>IF($I13="Percentage of Cash Flow",IF($E13&gt;HB$3-1,(('Operating Pro Forma'!$T$59-'Operating Pro Forma'!$T$62)/12)*'Debt Service'!$F13),IF($E13&gt;HB$3-1,$H13,0))</f>
        <v>0</v>
      </c>
      <c r="HC13" s="268">
        <f>IF($I13="Percentage of Cash Flow",IF($E13&gt;HC$3-1,(('Operating Pro Forma'!$T$59-'Operating Pro Forma'!$T$62)/12)*'Debt Service'!$F13),IF($E13&gt;HC$3-1,$H13,0))</f>
        <v>0</v>
      </c>
      <c r="HD13" s="268">
        <f>IF($I13="Percentage of Cash Flow",IF($E13&gt;HD$3-1,(('Operating Pro Forma'!$T$59-'Operating Pro Forma'!$T$62)/12)*'Debt Service'!$F13),IF($E13&gt;HD$3-1,$H13,0))</f>
        <v>0</v>
      </c>
      <c r="HE13" s="268">
        <f>IF($I13="Percentage of Cash Flow",IF($E13&gt;HE$3-1,(('Operating Pro Forma'!$T$59-'Operating Pro Forma'!$T$62)/12)*'Debt Service'!$F13),IF($E13&gt;HE$3-1,$H13,0))</f>
        <v>0</v>
      </c>
      <c r="HF13" s="268">
        <f>IF($I13="Percentage of Cash Flow",IF($E13&gt;HF$3-1,(('Operating Pro Forma'!$T$59-'Operating Pro Forma'!$T$62)/12)*'Debt Service'!$F13),IF($E13&gt;HF$3-1,$H13,0))</f>
        <v>0</v>
      </c>
      <c r="HG13" s="268">
        <f>IF($I13="Percentage of Cash Flow",IF($E13&gt;HG$3-1,(('Operating Pro Forma'!$T$59-'Operating Pro Forma'!$T$62)/12)*'Debt Service'!$F13),IF($E13&gt;HG$3-1,$H13,0))</f>
        <v>0</v>
      </c>
      <c r="HH13" s="268">
        <f>IF($I13="Percentage of Cash Flow",IF($E13&gt;HH$3-1,(('Operating Pro Forma'!$T$59-'Operating Pro Forma'!$T$62)/12)*'Debt Service'!$F13),IF($E13&gt;HH$3-1,$H13,0))</f>
        <v>0</v>
      </c>
      <c r="HI13" s="268">
        <f>IF($I13="Percentage of Cash Flow",IF($E13&gt;HI$3-1,(('Operating Pro Forma'!$T$59-'Operating Pro Forma'!$T$62)/12)*'Debt Service'!$F13),IF($E13&gt;HI$3-1,$H13,0))</f>
        <v>0</v>
      </c>
      <c r="HJ13" s="268">
        <f>IF($I13="Percentage of Cash Flow",IF($E13&gt;HJ$3-1,(('Operating Pro Forma'!$T$59-'Operating Pro Forma'!$T$62)/12)*'Debt Service'!$F13),IF($E13&gt;HJ$3-1,$H13,0))</f>
        <v>0</v>
      </c>
      <c r="HK13" s="268">
        <f>IF($I13="Percentage of Cash Flow",IF($E13&gt;HK$3-1,(('Operating Pro Forma'!$T$59-'Operating Pro Forma'!$T$62)/12)*'Debt Service'!$F13),IF($E13&gt;HK$3-1,$H13,0))</f>
        <v>0</v>
      </c>
      <c r="HL13" s="267">
        <f t="shared" si="16"/>
        <v>0</v>
      </c>
      <c r="HM13" s="268">
        <f>IF($I13="Percentage of Cash Flow",IF($E13&gt;HM$3-1,(('Operating Pro Forma'!$U$59-'Operating Pro Forma'!$U$62)/12)*'Debt Service'!$F13),IF($E13&gt;HM$3-1,$H13,0))</f>
        <v>0</v>
      </c>
      <c r="HN13" s="268">
        <f>IF($I13="Percentage of Cash Flow",IF($E13&gt;HN$3-1,(('Operating Pro Forma'!$U$59-'Operating Pro Forma'!$U$62)/12)*'Debt Service'!$F13),IF($E13&gt;HN$3-1,$H13,0))</f>
        <v>0</v>
      </c>
      <c r="HO13" s="268">
        <f>IF($I13="Percentage of Cash Flow",IF($E13&gt;HO$3-1,(('Operating Pro Forma'!$U$59-'Operating Pro Forma'!$U$62)/12)*'Debt Service'!$F13),IF($E13&gt;HO$3-1,$H13,0))</f>
        <v>0</v>
      </c>
      <c r="HP13" s="268">
        <f>IF($I13="Percentage of Cash Flow",IF($E13&gt;HP$3-1,(('Operating Pro Forma'!$U$59-'Operating Pro Forma'!$U$62)/12)*'Debt Service'!$F13),IF($E13&gt;HP$3-1,$H13,0))</f>
        <v>0</v>
      </c>
      <c r="HQ13" s="268">
        <f>IF($I13="Percentage of Cash Flow",IF($E13&gt;HQ$3-1,(('Operating Pro Forma'!$U$59-'Operating Pro Forma'!$U$62)/12)*'Debt Service'!$F13),IF($E13&gt;HQ$3-1,$H13,0))</f>
        <v>0</v>
      </c>
      <c r="HR13" s="268">
        <f>IF($I13="Percentage of Cash Flow",IF($E13&gt;HR$3-1,(('Operating Pro Forma'!$U$59-'Operating Pro Forma'!$U$62)/12)*'Debt Service'!$F13),IF($E13&gt;HR$3-1,$H13,0))</f>
        <v>0</v>
      </c>
      <c r="HS13" s="268">
        <f>IF($I13="Percentage of Cash Flow",IF($E13&gt;HS$3-1,(('Operating Pro Forma'!$U$59-'Operating Pro Forma'!$U$62)/12)*'Debt Service'!$F13),IF($E13&gt;HS$3-1,$H13,0))</f>
        <v>0</v>
      </c>
      <c r="HT13" s="268">
        <f>IF($I13="Percentage of Cash Flow",IF($E13&gt;HT$3-1,(('Operating Pro Forma'!$U$59-'Operating Pro Forma'!$U$62)/12)*'Debt Service'!$F13),IF($E13&gt;HT$3-1,$H13,0))</f>
        <v>0</v>
      </c>
      <c r="HU13" s="268">
        <f>IF($I13="Percentage of Cash Flow",IF($E13&gt;HU$3-1,(('Operating Pro Forma'!$U$59-'Operating Pro Forma'!$U$62)/12)*'Debt Service'!$F13),IF($E13&gt;HU$3-1,$H13,0))</f>
        <v>0</v>
      </c>
      <c r="HV13" s="268">
        <f>IF($I13="Percentage of Cash Flow",IF($E13&gt;HV$3-1,(('Operating Pro Forma'!$U$59-'Operating Pro Forma'!$U$62)/12)*'Debt Service'!$F13),IF($E13&gt;HV$3-1,$H13,0))</f>
        <v>0</v>
      </c>
      <c r="HW13" s="268">
        <f>IF($I13="Percentage of Cash Flow",IF($E13&gt;HW$3-1,(('Operating Pro Forma'!$U$59-'Operating Pro Forma'!$U$62)/12)*'Debt Service'!$F13),IF($E13&gt;HW$3-1,$H13,0))</f>
        <v>0</v>
      </c>
      <c r="HX13" s="268">
        <f>IF($I13="Percentage of Cash Flow",IF($E13&gt;HX$3-1,(('Operating Pro Forma'!$U$59-'Operating Pro Forma'!$U$62)/12)*'Debt Service'!$F13),IF($E13&gt;HX$3-1,$H13,0))</f>
        <v>0</v>
      </c>
      <c r="HY13" s="267">
        <f t="shared" si="17"/>
        <v>0</v>
      </c>
      <c r="HZ13" s="268">
        <f>IF($I13="Percentage of Cash Flow",IF($E13&gt;HZ$3-1,(('Operating Pro Forma'!$V$59-'Operating Pro Forma'!$V$62)/12)*'Debt Service'!$F13),IF($E13&gt;HZ$3-1,$H13,0))</f>
        <v>0</v>
      </c>
      <c r="IA13" s="268">
        <f>IF($I13="Percentage of Cash Flow",IF($E13&gt;IA$3-1,(('Operating Pro Forma'!$V$59-'Operating Pro Forma'!$V$62)/12)*'Debt Service'!$F13),IF($E13&gt;IA$3-1,$H13,0))</f>
        <v>0</v>
      </c>
      <c r="IB13" s="268">
        <f>IF($I13="Percentage of Cash Flow",IF($E13&gt;IB$3-1,(('Operating Pro Forma'!$V$59-'Operating Pro Forma'!$V$62)/12)*'Debt Service'!$F13),IF($E13&gt;IB$3-1,$H13,0))</f>
        <v>0</v>
      </c>
      <c r="IC13" s="268">
        <f>IF($I13="Percentage of Cash Flow",IF($E13&gt;IC$3-1,(('Operating Pro Forma'!$V$59-'Operating Pro Forma'!$V$62)/12)*'Debt Service'!$F13),IF($E13&gt;IC$3-1,$H13,0))</f>
        <v>0</v>
      </c>
      <c r="ID13" s="268">
        <f>IF($I13="Percentage of Cash Flow",IF($E13&gt;ID$3-1,(('Operating Pro Forma'!$V$59-'Operating Pro Forma'!$V$62)/12)*'Debt Service'!$F13),IF($E13&gt;ID$3-1,$H13,0))</f>
        <v>0</v>
      </c>
      <c r="IE13" s="268">
        <f>IF($I13="Percentage of Cash Flow",IF($E13&gt;IE$3-1,(('Operating Pro Forma'!$V$59-'Operating Pro Forma'!$V$62)/12)*'Debt Service'!$F13),IF($E13&gt;IE$3-1,$H13,0))</f>
        <v>0</v>
      </c>
      <c r="IF13" s="268">
        <f>IF($I13="Percentage of Cash Flow",IF($E13&gt;IF$3-1,(('Operating Pro Forma'!$V$59-'Operating Pro Forma'!$V$62)/12)*'Debt Service'!$F13),IF($E13&gt;IF$3-1,$H13,0))</f>
        <v>0</v>
      </c>
      <c r="IG13" s="268">
        <f>IF($I13="Percentage of Cash Flow",IF($E13&gt;IG$3-1,(('Operating Pro Forma'!$V$59-'Operating Pro Forma'!$V$62)/12)*'Debt Service'!$F13),IF($E13&gt;IG$3-1,$H13,0))</f>
        <v>0</v>
      </c>
      <c r="IH13" s="268">
        <f>IF($I13="Percentage of Cash Flow",IF($E13&gt;IH$3-1,(('Operating Pro Forma'!$V$59-'Operating Pro Forma'!$V$62)/12)*'Debt Service'!$F13),IF($E13&gt;IH$3-1,$H13,0))</f>
        <v>0</v>
      </c>
      <c r="II13" s="268">
        <f>IF($I13="Percentage of Cash Flow",IF($E13&gt;II$3-1,(('Operating Pro Forma'!$V$59-'Operating Pro Forma'!$V$62)/12)*'Debt Service'!$F13),IF($E13&gt;II$3-1,$H13,0))</f>
        <v>0</v>
      </c>
      <c r="IJ13" s="268">
        <f>IF($I13="Percentage of Cash Flow",IF($E13&gt;IJ$3-1,(('Operating Pro Forma'!$V$59-'Operating Pro Forma'!$V$62)/12)*'Debt Service'!$F13),IF($E13&gt;IJ$3-1,$H13,0))</f>
        <v>0</v>
      </c>
      <c r="IK13" s="268">
        <f>IF($I13="Percentage of Cash Flow",IF($E13&gt;IK$3-1,(('Operating Pro Forma'!$V$59-'Operating Pro Forma'!$V$62)/12)*'Debt Service'!$F13),IF($E13&gt;IK$3-1,$H13,0))</f>
        <v>0</v>
      </c>
      <c r="IL13" s="267">
        <f t="shared" si="18"/>
        <v>0</v>
      </c>
      <c r="IM13" s="268">
        <f>IF($I13="Percentage of Cash Flow",IF($E13&gt;IM$3-1,(('Operating Pro Forma'!$W$59-'Operating Pro Forma'!$W$62)/12)*'Debt Service'!$F$4),IF($E13&gt;IM$3-1,$H13,0))</f>
        <v>0</v>
      </c>
      <c r="IN13" s="268">
        <f>IF($I13="Percentage of Cash Flow",IF($E13&gt;IN$3-1,(('Operating Pro Forma'!$W$59-'Operating Pro Forma'!$W$62)/12)*'Debt Service'!$F$4),IF($E13&gt;IN$3-1,$H13,0))</f>
        <v>0</v>
      </c>
      <c r="IO13" s="268">
        <f>IF($I13="Percentage of Cash Flow",IF($E13&gt;IO$3-1,(('Operating Pro Forma'!$W$59-'Operating Pro Forma'!$W$62)/12)*'Debt Service'!$F$4),IF($E13&gt;IO$3-1,$H13,0))</f>
        <v>0</v>
      </c>
      <c r="IP13" s="268">
        <f>IF($I13="Percentage of Cash Flow",IF($E13&gt;IP$3-1,(('Operating Pro Forma'!$W$59-'Operating Pro Forma'!$W$62)/12)*'Debt Service'!$F$4),IF($E13&gt;IP$3-1,$H13,0))</f>
        <v>0</v>
      </c>
      <c r="IQ13" s="268">
        <f>IF($I13="Percentage of Cash Flow",IF($E13&gt;IQ$3-1,(('Operating Pro Forma'!$W$59-'Operating Pro Forma'!$W$62)/12)*'Debt Service'!$F$4),IF($E13&gt;IQ$3-1,$H13,0))</f>
        <v>0</v>
      </c>
      <c r="IR13" s="268">
        <f>IF($I13="Percentage of Cash Flow",IF($E13&gt;IR$3-1,(('Operating Pro Forma'!$W$59-'Operating Pro Forma'!$W$62)/12)*'Debt Service'!$F$4),IF($E13&gt;IR$3-1,$H13,0))</f>
        <v>0</v>
      </c>
      <c r="IS13" s="268">
        <f>IF($I13="Percentage of Cash Flow",IF($E13&gt;IS$3-1,(('Operating Pro Forma'!$W$59-'Operating Pro Forma'!$W$62)/12)*'Debt Service'!$F$4),IF($E13&gt;IS$3-1,$H13,0))</f>
        <v>0</v>
      </c>
      <c r="IT13" s="268">
        <f>IF($I13="Percentage of Cash Flow",IF($E13&gt;IT$3-1,(('Operating Pro Forma'!$W$59-'Operating Pro Forma'!$W$62)/12)*'Debt Service'!$F$4),IF($E13&gt;IT$3-1,$H13,0))</f>
        <v>0</v>
      </c>
      <c r="IU13" s="268">
        <f>IF($I13="Percentage of Cash Flow",IF($E13&gt;IU$3-1,(('Operating Pro Forma'!$W$59-'Operating Pro Forma'!$W$62)/12)*'Debt Service'!$F$4),IF($E13&gt;IU$3-1,$H13,0))</f>
        <v>0</v>
      </c>
      <c r="IV13" s="268">
        <f>IF($I13="Percentage of Cash Flow",IF($E13&gt;IV$3-1,(('Operating Pro Forma'!$W$59-'Operating Pro Forma'!$W$62)/12)*'Debt Service'!$F$4),IF($E13&gt;IV$3-1,$H13,0))</f>
        <v>0</v>
      </c>
      <c r="IW13" s="268">
        <f>IF($I13="Percentage of Cash Flow",IF($E13&gt;IW$3-1,(('Operating Pro Forma'!$W$59-'Operating Pro Forma'!$W$62)/12)*'Debt Service'!$F$4),IF($E13&gt;IW$3-1,$H13,0))</f>
        <v>0</v>
      </c>
      <c r="IX13" s="268">
        <f>IF($I13="Percentage of Cash Flow",IF($E13&gt;IX$3-1,(('Operating Pro Forma'!$W$59-'Operating Pro Forma'!$W$62)/12)*'Debt Service'!$F$4),IF($E13&gt;IX$3-1,$H13,0))</f>
        <v>0</v>
      </c>
      <c r="IY13" s="267">
        <f t="shared" si="19"/>
        <v>0</v>
      </c>
      <c r="IZ13" s="268">
        <f>IF($I13="Percentage of Cash Flow",IF($E13&gt;IZ$3-1,(('Operating Pro Forma'!$X$59-'Operating Pro Forma'!$X$62)/12)*'Debt Service'!$F13),IF($E13&gt;IZ$3-1,$H13,0))</f>
        <v>0</v>
      </c>
      <c r="JA13" s="268">
        <f>IF($I13="Percentage of Cash Flow",IF($E13&gt;JA$3-1,(('Operating Pro Forma'!$X$59-'Operating Pro Forma'!$X$62)/12)*'Debt Service'!$F13),IF($E13&gt;JA$3-1,$H13,0))</f>
        <v>0</v>
      </c>
      <c r="JB13" s="268">
        <f>IF($I13="Percentage of Cash Flow",IF($E13&gt;JB$3-1,(('Operating Pro Forma'!$X$59-'Operating Pro Forma'!$X$62)/12)*'Debt Service'!$F13),IF($E13&gt;JB$3-1,$H13,0))</f>
        <v>0</v>
      </c>
      <c r="JC13" s="268">
        <f>IF($I13="Percentage of Cash Flow",IF($E13&gt;JC$3-1,(('Operating Pro Forma'!$X$59-'Operating Pro Forma'!$X$62)/12)*'Debt Service'!$F13),IF($E13&gt;JC$3-1,$H13,0))</f>
        <v>0</v>
      </c>
      <c r="JD13" s="268">
        <f>IF($I13="Percentage of Cash Flow",IF($E13&gt;JD$3-1,(('Operating Pro Forma'!$X$59-'Operating Pro Forma'!$X$62)/12)*'Debt Service'!$F13),IF($E13&gt;JD$3-1,$H13,0))</f>
        <v>0</v>
      </c>
      <c r="JE13" s="268">
        <f>IF($I13="Percentage of Cash Flow",IF($E13&gt;JE$3-1,(('Operating Pro Forma'!$X$59-'Operating Pro Forma'!$X$62)/12)*'Debt Service'!$F13),IF($E13&gt;JE$3-1,$H13,0))</f>
        <v>0</v>
      </c>
      <c r="JF13" s="268">
        <f>IF($I13="Percentage of Cash Flow",IF($E13&gt;JF$3-1,(('Operating Pro Forma'!$X$59-'Operating Pro Forma'!$X$62)/12)*'Debt Service'!$F13),IF($E13&gt;JF$3-1,$H13,0))</f>
        <v>0</v>
      </c>
      <c r="JG13" s="268">
        <f>IF($I13="Percentage of Cash Flow",IF($E13&gt;JG$3-1,(('Operating Pro Forma'!$X$59-'Operating Pro Forma'!$X$62)/12)*'Debt Service'!$F13),IF($E13&gt;JG$3-1,$H13,0))</f>
        <v>0</v>
      </c>
      <c r="JH13" s="268">
        <f>IF($I13="Percentage of Cash Flow",IF($E13&gt;JH$3-1,(('Operating Pro Forma'!$X$59-'Operating Pro Forma'!$X$62)/12)*'Debt Service'!$F13),IF($E13&gt;JH$3-1,$H13,0))</f>
        <v>0</v>
      </c>
      <c r="JI13" s="268">
        <f>IF($I13="Percentage of Cash Flow",IF($E13&gt;JI$3-1,(('Operating Pro Forma'!$X$59-'Operating Pro Forma'!$X$62)/12)*'Debt Service'!$F13),IF($E13&gt;JI$3-1,$H13,0))</f>
        <v>0</v>
      </c>
      <c r="JJ13" s="268">
        <f>IF($I13="Percentage of Cash Flow",IF($E13&gt;JJ$3-1,(('Operating Pro Forma'!$X$59-'Operating Pro Forma'!$X$62)/12)*'Debt Service'!$F13),IF($E13&gt;JJ$3-1,$H13,0))</f>
        <v>0</v>
      </c>
      <c r="JK13" s="268">
        <f>IF($I13="Percentage of Cash Flow",IF($E13&gt;JK$3-1,(('Operating Pro Forma'!$X$59-'Operating Pro Forma'!$X$62)/12)*'Debt Service'!$F13),IF($E13&gt;JK$3-1,$H13,0))</f>
        <v>0</v>
      </c>
      <c r="JL13" s="267">
        <f t="shared" si="20"/>
        <v>0</v>
      </c>
      <c r="JM13" s="268">
        <f>IF($I13="Percentage of Cash Flow",IF($E13&gt;JM$3-1,(('Operating Pro Forma'!$Y$59-'Operating Pro Forma'!$Y$62)/12)*'Debt Service'!$F13),IF($E13&gt;JM$3-1,$H13,0))</f>
        <v>0</v>
      </c>
      <c r="JN13" s="268">
        <f>IF($I13="Percentage of Cash Flow",IF($E13&gt;JN$3-1,(('Operating Pro Forma'!$Y$59-'Operating Pro Forma'!$Y$62)/12)*'Debt Service'!$F13),IF($E13&gt;JN$3-1,$H13,0))</f>
        <v>0</v>
      </c>
      <c r="JO13" s="268">
        <f>IF($I13="Percentage of Cash Flow",IF($E13&gt;JO$3-1,(('Operating Pro Forma'!$Y$59-'Operating Pro Forma'!$Y$62)/12)*'Debt Service'!$F13),IF($E13&gt;JO$3-1,$H13,0))</f>
        <v>0</v>
      </c>
      <c r="JP13" s="268">
        <f>IF($I13="Percentage of Cash Flow",IF($E13&gt;JP$3-1,(('Operating Pro Forma'!$Y$59-'Operating Pro Forma'!$Y$62)/12)*'Debt Service'!$F13),IF($E13&gt;JP$3-1,$H13,0))</f>
        <v>0</v>
      </c>
      <c r="JQ13" s="268">
        <f>IF($I13="Percentage of Cash Flow",IF($E13&gt;JQ$3-1,(('Operating Pro Forma'!$Y$59-'Operating Pro Forma'!$Y$62)/12)*'Debt Service'!$F13),IF($E13&gt;JQ$3-1,$H13,0))</f>
        <v>0</v>
      </c>
      <c r="JR13" s="268">
        <f>IF($I13="Percentage of Cash Flow",IF($E13&gt;JR$3-1,(('Operating Pro Forma'!$Y$59-'Operating Pro Forma'!$Y$62)/12)*'Debt Service'!$F13),IF($E13&gt;JR$3-1,$H13,0))</f>
        <v>0</v>
      </c>
      <c r="JS13" s="268">
        <f>IF($I13="Percentage of Cash Flow",IF($E13&gt;JS$3-1,(('Operating Pro Forma'!$Y$59-'Operating Pro Forma'!$Y$62)/12)*'Debt Service'!$F13),IF($E13&gt;JS$3-1,$H13,0))</f>
        <v>0</v>
      </c>
      <c r="JT13" s="268">
        <f>IF($I13="Percentage of Cash Flow",IF($E13&gt;JT$3-1,(('Operating Pro Forma'!$Y$59-'Operating Pro Forma'!$Y$62)/12)*'Debt Service'!$F13),IF($E13&gt;JT$3-1,$H13,0))</f>
        <v>0</v>
      </c>
      <c r="JU13" s="268">
        <f>IF($I13="Percentage of Cash Flow",IF($E13&gt;JU$3-1,(('Operating Pro Forma'!$Y$59-'Operating Pro Forma'!$Y$62)/12)*'Debt Service'!$F13),IF($E13&gt;JU$3-1,$H13,0))</f>
        <v>0</v>
      </c>
      <c r="JV13" s="268">
        <f>IF($I13="Percentage of Cash Flow",IF($E13&gt;JV$3-1,(('Operating Pro Forma'!$Y$59-'Operating Pro Forma'!$Y$62)/12)*'Debt Service'!$F13),IF($E13&gt;JV$3-1,$H13,0))</f>
        <v>0</v>
      </c>
      <c r="JW13" s="268">
        <f>IF($I13="Percentage of Cash Flow",IF($E13&gt;JW$3-1,(('Operating Pro Forma'!$Y$59-'Operating Pro Forma'!$Y$62)/12)*'Debt Service'!$F13),IF($E13&gt;JW$3-1,$H13,0))</f>
        <v>0</v>
      </c>
      <c r="JX13" s="268">
        <f>IF($I13="Percentage of Cash Flow",IF($E13&gt;JX$3-1,(('Operating Pro Forma'!$Y$59-'Operating Pro Forma'!$Y$62)/12)*'Debt Service'!$F13),IF($E13&gt;JX$3-1,$H13,0))</f>
        <v>0</v>
      </c>
      <c r="JY13" s="267">
        <f t="shared" si="30"/>
        <v>0</v>
      </c>
      <c r="JZ13" s="268">
        <f>IF($I13="Percentage of Cash Flow",IF($E13&gt;JZ$3-1,(('Operating Pro Forma'!$Z$59-'Operating Pro Forma'!$Z$62)/12)*'Debt Service'!$F13),IF($E13&gt;JZ$3-1,$H13,0))</f>
        <v>0</v>
      </c>
      <c r="KA13" s="268">
        <f>IF($I13="Percentage of Cash Flow",IF($E13&gt;KA$3-1,(('Operating Pro Forma'!$Z$59-'Operating Pro Forma'!$Z$62)/12)*'Debt Service'!$F13),IF($E13&gt;KA$3-1,$H13,0))</f>
        <v>0</v>
      </c>
      <c r="KB13" s="268">
        <f>IF($I13="Percentage of Cash Flow",IF($E13&gt;KB$3-1,(('Operating Pro Forma'!$Z$59-'Operating Pro Forma'!$Z$62)/12)*'Debt Service'!$F13),IF($E13&gt;KB$3-1,$H13,0))</f>
        <v>0</v>
      </c>
      <c r="KC13" s="268">
        <f>IF($I13="Percentage of Cash Flow",IF($E13&gt;KC$3-1,(('Operating Pro Forma'!$Z$59-'Operating Pro Forma'!$Z$62)/12)*'Debt Service'!$F13),IF($E13&gt;KC$3-1,$H13,0))</f>
        <v>0</v>
      </c>
      <c r="KD13" s="268">
        <f>IF($I13="Percentage of Cash Flow",IF($E13&gt;KD$3-1,(('Operating Pro Forma'!$Z$59-'Operating Pro Forma'!$Z$62)/12)*'Debt Service'!$F13),IF($E13&gt;KD$3-1,$H13,0))</f>
        <v>0</v>
      </c>
      <c r="KE13" s="268">
        <f>IF($I13="Percentage of Cash Flow",IF($E13&gt;KE$3-1,(('Operating Pro Forma'!$Z$59-'Operating Pro Forma'!$Z$62)/12)*'Debt Service'!$F13),IF($E13&gt;KE$3-1,$H13,0))</f>
        <v>0</v>
      </c>
      <c r="KF13" s="268">
        <f>IF($I13="Percentage of Cash Flow",IF($E13&gt;KF$3-1,(('Operating Pro Forma'!$Z$59-'Operating Pro Forma'!$Z$62)/12)*'Debt Service'!$F13),IF($E13&gt;KF$3-1,$H13,0))</f>
        <v>0</v>
      </c>
      <c r="KG13" s="268">
        <f>IF($I13="Percentage of Cash Flow",IF($E13&gt;KG$3-1,(('Operating Pro Forma'!$Z$59-'Operating Pro Forma'!$Z$62)/12)*'Debt Service'!$F13),IF($E13&gt;KG$3-1,$H13,0))</f>
        <v>0</v>
      </c>
      <c r="KH13" s="268">
        <f>IF($I13="Percentage of Cash Flow",IF($E13&gt;KH$3-1,(('Operating Pro Forma'!$Z$59-'Operating Pro Forma'!$Z$62)/12)*'Debt Service'!$F13),IF($E13&gt;KH$3-1,$H13,0))</f>
        <v>0</v>
      </c>
      <c r="KI13" s="268">
        <f>IF($I13="Percentage of Cash Flow",IF($E13&gt;KI$3-1,(('Operating Pro Forma'!$Z$59-'Operating Pro Forma'!$Z$62)/12)*'Debt Service'!$F13),IF($E13&gt;KI$3-1,$H13,0))</f>
        <v>0</v>
      </c>
      <c r="KJ13" s="268">
        <f>IF($I13="Percentage of Cash Flow",IF($E13&gt;KJ$3-1,(('Operating Pro Forma'!$Z$59-'Operating Pro Forma'!$Z$62)/12)*'Debt Service'!$F13),IF($E13&gt;KJ$3-1,$H13,0))</f>
        <v>0</v>
      </c>
      <c r="KK13" s="268">
        <f>IF($I13="Percentage of Cash Flow",IF($E13&gt;KK$3-1,(('Operating Pro Forma'!$Z$59-'Operating Pro Forma'!$Z$62)/12)*'Debt Service'!$F13),IF($E13&gt;KK$3-1,$H13,0))</f>
        <v>0</v>
      </c>
      <c r="KL13" s="267">
        <f t="shared" si="21"/>
        <v>0</v>
      </c>
      <c r="KM13" s="274">
        <f>IF($I13="Percentage of Cash Flow",IF($E13&gt;KM$3-1,(('Operating Pro Forma'!$AA$59-'Operating Pro Forma'!$AA$62)/12)*'Debt Service'!$F13),IF($E13&gt;KM$3-1,$H13,0))</f>
        <v>0</v>
      </c>
      <c r="KN13" s="274">
        <f>IF($I13="Percentage of Cash Flow",IF($E13&gt;KN$3-1,(('Operating Pro Forma'!$AA$59-'Operating Pro Forma'!$AA$62)/12)*'Debt Service'!$F13),IF($E13&gt;KN$3-1,$H13,0))</f>
        <v>0</v>
      </c>
      <c r="KO13" s="274">
        <f>IF($I13="Percentage of Cash Flow",IF($E13&gt;KO$3-1,(('Operating Pro Forma'!$AA$59-'Operating Pro Forma'!$AA$62)/12)*'Debt Service'!$F13),IF($E13&gt;KO$3-1,$H13,0))</f>
        <v>0</v>
      </c>
      <c r="KP13" s="274">
        <f>IF($I13="Percentage of Cash Flow",IF($E13&gt;KP$3-1,(('Operating Pro Forma'!$AA$59-'Operating Pro Forma'!$AA$62)/12)*'Debt Service'!$F13),IF($E13&gt;KP$3-1,$H13,0))</f>
        <v>0</v>
      </c>
      <c r="KQ13" s="274">
        <f>IF($I13="Percentage of Cash Flow",IF($E13&gt;KQ$3-1,(('Operating Pro Forma'!$AA$59-'Operating Pro Forma'!$AA$62)/12)*'Debt Service'!$F13),IF($E13&gt;KQ$3-1,$H13,0))</f>
        <v>0</v>
      </c>
      <c r="KR13" s="274">
        <f>IF($I13="Percentage of Cash Flow",IF($E13&gt;KR$3-1,(('Operating Pro Forma'!$AA$59-'Operating Pro Forma'!$AA$62)/12)*'Debt Service'!$F13),IF($E13&gt;KR$3-1,$H13,0))</f>
        <v>0</v>
      </c>
      <c r="KS13" s="274">
        <f>IF($I13="Percentage of Cash Flow",IF($E13&gt;KS$3-1,(('Operating Pro Forma'!$AA$59-'Operating Pro Forma'!$AA$62)/12)*'Debt Service'!$F13),IF($E13&gt;KS$3-1,$H13,0))</f>
        <v>0</v>
      </c>
      <c r="KT13" s="274">
        <f>IF($I13="Percentage of Cash Flow",IF($E13&gt;KT$3-1,(('Operating Pro Forma'!$AA$59-'Operating Pro Forma'!$AA$62)/12)*'Debt Service'!$F13),IF($E13&gt;KT$3-1,$H13,0))</f>
        <v>0</v>
      </c>
      <c r="KU13" s="274">
        <f>IF($I13="Percentage of Cash Flow",IF($E13&gt;KU$3-1,(('Operating Pro Forma'!$AA$59-'Operating Pro Forma'!$AA$62)/12)*'Debt Service'!$F13),IF($E13&gt;KU$3-1,$H13,0))</f>
        <v>0</v>
      </c>
      <c r="KV13" s="274">
        <f>IF($I13="Percentage of Cash Flow",IF($E13&gt;KV$3-1,(('Operating Pro Forma'!$AA$59-'Operating Pro Forma'!$AA$62)/12)*'Debt Service'!$F13),IF($E13&gt;KV$3-1,$H13,0))</f>
        <v>0</v>
      </c>
      <c r="KW13" s="274">
        <f>IF($I13="Percentage of Cash Flow",IF($E13&gt;KW$3-1,(('Operating Pro Forma'!$AA$59-'Operating Pro Forma'!$AA$62)/12)*'Debt Service'!$F13),IF($E13&gt;KW$3-1,$H13,0))</f>
        <v>0</v>
      </c>
      <c r="KX13" s="274">
        <f>IF($I13="Percentage of Cash Flow",IF($E13&gt;KX$3-1,(('Operating Pro Forma'!$AA$59-'Operating Pro Forma'!$AA$62)/12)*'Debt Service'!$F13),IF($E13&gt;KX$3-1,$H13,0))</f>
        <v>0</v>
      </c>
      <c r="KY13" s="267">
        <f t="shared" si="22"/>
        <v>0</v>
      </c>
      <c r="KZ13" s="274">
        <f>IF($I13="Percentage of Cash Flow",IF($E13&gt;KZ$3-1,(('Operating Pro Forma'!$AB$59-'Operating Pro Forma'!$AB$62)/12)*'Debt Service'!$F13),IF($E13&gt;KZ$3-1,$H13,0))</f>
        <v>0</v>
      </c>
      <c r="LA13" s="274">
        <f>IF($I13="Percentage of Cash Flow",IF($E13&gt;LA$3-1,(('Operating Pro Forma'!$AB$59-'Operating Pro Forma'!$AB$62)/12)*'Debt Service'!$F13),IF($E13&gt;LA$3-1,$H13,0))</f>
        <v>0</v>
      </c>
      <c r="LB13" s="274">
        <f>IF($I13="Percentage of Cash Flow",IF($E13&gt;LB$3-1,(('Operating Pro Forma'!$AB$59-'Operating Pro Forma'!$AB$62)/12)*'Debt Service'!$F13),IF($E13&gt;LB$3-1,$H13,0))</f>
        <v>0</v>
      </c>
      <c r="LC13" s="274">
        <f>IF($I13="Percentage of Cash Flow",IF($E13&gt;LC$3-1,(('Operating Pro Forma'!$AB$59-'Operating Pro Forma'!$AB$62)/12)*'Debt Service'!$F13),IF($E13&gt;LC$3-1,$H13,0))</f>
        <v>0</v>
      </c>
      <c r="LD13" s="274">
        <f>IF($I13="Percentage of Cash Flow",IF($E13&gt;LD$3-1,(('Operating Pro Forma'!$AB$59-'Operating Pro Forma'!$AB$62)/12)*'Debt Service'!$F13),IF($E13&gt;LD$3-1,$H13,0))</f>
        <v>0</v>
      </c>
      <c r="LE13" s="274">
        <f>IF($I13="Percentage of Cash Flow",IF($E13&gt;LE$3-1,(('Operating Pro Forma'!$AB$59-'Operating Pro Forma'!$AB$62)/12)*'Debt Service'!$F13),IF($E13&gt;LE$3-1,$H13,0))</f>
        <v>0</v>
      </c>
      <c r="LF13" s="274">
        <f>IF($I13="Percentage of Cash Flow",IF($E13&gt;LF$3-1,(('Operating Pro Forma'!$AB$59-'Operating Pro Forma'!$AB$62)/12)*'Debt Service'!$F13),IF($E13&gt;LF$3-1,$H13,0))</f>
        <v>0</v>
      </c>
      <c r="LG13" s="274">
        <f>IF($I13="Percentage of Cash Flow",IF($E13&gt;LG$3-1,(('Operating Pro Forma'!$AB$59-'Operating Pro Forma'!$AB$62)/12)*'Debt Service'!$F13),IF($E13&gt;LG$3-1,$H13,0))</f>
        <v>0</v>
      </c>
      <c r="LH13" s="274">
        <f>IF($I13="Percentage of Cash Flow",IF($E13&gt;LH$3-1,(('Operating Pro Forma'!$AB$59-'Operating Pro Forma'!$AB$62)/12)*'Debt Service'!$F13),IF($E13&gt;LH$3-1,$H13,0))</f>
        <v>0</v>
      </c>
      <c r="LI13" s="274">
        <f>IF($I13="Percentage of Cash Flow",IF($E13&gt;LI$3-1,(('Operating Pro Forma'!$AB$59-'Operating Pro Forma'!$AB$62)/12)*'Debt Service'!$F13),IF($E13&gt;LI$3-1,$H13,0))</f>
        <v>0</v>
      </c>
      <c r="LJ13" s="274">
        <f>IF($I13="Percentage of Cash Flow",IF($E13&gt;LJ$3-1,(('Operating Pro Forma'!$AB$59-'Operating Pro Forma'!$AB$62)/12)*'Debt Service'!$F13),IF($E13&gt;LJ$3-1,$H13,0))</f>
        <v>0</v>
      </c>
      <c r="LK13" s="274">
        <f>IF($I13="Percentage of Cash Flow",IF($E13&gt;LK$3-1,(('Operating Pro Forma'!$AB$59-'Operating Pro Forma'!$AB$62)/12)*'Debt Service'!$F13),IF($E13&gt;LK$3-1,$H13,0))</f>
        <v>0</v>
      </c>
      <c r="LL13" s="267">
        <f t="shared" si="23"/>
        <v>0</v>
      </c>
      <c r="LM13" s="274">
        <f>IF($I13="Percentage of Cash Flow",IF($E13&gt;LM$3-1,(('Operating Pro Forma'!$AC$59-'Operating Pro Forma'!$AC$62)/12)*'Debt Service'!$F13),IF($E13&gt;LM$3-1,$H13,0))</f>
        <v>0</v>
      </c>
      <c r="LN13" s="274">
        <f>IF($I13="Percentage of Cash Flow",IF($E13&gt;LN$3-1,(('Operating Pro Forma'!$AC$59-'Operating Pro Forma'!$AC$62)/12)*'Debt Service'!$F13),IF($E13&gt;LN$3-1,$H13,0))</f>
        <v>0</v>
      </c>
      <c r="LO13" s="274">
        <f>IF($I13="Percentage of Cash Flow",IF($E13&gt;LO$3-1,(('Operating Pro Forma'!$AC$59-'Operating Pro Forma'!$AC$62)/12)*'Debt Service'!$F13),IF($E13&gt;LO$3-1,$H13,0))</f>
        <v>0</v>
      </c>
      <c r="LP13" s="274">
        <f>IF($I13="Percentage of Cash Flow",IF($E13&gt;LP$3-1,(('Operating Pro Forma'!$AC$59-'Operating Pro Forma'!$AC$62)/12)*'Debt Service'!$F13),IF($E13&gt;LP$3-1,$H13,0))</f>
        <v>0</v>
      </c>
      <c r="LQ13" s="274">
        <f>IF($I13="Percentage of Cash Flow",IF($E13&gt;LQ$3-1,(('Operating Pro Forma'!$AC$59-'Operating Pro Forma'!$AC$62)/12)*'Debt Service'!$F13),IF($E13&gt;LQ$3-1,$H13,0))</f>
        <v>0</v>
      </c>
      <c r="LR13" s="274">
        <f>IF($I13="Percentage of Cash Flow",IF($E13&gt;LR$3-1,(('Operating Pro Forma'!$AC$59-'Operating Pro Forma'!$AC$62)/12)*'Debt Service'!$F13),IF($E13&gt;LR$3-1,$H13,0))</f>
        <v>0</v>
      </c>
      <c r="LS13" s="274">
        <f>IF($I13="Percentage of Cash Flow",IF($E13&gt;LS$3-1,(('Operating Pro Forma'!$AC$59-'Operating Pro Forma'!$AC$62)/12)*'Debt Service'!$F13),IF($E13&gt;LS$3-1,$H13,0))</f>
        <v>0</v>
      </c>
      <c r="LT13" s="274">
        <f>IF($I13="Percentage of Cash Flow",IF($E13&gt;LT$3-1,(('Operating Pro Forma'!$AC$59-'Operating Pro Forma'!$AC$62)/12)*'Debt Service'!$F13),IF($E13&gt;LT$3-1,$H13,0))</f>
        <v>0</v>
      </c>
      <c r="LU13" s="274">
        <f>IF($I13="Percentage of Cash Flow",IF($E13&gt;LU$3-1,(('Operating Pro Forma'!$AC$59-'Operating Pro Forma'!$AC$62)/12)*'Debt Service'!$F13),IF($E13&gt;LU$3-1,$H13,0))</f>
        <v>0</v>
      </c>
      <c r="LV13" s="274">
        <f>IF($I13="Percentage of Cash Flow",IF($E13&gt;LV$3-1,(('Operating Pro Forma'!$AC$59-'Operating Pro Forma'!$AC$62)/12)*'Debt Service'!$F13),IF($E13&gt;LV$3-1,$H13,0))</f>
        <v>0</v>
      </c>
      <c r="LW13" s="274">
        <f>IF($I13="Percentage of Cash Flow",IF($E13&gt;LW$3-1,(('Operating Pro Forma'!$AC$59-'Operating Pro Forma'!$AC$62)/12)*'Debt Service'!$F13),IF($E13&gt;LW$3-1,$H13,0))</f>
        <v>0</v>
      </c>
      <c r="LX13" s="274">
        <f>IF($I13="Percentage of Cash Flow",IF($E13&gt;LX$3-1,(('Operating Pro Forma'!$AC$59-'Operating Pro Forma'!$AC$62)/12)*'Debt Service'!$F13),IF($E13&gt;LX$3-1,$H13,0))</f>
        <v>0</v>
      </c>
      <c r="LY13" s="267">
        <f t="shared" si="24"/>
        <v>0</v>
      </c>
      <c r="LZ13" s="274">
        <f>IF($I13="Percentage of Cash Flow",IF($E13&gt;LZ$3-1,(('Operating Pro Forma'!$AD$59-'Operating Pro Forma'!$AD$62)/12)*'Debt Service'!$F13),IF($E13&gt;LZ$3-1,$H13,0))</f>
        <v>0</v>
      </c>
      <c r="MA13" s="274">
        <f>IF($I13="Percentage of Cash Flow",IF($E13&gt;MA$3-1,(('Operating Pro Forma'!$AD$59-'Operating Pro Forma'!$AD$62)/12)*'Debt Service'!$F13),IF($E13&gt;MA$3-1,$H13,0))</f>
        <v>0</v>
      </c>
      <c r="MB13" s="274">
        <f>IF($I13="Percentage of Cash Flow",IF($E13&gt;MB$3-1,(('Operating Pro Forma'!$AD$59-'Operating Pro Forma'!$AD$62)/12)*'Debt Service'!$F13),IF($E13&gt;MB$3-1,$H13,0))</f>
        <v>0</v>
      </c>
      <c r="MC13" s="274">
        <f>IF($I13="Percentage of Cash Flow",IF($E13&gt;MC$3-1,(('Operating Pro Forma'!$AD$59-'Operating Pro Forma'!$AD$62)/12)*'Debt Service'!$F13),IF($E13&gt;MC$3-1,$H13,0))</f>
        <v>0</v>
      </c>
      <c r="MD13" s="274">
        <f>IF($I13="Percentage of Cash Flow",IF($E13&gt;MD$3-1,(('Operating Pro Forma'!$AD$59-'Operating Pro Forma'!$AD$62)/12)*'Debt Service'!$F13),IF($E13&gt;MD$3-1,$H13,0))</f>
        <v>0</v>
      </c>
      <c r="ME13" s="274">
        <f>IF($I13="Percentage of Cash Flow",IF($E13&gt;ME$3-1,(('Operating Pro Forma'!$AD$59-'Operating Pro Forma'!$AD$62)/12)*'Debt Service'!$F13),IF($E13&gt;ME$3-1,$H13,0))</f>
        <v>0</v>
      </c>
      <c r="MF13" s="274">
        <f>IF($I13="Percentage of Cash Flow",IF($E13&gt;MF$3-1,(('Operating Pro Forma'!$AD$59-'Operating Pro Forma'!$AD$62)/12)*'Debt Service'!$F13),IF($E13&gt;MF$3-1,$H13,0))</f>
        <v>0</v>
      </c>
      <c r="MG13" s="274">
        <f>IF($I13="Percentage of Cash Flow",IF($E13&gt;MG$3-1,(('Operating Pro Forma'!$AD$59-'Operating Pro Forma'!$AD$62)/12)*'Debt Service'!$F13),IF($E13&gt;MG$3-1,$H13,0))</f>
        <v>0</v>
      </c>
      <c r="MH13" s="274">
        <f>IF($I13="Percentage of Cash Flow",IF($E13&gt;MH$3-1,(('Operating Pro Forma'!$AD$59-'Operating Pro Forma'!$AD$62)/12)*'Debt Service'!$F13),IF($E13&gt;MH$3-1,$H13,0))</f>
        <v>0</v>
      </c>
      <c r="MI13" s="274">
        <f>IF($I13="Percentage of Cash Flow",IF($E13&gt;MI$3-1,(('Operating Pro Forma'!$AD$59-'Operating Pro Forma'!$AD$62)/12)*'Debt Service'!$F13),IF($E13&gt;MI$3-1,$H13,0))</f>
        <v>0</v>
      </c>
      <c r="MJ13" s="274">
        <f>IF($I13="Percentage of Cash Flow",IF($E13&gt;MJ$3-1,(('Operating Pro Forma'!$AD$59-'Operating Pro Forma'!$AD$62)/12)*'Debt Service'!$F13),IF($E13&gt;MJ$3-1,$H13,0))</f>
        <v>0</v>
      </c>
      <c r="MK13" s="274">
        <f>IF($I13="Percentage of Cash Flow",IF($E13&gt;MK$3-1,(('Operating Pro Forma'!$AD$59-'Operating Pro Forma'!$AD$62)/12)*'Debt Service'!$F13),IF($E13&gt;MK$3-1,$H13,0))</f>
        <v>0</v>
      </c>
      <c r="ML13" s="267">
        <f t="shared" si="25"/>
        <v>0</v>
      </c>
      <c r="MM13" s="274">
        <f>IF($I13="Percentage of Cash Flow",IF($E13&gt;MM$3-1,(('Operating Pro Forma'!$AE$59-'Operating Pro Forma'!$AE$62)/12)*'Debt Service'!$F13),IF($E13&gt;MM$3-1,$H13,0))</f>
        <v>0</v>
      </c>
      <c r="MN13" s="274">
        <f>IF($I13="Percentage of Cash Flow",IF($E13&gt;MN$3-1,(('Operating Pro Forma'!$AE$59-'Operating Pro Forma'!$AE$62)/12)*'Debt Service'!$F13),IF($E13&gt;MN$3-1,$H13,0))</f>
        <v>0</v>
      </c>
      <c r="MO13" s="274">
        <f>IF($I13="Percentage of Cash Flow",IF($E13&gt;MO$3-1,(('Operating Pro Forma'!$AE$59-'Operating Pro Forma'!$AE$62)/12)*'Debt Service'!$F13),IF($E13&gt;MO$3-1,$H13,0))</f>
        <v>0</v>
      </c>
      <c r="MP13" s="274">
        <f>IF($I13="Percentage of Cash Flow",IF($E13&gt;MP$3-1,(('Operating Pro Forma'!$AE$59-'Operating Pro Forma'!$AE$62)/12)*'Debt Service'!$F13),IF($E13&gt;MP$3-1,$H13,0))</f>
        <v>0</v>
      </c>
      <c r="MQ13" s="274">
        <f>IF($I13="Percentage of Cash Flow",IF($E13&gt;MQ$3-1,(('Operating Pro Forma'!$AE$59-'Operating Pro Forma'!$AE$62)/12)*'Debt Service'!$F13),IF($E13&gt;MQ$3-1,$H13,0))</f>
        <v>0</v>
      </c>
      <c r="MR13" s="274">
        <f>IF($I13="Percentage of Cash Flow",IF($E13&gt;MR$3-1,(('Operating Pro Forma'!$AE$59-'Operating Pro Forma'!$AE$62)/12)*'Debt Service'!$F13),IF($E13&gt;MR$3-1,$H13,0))</f>
        <v>0</v>
      </c>
      <c r="MS13" s="274">
        <f>IF($I13="Percentage of Cash Flow",IF($E13&gt;MS$3-1,(('Operating Pro Forma'!$AE$59-'Operating Pro Forma'!$AE$62)/12)*'Debt Service'!$F13),IF($E13&gt;MS$3-1,$H13,0))</f>
        <v>0</v>
      </c>
      <c r="MT13" s="274">
        <f>IF($I13="Percentage of Cash Flow",IF($E13&gt;MT$3-1,(('Operating Pro Forma'!$AE$59-'Operating Pro Forma'!$AE$62)/12)*'Debt Service'!$F13),IF($E13&gt;MT$3-1,$H13,0))</f>
        <v>0</v>
      </c>
      <c r="MU13" s="274">
        <f>IF($I13="Percentage of Cash Flow",IF($E13&gt;MU$3-1,(('Operating Pro Forma'!$AE$59-'Operating Pro Forma'!$AE$62)/12)*'Debt Service'!$F13),IF($E13&gt;MU$3-1,$H13,0))</f>
        <v>0</v>
      </c>
      <c r="MV13" s="274">
        <f>IF($I13="Percentage of Cash Flow",IF($E13&gt;MV$3-1,(('Operating Pro Forma'!$AE$59-'Operating Pro Forma'!$AE$62)/12)*'Debt Service'!$F13),IF($E13&gt;MV$3-1,$H13,0))</f>
        <v>0</v>
      </c>
      <c r="MW13" s="274">
        <f>IF($I13="Percentage of Cash Flow",IF($E13&gt;MW$3-1,(('Operating Pro Forma'!$AE$59-'Operating Pro Forma'!$AE$62)/12)*'Debt Service'!$F13),IF($E13&gt;MW$3-1,$H13,0))</f>
        <v>0</v>
      </c>
      <c r="MX13" s="274">
        <f>IF($I13="Percentage of Cash Flow",IF($E13&gt;MX$3-1,(('Operating Pro Forma'!$AE$59-'Operating Pro Forma'!$AE$62)/12)*'Debt Service'!$F13),IF($E13&gt;MX$3-1,$H13,0))</f>
        <v>0</v>
      </c>
      <c r="MY13" s="267">
        <f t="shared" si="26"/>
        <v>0</v>
      </c>
      <c r="MZ13" s="274">
        <f>IF($I13="Percentage of Cash Flow",IF($E13&gt;MZ$3-1,(('Operating Pro Forma'!$AF$59-'Operating Pro Forma'!$AF$62)/12)*'Debt Service'!$F13),IF($E13&gt;MZ$3-1,$H13,0))</f>
        <v>0</v>
      </c>
      <c r="NA13" s="274">
        <f>IF($I13="Percentage of Cash Flow",IF($E13&gt;NA$3-1,(('Operating Pro Forma'!$AF$59-'Operating Pro Forma'!$AF$62)/12)*'Debt Service'!$F13),IF($E13&gt;NA$3-1,$H13,0))</f>
        <v>0</v>
      </c>
      <c r="NB13" s="274">
        <f>IF($I13="Percentage of Cash Flow",IF($E13&gt;NB$3-1,(('Operating Pro Forma'!$AF$59-'Operating Pro Forma'!$AF$62)/12)*'Debt Service'!$F13),IF($E13&gt;NB$3-1,$H13,0))</f>
        <v>0</v>
      </c>
      <c r="NC13" s="274">
        <f>IF($I13="Percentage of Cash Flow",IF($E13&gt;NC$3-1,(('Operating Pro Forma'!$AF$59-'Operating Pro Forma'!$AF$62)/12)*'Debt Service'!$F13),IF($E13&gt;NC$3-1,$H13,0))</f>
        <v>0</v>
      </c>
      <c r="ND13" s="274">
        <f>IF($I13="Percentage of Cash Flow",IF($E13&gt;ND$3-1,(('Operating Pro Forma'!$AF$59-'Operating Pro Forma'!$AF$62)/12)*'Debt Service'!$F13),IF($E13&gt;ND$3-1,$H13,0))</f>
        <v>0</v>
      </c>
      <c r="NE13" s="274">
        <f>IF($I13="Percentage of Cash Flow",IF($E13&gt;NE$3-1,(('Operating Pro Forma'!$AF$59-'Operating Pro Forma'!$AF$62)/12)*'Debt Service'!$F13),IF($E13&gt;NE$3-1,$H13,0))</f>
        <v>0</v>
      </c>
      <c r="NF13" s="274">
        <f>IF($I13="Percentage of Cash Flow",IF($E13&gt;NF$3-1,(('Operating Pro Forma'!$AF$59-'Operating Pro Forma'!$AF$62)/12)*'Debt Service'!$F13),IF($E13&gt;NF$3-1,$H13,0))</f>
        <v>0</v>
      </c>
      <c r="NG13" s="274">
        <f>IF($I13="Percentage of Cash Flow",IF($E13&gt;NG$3-1,(('Operating Pro Forma'!$AF$59-'Operating Pro Forma'!$AF$62)/12)*'Debt Service'!$F13),IF($E13&gt;NG$3-1,$H13,0))</f>
        <v>0</v>
      </c>
      <c r="NH13" s="274">
        <f>IF($I13="Percentage of Cash Flow",IF($E13&gt;NH$3-1,(('Operating Pro Forma'!$AF$59-'Operating Pro Forma'!$AF$62)/12)*'Debt Service'!$F13),IF($E13&gt;NH$3-1,$H13,0))</f>
        <v>0</v>
      </c>
      <c r="NI13" s="274">
        <f>IF($I13="Percentage of Cash Flow",IF($E13&gt;NI$3-1,(('Operating Pro Forma'!$AF$59-'Operating Pro Forma'!$AF$62)/12)*'Debt Service'!$F13),IF($E13&gt;NI$3-1,$H13,0))</f>
        <v>0</v>
      </c>
      <c r="NJ13" s="274">
        <f>IF($I13="Percentage of Cash Flow",IF($E13&gt;NJ$3-1,(('Operating Pro Forma'!$AF$59-'Operating Pro Forma'!$AF$62)/12)*'Debt Service'!$F13),IF($E13&gt;NJ$3-1,$H13,0))</f>
        <v>0</v>
      </c>
      <c r="NK13" s="274">
        <f>IF($I13="Percentage of Cash Flow",IF($E13&gt;NK$3-1,(('Operating Pro Forma'!$AF$59-'Operating Pro Forma'!$AF$62)/12)*'Debt Service'!$F13),IF($E13&gt;NK$3-1,$H13,0))</f>
        <v>0</v>
      </c>
      <c r="NL13" s="267">
        <f t="shared" si="27"/>
        <v>0</v>
      </c>
      <c r="NM13" s="274">
        <f>IF($I13="Percentage of Cash Flow",IF($E13&gt;NM$3-1,(('Operating Pro Forma'!$AG$59-'Operating Pro Forma'!$AG$62)/12)*'Debt Service'!$F13),IF($E13&gt;NM$3-1,$H13,0))</f>
        <v>0</v>
      </c>
      <c r="NN13" s="274">
        <f>IF($I13="Percentage of Cash Flow",IF($E13&gt;NN$3-1,(('Operating Pro Forma'!$AG$59-'Operating Pro Forma'!$AG$62)/12)*'Debt Service'!$F13),IF($E13&gt;NN$3-1,$H13,0))</f>
        <v>0</v>
      </c>
      <c r="NO13" s="274">
        <f>IF($I13="Percentage of Cash Flow",IF($E13&gt;NO$3-1,(('Operating Pro Forma'!$AG$59-'Operating Pro Forma'!$AG$62)/12)*'Debt Service'!$F13),IF($E13&gt;NO$3-1,$H13,0))</f>
        <v>0</v>
      </c>
      <c r="NP13" s="274">
        <f>IF($I13="Percentage of Cash Flow",IF($E13&gt;NP$3-1,(('Operating Pro Forma'!$AG$59-'Operating Pro Forma'!$AG$62)/12)*'Debt Service'!$F13),IF($E13&gt;NP$3-1,$H13,0))</f>
        <v>0</v>
      </c>
      <c r="NQ13" s="274">
        <f>IF($I13="Percentage of Cash Flow",IF($E13&gt;NQ$3-1,(('Operating Pro Forma'!$AG$59-'Operating Pro Forma'!$AG$62)/12)*'Debt Service'!$F13),IF($E13&gt;NQ$3-1,$H13,0))</f>
        <v>0</v>
      </c>
      <c r="NR13" s="274">
        <f>IF($I13="Percentage of Cash Flow",IF($E13&gt;NR$3-1,(('Operating Pro Forma'!$AG$59-'Operating Pro Forma'!$AG$62)/12)*'Debt Service'!$F13),IF($E13&gt;NR$3-1,$H13,0))</f>
        <v>0</v>
      </c>
      <c r="NS13" s="274">
        <f>IF($I13="Percentage of Cash Flow",IF($E13&gt;NS$3-1,(('Operating Pro Forma'!$AG$59-'Operating Pro Forma'!$AG$62)/12)*'Debt Service'!$F13),IF($E13&gt;NS$3-1,$H13,0))</f>
        <v>0</v>
      </c>
      <c r="NT13" s="274">
        <f>IF($I13="Percentage of Cash Flow",IF($E13&gt;NT$3-1,(('Operating Pro Forma'!$AG$59-'Operating Pro Forma'!$AG$62)/12)*'Debt Service'!$F13),IF($E13&gt;NT$3-1,$H13,0))</f>
        <v>0</v>
      </c>
      <c r="NU13" s="274">
        <f>IF($I13="Percentage of Cash Flow",IF($E13&gt;NU$3-1,(('Operating Pro Forma'!$AG$59-'Operating Pro Forma'!$AG$62)/12)*'Debt Service'!$F13),IF($E13&gt;NU$3-1,$H13,0))</f>
        <v>0</v>
      </c>
      <c r="NV13" s="274">
        <f>IF($I13="Percentage of Cash Flow",IF($E13&gt;NV$3-1,(('Operating Pro Forma'!$AG$59-'Operating Pro Forma'!$AG$62)/12)*'Debt Service'!$F13),IF($E13&gt;NV$3-1,$H13,0))</f>
        <v>0</v>
      </c>
      <c r="NW13" s="274">
        <f>IF($I13="Percentage of Cash Flow",IF($E13&gt;NW$3-1,(('Operating Pro Forma'!$AG$59-'Operating Pro Forma'!$AG$62)/12)*'Debt Service'!$F13),IF($E13&gt;NW$3-1,$H13,0))</f>
        <v>0</v>
      </c>
      <c r="NX13" s="274">
        <f>IF($I13="Percentage of Cash Flow",IF($E13&gt;NX$3-1,(('Operating Pro Forma'!$AG$59-'Operating Pro Forma'!$AG$62)/12)*'Debt Service'!$F13),IF($E13&gt;NX$3-1,$H13,0))</f>
        <v>0</v>
      </c>
      <c r="NY13" s="267">
        <f t="shared" si="28"/>
        <v>0</v>
      </c>
      <c r="NZ13" s="274">
        <f>IF($I13="Percentage of Cash Flow",IF($E13&gt;NZ$3-1,(('Operating Pro Forma'!$AH$59-'Operating Pro Forma'!$AH$62)/12)*'Debt Service'!$F13),IF($E13&gt;NZ$3-1,$H13,0))</f>
        <v>0</v>
      </c>
      <c r="OA13" s="274">
        <f>IF($I13="Percentage of Cash Flow",IF($E13&gt;OA$3-1,(('Operating Pro Forma'!$AH$59-'Operating Pro Forma'!$AH$62)/12)*'Debt Service'!$F13),IF($E13&gt;OA$3-1,$H13,0))</f>
        <v>0</v>
      </c>
      <c r="OB13" s="274">
        <f>IF($I13="Percentage of Cash Flow",IF($E13&gt;OB$3-1,(('Operating Pro Forma'!$AH$59-'Operating Pro Forma'!$AH$62)/12)*'Debt Service'!$F13),IF($E13&gt;OB$3-1,$H13,0))</f>
        <v>0</v>
      </c>
      <c r="OC13" s="274">
        <f>IF($I13="Percentage of Cash Flow",IF($E13&gt;OC$3-1,(('Operating Pro Forma'!$AH$59-'Operating Pro Forma'!$AH$62)/12)*'Debt Service'!$F13),IF($E13&gt;OC$3-1,$H13,0))</f>
        <v>0</v>
      </c>
      <c r="OD13" s="274">
        <f>IF($I13="Percentage of Cash Flow",IF($E13&gt;OD$3-1,(('Operating Pro Forma'!$AH$59-'Operating Pro Forma'!$AH$62)/12)*'Debt Service'!$F13),IF($E13&gt;OD$3-1,$H13,0))</f>
        <v>0</v>
      </c>
      <c r="OE13" s="274">
        <f>IF($I13="Percentage of Cash Flow",IF($E13&gt;OE$3-1,(('Operating Pro Forma'!$AH$59-'Operating Pro Forma'!$AH$62)/12)*'Debt Service'!$F13),IF($E13&gt;OE$3-1,$H13,0))</f>
        <v>0</v>
      </c>
      <c r="OF13" s="274">
        <f>IF($I13="Percentage of Cash Flow",IF($E13&gt;OF$3-1,(('Operating Pro Forma'!$AH$59-'Operating Pro Forma'!$AH$62)/12)*'Debt Service'!$F13),IF($E13&gt;OF$3-1,$H13,0))</f>
        <v>0</v>
      </c>
      <c r="OG13" s="274">
        <f>IF($I13="Percentage of Cash Flow",IF($E13&gt;OG$3-1,(('Operating Pro Forma'!$AH$59-'Operating Pro Forma'!$AH$62)/12)*'Debt Service'!$F13),IF($E13&gt;OG$3-1,$H13,0))</f>
        <v>0</v>
      </c>
      <c r="OH13" s="274">
        <f>IF($I13="Percentage of Cash Flow",IF($E13&gt;OH$3-1,(('Operating Pro Forma'!$AH$59-'Operating Pro Forma'!$AH$62)/12)*'Debt Service'!$F13),IF($E13&gt;OH$3-1,$H13,0))</f>
        <v>0</v>
      </c>
      <c r="OI13" s="274">
        <f>IF($I13="Percentage of Cash Flow",IF($E13&gt;OI$3-1,(('Operating Pro Forma'!$AH$59-'Operating Pro Forma'!$AH$62)/12)*'Debt Service'!$F13),IF($E13&gt;OI$3-1,$H13,0))</f>
        <v>0</v>
      </c>
      <c r="OJ13" s="274">
        <f>IF($I13="Percentage of Cash Flow",IF($E13&gt;OJ$3-1,(('Operating Pro Forma'!$AH$59-'Operating Pro Forma'!$AH$62)/12)*'Debt Service'!$F13),IF($E13&gt;OJ$3-1,$H13,0))</f>
        <v>0</v>
      </c>
      <c r="OK13" s="274">
        <f>IF($I13="Percentage of Cash Flow",IF($E13&gt;OK$3-1,(('Operating Pro Forma'!$AH$59-'Operating Pro Forma'!$AH$62)/12)*'Debt Service'!$F13),IF($E13&gt;OK$3-1,$H13,0))</f>
        <v>0</v>
      </c>
      <c r="OL13" s="267">
        <f t="shared" si="29"/>
        <v>0</v>
      </c>
    </row>
    <row r="14" spans="1:402" x14ac:dyDescent="0.25">
      <c r="A14" s="260">
        <f>'Funding Sources'!A14</f>
        <v>0</v>
      </c>
      <c r="B14" s="363">
        <f>'Funding Sources'!B14:C14</f>
        <v>0</v>
      </c>
      <c r="C14" s="261">
        <f>'Funding Sources'!G14</f>
        <v>0</v>
      </c>
      <c r="D14" s="262"/>
      <c r="E14" s="263"/>
      <c r="F14" s="264"/>
      <c r="G14" s="261">
        <f t="shared" si="0"/>
        <v>0</v>
      </c>
      <c r="H14" s="262"/>
      <c r="I14" s="263"/>
      <c r="J14" s="265"/>
      <c r="M14" s="266">
        <f>IF($I14="Percentage of Cash Flow",IF($E14&gt;M$3-1,(('Operating Pro Forma'!$E$59-'Operating Pro Forma'!$E$62)/12)*'Debt Service'!$F14),IF($E14&gt;M$3-1,$H14,0))</f>
        <v>0</v>
      </c>
      <c r="N14" s="266">
        <f>IF($I14="Percentage of Cash Flow",IF($E14&gt;N$3-1,(('Operating Pro Forma'!$E$59-'Operating Pro Forma'!$E$62)/12)*'Debt Service'!$F14),IF($E14&gt;N$3-1,$H14,0))</f>
        <v>0</v>
      </c>
      <c r="O14" s="266">
        <f>IF($I14="Percentage of Cash Flow",IF($E14&gt;O$3-1,(('Operating Pro Forma'!$E$59-'Operating Pro Forma'!$E$62)/12)*'Debt Service'!$F14),IF($E14&gt;O$3-1,$H14,0))</f>
        <v>0</v>
      </c>
      <c r="P14" s="266">
        <f>IF($I14="Percentage of Cash Flow",IF($E14&gt;P$3-1,(('Operating Pro Forma'!$E$59-'Operating Pro Forma'!$E$62)/12)*'Debt Service'!$F14),IF($E14&gt;P$3-1,$H14,0))</f>
        <v>0</v>
      </c>
      <c r="Q14" s="266">
        <f>IF($I14="Percentage of Cash Flow",IF($E14&gt;Q$3-1,(('Operating Pro Forma'!$E$59-'Operating Pro Forma'!$E$62)/12)*'Debt Service'!$F14),IF($E14&gt;Q$3-1,$H14,0))</f>
        <v>0</v>
      </c>
      <c r="R14" s="266">
        <f>IF($I14="Percentage of Cash Flow",IF($E14&gt;R$3-1,(('Operating Pro Forma'!$E$59-'Operating Pro Forma'!$E$62)/12)*'Debt Service'!$F14),IF($E14&gt;R$3-1,$H14,0))</f>
        <v>0</v>
      </c>
      <c r="S14" s="266">
        <f>IF($I14="Percentage of Cash Flow",IF($E14&gt;S$3-1,(('Operating Pro Forma'!$E$59-'Operating Pro Forma'!$E$62)/12)*'Debt Service'!$F14),IF($E14&gt;S$3-1,$H14,0))</f>
        <v>0</v>
      </c>
      <c r="T14" s="266">
        <f>IF($I14="Percentage of Cash Flow",IF($E14&gt;T$3-1,(('Operating Pro Forma'!$E$59-'Operating Pro Forma'!$E$62)/12)*'Debt Service'!$F14),IF($E14&gt;T$3-1,$H14,0))</f>
        <v>0</v>
      </c>
      <c r="U14" s="266">
        <f>IF($I14="Percentage of Cash Flow",IF($E14&gt;U$3-1,(('Operating Pro Forma'!$E$59-'Operating Pro Forma'!$E$62)/12)*'Debt Service'!$F14),IF($E14&gt;U$3-1,$H14,0))</f>
        <v>0</v>
      </c>
      <c r="V14" s="266">
        <f>IF($I14="Percentage of Cash Flow",IF($E14&gt;V$3-1,(('Operating Pro Forma'!$E$59-'Operating Pro Forma'!$E$62)/12)*'Debt Service'!$F14),IF($E14&gt;V$3-1,$H14,0))</f>
        <v>0</v>
      </c>
      <c r="W14" s="266">
        <f>IF($I14="Percentage of Cash Flow",IF($E14&gt;W$3-1,(('Operating Pro Forma'!$E$59-'Operating Pro Forma'!$E$62)/12)*'Debt Service'!$F14),IF($E14&gt;W$3-1,$H14,0))</f>
        <v>0</v>
      </c>
      <c r="X14" s="266">
        <f>IF($I14="Percentage of Cash Flow",IF($E14&gt;X$3-1,(('Operating Pro Forma'!$E$59-'Operating Pro Forma'!$E$62)/12)*'Debt Service'!$F14),IF($E14&gt;X$3-1,$H14,0))</f>
        <v>0</v>
      </c>
      <c r="Y14" s="267">
        <f t="shared" si="1"/>
        <v>0</v>
      </c>
      <c r="Z14" s="268">
        <f>IF($I14="Percentage of Cash Flow",IF($E14&gt;Z$3-1,(('Operating Pro Forma'!$F$59-'Operating Pro Forma'!$F$62)/12)*'Debt Service'!$F14),IF($E14&gt;Z$3-1,$H14,0))</f>
        <v>0</v>
      </c>
      <c r="AA14" s="268">
        <f>IF($I14="Percentage of Cash Flow",IF($E14&gt;AA$3-1,(('Operating Pro Forma'!$F$59-'Operating Pro Forma'!$F$62)/12)*'Debt Service'!$F14),IF($E14&gt;AA$3-1,$H14,0))</f>
        <v>0</v>
      </c>
      <c r="AB14" s="268">
        <f>IF($I14="Percentage of Cash Flow",IF($E14&gt;AB$3-1,(('Operating Pro Forma'!$F$59-'Operating Pro Forma'!$F$62)/12)*'Debt Service'!$F14),IF($E14&gt;AB$3-1,$H14,0))</f>
        <v>0</v>
      </c>
      <c r="AC14" s="268">
        <f>IF($I14="Percentage of Cash Flow",IF($E14&gt;AC$3-1,(('Operating Pro Forma'!$F$59-'Operating Pro Forma'!$F$62)/12)*'Debt Service'!$F14),IF($E14&gt;AC$3-1,$H14,0))</f>
        <v>0</v>
      </c>
      <c r="AD14" s="268">
        <f>IF($I14="Percentage of Cash Flow",IF($E14&gt;AD$3-1,(('Operating Pro Forma'!$F$59-'Operating Pro Forma'!$F$62)/12)*'Debt Service'!$F14),IF($E14&gt;AD$3-1,$H14,0))</f>
        <v>0</v>
      </c>
      <c r="AE14" s="268">
        <f>IF($I14="Percentage of Cash Flow",IF($E14&gt;AE$3-1,(('Operating Pro Forma'!$F$59-'Operating Pro Forma'!$F$62)/12)*'Debt Service'!$F14),IF($E14&gt;AE$3-1,$H14,0))</f>
        <v>0</v>
      </c>
      <c r="AF14" s="268">
        <f>IF($I14="Percentage of Cash Flow",IF($E14&gt;AF$3-1,(('Operating Pro Forma'!$F$59-'Operating Pro Forma'!$F$62)/12)*'Debt Service'!$F14),IF($E14&gt;AF$3-1,$H14,0))</f>
        <v>0</v>
      </c>
      <c r="AG14" s="268">
        <f>IF($I14="Percentage of Cash Flow",IF($E14&gt;AG$3-1,(('Operating Pro Forma'!$F$59-'Operating Pro Forma'!$F$62)/12)*'Debt Service'!$F14),IF($E14&gt;AG$3-1,$H14,0))</f>
        <v>0</v>
      </c>
      <c r="AH14" s="268">
        <f>IF($I14="Percentage of Cash Flow",IF($E14&gt;AH$3-1,(('Operating Pro Forma'!$F$59-'Operating Pro Forma'!$F$62)/12)*'Debt Service'!$F14),IF($E14&gt;AH$3-1,$H14,0))</f>
        <v>0</v>
      </c>
      <c r="AI14" s="268">
        <f>IF($I14="Percentage of Cash Flow",IF($E14&gt;AI$3-1,(('Operating Pro Forma'!$F$59-'Operating Pro Forma'!$F$62)/12)*'Debt Service'!$F14),IF($E14&gt;AI$3-1,$H14,0))</f>
        <v>0</v>
      </c>
      <c r="AJ14" s="268">
        <f>IF($I14="Percentage of Cash Flow",IF($E14&gt;AJ$3-1,(('Operating Pro Forma'!$F$59-'Operating Pro Forma'!$F$62)/12)*'Debt Service'!$F14),IF($E14&gt;AJ$3-1,$H14,0))</f>
        <v>0</v>
      </c>
      <c r="AK14" s="268">
        <f>IF($I14="Percentage of Cash Flow",IF($E14&gt;AK$3-1,(('Operating Pro Forma'!$F$59-'Operating Pro Forma'!$F$62)/12)*'Debt Service'!$F14),IF($E14&gt;AK$3-1,$H14,0))</f>
        <v>0</v>
      </c>
      <c r="AL14" s="267">
        <f t="shared" si="2"/>
        <v>0</v>
      </c>
      <c r="AM14" s="268">
        <f>IF($I14="Percentage of Cash Flow",IF($E14&gt;AM$3-1,(('Operating Pro Forma'!$G$59-'Operating Pro Forma'!$G$62)/12)*'Debt Service'!$F14),IF($E14&gt;AM$3-1,$H14,0))</f>
        <v>0</v>
      </c>
      <c r="AN14" s="268">
        <f>IF($I14="Percentage of Cash Flow",IF($E14&gt;AN$3-1,(('Operating Pro Forma'!$G$59-'Operating Pro Forma'!$G$62)/12)*'Debt Service'!$F14),IF($E14&gt;AN$3-1,$H14,0))</f>
        <v>0</v>
      </c>
      <c r="AO14" s="268">
        <f>IF($I14="Percentage of Cash Flow",IF($E14&gt;AO$3-1,(('Operating Pro Forma'!$G$59-'Operating Pro Forma'!$G$62)/12)*'Debt Service'!$F14),IF($E14&gt;AO$3-1,$H14,0))</f>
        <v>0</v>
      </c>
      <c r="AP14" s="268">
        <f>IF($I14="Percentage of Cash Flow",IF($E14&gt;AP$3-1,(('Operating Pro Forma'!$G$59-'Operating Pro Forma'!$G$62)/12)*'Debt Service'!$F14),IF($E14&gt;AP$3-1,$H14,0))</f>
        <v>0</v>
      </c>
      <c r="AQ14" s="268">
        <f>IF($I14="Percentage of Cash Flow",IF($E14&gt;AQ$3-1,(('Operating Pro Forma'!$G$59-'Operating Pro Forma'!$G$62)/12)*'Debt Service'!$F14),IF($E14&gt;AQ$3-1,$H14,0))</f>
        <v>0</v>
      </c>
      <c r="AR14" s="268">
        <f>IF($I14="Percentage of Cash Flow",IF($E14&gt;AR$3-1,(('Operating Pro Forma'!$G$59-'Operating Pro Forma'!$G$62)/12)*'Debt Service'!$F14),IF($E14&gt;AR$3-1,$H14,0))</f>
        <v>0</v>
      </c>
      <c r="AS14" s="268">
        <f>IF($I14="Percentage of Cash Flow",IF($E14&gt;AS$3-1,(('Operating Pro Forma'!$G$59-'Operating Pro Forma'!$G$62)/12)*'Debt Service'!$F14),IF($E14&gt;AS$3-1,$H14,0))</f>
        <v>0</v>
      </c>
      <c r="AT14" s="268">
        <f>IF($I14="Percentage of Cash Flow",IF($E14&gt;AT$3-1,(('Operating Pro Forma'!$G$59-'Operating Pro Forma'!$G$62)/12)*'Debt Service'!$F14),IF($E14&gt;AT$3-1,$H14,0))</f>
        <v>0</v>
      </c>
      <c r="AU14" s="268">
        <f>IF($I14="Percentage of Cash Flow",IF($E14&gt;AU$3-1,(('Operating Pro Forma'!$G$59-'Operating Pro Forma'!$G$62)/12)*'Debt Service'!$F14),IF($E14&gt;AU$3-1,$H14,0))</f>
        <v>0</v>
      </c>
      <c r="AV14" s="268">
        <f>IF($I14="Percentage of Cash Flow",IF($E14&gt;AV$3-1,(('Operating Pro Forma'!$G$59-'Operating Pro Forma'!$G$62)/12)*'Debt Service'!$F14),IF($E14&gt;AV$3-1,$H14,0))</f>
        <v>0</v>
      </c>
      <c r="AW14" s="268">
        <f>IF($I14="Percentage of Cash Flow",IF($E14&gt;AW$3-1,(('Operating Pro Forma'!$G$59-'Operating Pro Forma'!$G$62)/12)*'Debt Service'!$F14),IF($E14&gt;AW$3-1,$H14,0))</f>
        <v>0</v>
      </c>
      <c r="AX14" s="268">
        <f>IF($I14="Percentage of Cash Flow",IF($E14&gt;AX$3-1,(('Operating Pro Forma'!$G$59-'Operating Pro Forma'!$G$62)/12)*'Debt Service'!$F14),IF($E14&gt;AX$3-1,$H14,0))</f>
        <v>0</v>
      </c>
      <c r="AY14" s="267">
        <f t="shared" si="3"/>
        <v>0</v>
      </c>
      <c r="AZ14" s="268">
        <f>IF($I14="Percentage of Cash Flow",IF($E14&gt;AZ$3-1,(('Operating Pro Forma'!$H$59-'Operating Pro Forma'!$H$62)/12)*'Debt Service'!$F14),IF($E14&gt;AZ$3-1,$H14,0))</f>
        <v>0</v>
      </c>
      <c r="BA14" s="268">
        <f>IF($I14="Percentage of Cash Flow",IF($E14&gt;BA$3-1,(('Operating Pro Forma'!$H$59-'Operating Pro Forma'!$H$62)/12)*'Debt Service'!$F14),IF($E14&gt;BA$3-1,$H14,0))</f>
        <v>0</v>
      </c>
      <c r="BB14" s="268">
        <f>IF($I14="Percentage of Cash Flow",IF($E14&gt;BB$3-1,(('Operating Pro Forma'!$H$59-'Operating Pro Forma'!$H$62)/12)*'Debt Service'!$F14),IF($E14&gt;BB$3-1,$H14,0))</f>
        <v>0</v>
      </c>
      <c r="BC14" s="268">
        <f>IF($I14="Percentage of Cash Flow",IF($E14&gt;BC$3-1,(('Operating Pro Forma'!$H$59-'Operating Pro Forma'!$H$62)/12)*'Debt Service'!$F14),IF($E14&gt;BC$3-1,$H14,0))</f>
        <v>0</v>
      </c>
      <c r="BD14" s="268">
        <f>IF($I14="Percentage of Cash Flow",IF($E14&gt;BD$3-1,(('Operating Pro Forma'!$H$59-'Operating Pro Forma'!$H$62)/12)*'Debt Service'!$F14),IF($E14&gt;BD$3-1,$H14,0))</f>
        <v>0</v>
      </c>
      <c r="BE14" s="268">
        <f>IF($I14="Percentage of Cash Flow",IF($E14&gt;BE$3-1,(('Operating Pro Forma'!$H$59-'Operating Pro Forma'!$H$62)/12)*'Debt Service'!$F14),IF($E14&gt;BE$3-1,$H14,0))</f>
        <v>0</v>
      </c>
      <c r="BF14" s="268">
        <f>IF($I14="Percentage of Cash Flow",IF($E14&gt;BF$3-1,(('Operating Pro Forma'!$H$59-'Operating Pro Forma'!$H$62)/12)*'Debt Service'!$F14),IF($E14&gt;BF$3-1,$H14,0))</f>
        <v>0</v>
      </c>
      <c r="BG14" s="268">
        <f>IF($I14="Percentage of Cash Flow",IF($E14&gt;BG$3-1,(('Operating Pro Forma'!$H$59-'Operating Pro Forma'!$H$62)/12)*'Debt Service'!$F14),IF($E14&gt;BG$3-1,$H14,0))</f>
        <v>0</v>
      </c>
      <c r="BH14" s="268">
        <f>IF($I14="Percentage of Cash Flow",IF($E14&gt;BH$3-1,(('Operating Pro Forma'!$H$59-'Operating Pro Forma'!$H$62)/12)*'Debt Service'!$F14),IF($E14&gt;BH$3-1,$H14,0))</f>
        <v>0</v>
      </c>
      <c r="BI14" s="268">
        <f>IF($I14="Percentage of Cash Flow",IF($E14&gt;BI$3-1,(('Operating Pro Forma'!$H$59-'Operating Pro Forma'!$H$62)/12)*'Debt Service'!$F14),IF($E14&gt;BI$3-1,$H14,0))</f>
        <v>0</v>
      </c>
      <c r="BJ14" s="268">
        <f>IF($I14="Percentage of Cash Flow",IF($E14&gt;BJ$3-1,(('Operating Pro Forma'!$H$59-'Operating Pro Forma'!$H$62)/12)*'Debt Service'!$F14),IF($E14&gt;BJ$3-1,$H14,0))</f>
        <v>0</v>
      </c>
      <c r="BK14" s="268">
        <f>IF($I14="Percentage of Cash Flow",IF($E14&gt;BK$3-1,(('Operating Pro Forma'!$H$59-'Operating Pro Forma'!$H$62)/12)*'Debt Service'!$F14),IF($E14&gt;BK$3-1,$H14,0))</f>
        <v>0</v>
      </c>
      <c r="BL14" s="267">
        <f t="shared" si="4"/>
        <v>0</v>
      </c>
      <c r="BM14" s="268">
        <f>IF($I14="Percentage of Cash Flow",IF($E14&gt;BM$3-1,(('Operating Pro Forma'!$I$59-'Operating Pro Forma'!$I$62)/12)*'Debt Service'!$F14),IF($E14&gt;BM$3-1,$H14,0))</f>
        <v>0</v>
      </c>
      <c r="BN14" s="268">
        <f>IF($I14="Percentage of Cash Flow",IF($E14&gt;BN$3-1,(('Operating Pro Forma'!$I$59-'Operating Pro Forma'!$I$62)/12)*'Debt Service'!$F14),IF($E14&gt;BN$3-1,$H14,0))</f>
        <v>0</v>
      </c>
      <c r="BO14" s="268">
        <f>IF($I14="Percentage of Cash Flow",IF($E14&gt;BO$3-1,(('Operating Pro Forma'!$I$59-'Operating Pro Forma'!$I$62)/12)*'Debt Service'!$F14),IF($E14&gt;BO$3-1,$H14,0))</f>
        <v>0</v>
      </c>
      <c r="BP14" s="268">
        <f>IF($I14="Percentage of Cash Flow",IF($E14&gt;BP$3-1,(('Operating Pro Forma'!$I$59-'Operating Pro Forma'!$I$62)/12)*'Debt Service'!$F14),IF($E14&gt;BP$3-1,$H14,0))</f>
        <v>0</v>
      </c>
      <c r="BQ14" s="268">
        <f>IF($I14="Percentage of Cash Flow",IF($E14&gt;BQ$3-1,(('Operating Pro Forma'!$I$59-'Operating Pro Forma'!$I$62)/12)*'Debt Service'!$F14),IF($E14&gt;BQ$3-1,$H14,0))</f>
        <v>0</v>
      </c>
      <c r="BR14" s="268">
        <f>IF($I14="Percentage of Cash Flow",IF($E14&gt;BR$3-1,(('Operating Pro Forma'!$I$59-'Operating Pro Forma'!$I$62)/12)*'Debt Service'!$F14),IF($E14&gt;BR$3-1,$H14,0))</f>
        <v>0</v>
      </c>
      <c r="BS14" s="268">
        <f>IF($I14="Percentage of Cash Flow",IF($E14&gt;BS$3-1,(('Operating Pro Forma'!$I$59-'Operating Pro Forma'!$I$62)/12)*'Debt Service'!$F14),IF($E14&gt;BS$3-1,$H14,0))</f>
        <v>0</v>
      </c>
      <c r="BT14" s="268">
        <f>IF($I14="Percentage of Cash Flow",IF($E14&gt;BT$3-1,(('Operating Pro Forma'!$I$59-'Operating Pro Forma'!$I$62)/12)*'Debt Service'!$F14),IF($E14&gt;BT$3-1,$H14,0))</f>
        <v>0</v>
      </c>
      <c r="BU14" s="268">
        <f>IF($I14="Percentage of Cash Flow",IF($E14&gt;BU$3-1,(('Operating Pro Forma'!$I$59-'Operating Pro Forma'!$I$62)/12)*'Debt Service'!$F14),IF($E14&gt;BU$3-1,$H14,0))</f>
        <v>0</v>
      </c>
      <c r="BV14" s="268">
        <f>IF($I14="Percentage of Cash Flow",IF($E14&gt;BV$3-1,(('Operating Pro Forma'!$I$59-'Operating Pro Forma'!$I$62)/12)*'Debt Service'!$F14),IF($E14&gt;BV$3-1,$H14,0))</f>
        <v>0</v>
      </c>
      <c r="BW14" s="268">
        <f>IF($I14="Percentage of Cash Flow",IF($E14&gt;BW$3-1,(('Operating Pro Forma'!$I$59-'Operating Pro Forma'!$I$62)/12)*'Debt Service'!$F14),IF($E14&gt;BW$3-1,$H14,0))</f>
        <v>0</v>
      </c>
      <c r="BX14" s="268">
        <f>IF($I14="Percentage of Cash Flow",IF($E14&gt;BX$3-1,(('Operating Pro Forma'!$I$59-'Operating Pro Forma'!$I$62)/12)*'Debt Service'!$F14),IF($E14&gt;BX$3-1,$H14,0))</f>
        <v>0</v>
      </c>
      <c r="BY14" s="267">
        <f t="shared" si="5"/>
        <v>0</v>
      </c>
      <c r="BZ14" s="268">
        <f>IF($I14="Percentage of Cash Flow",IF($E14&gt;BZ$3-1,(('Operating Pro Forma'!$J$59-'Operating Pro Forma'!$J$62)/12)*'Debt Service'!$F14),IF($E14&gt;BZ$3-1,$H14,0))</f>
        <v>0</v>
      </c>
      <c r="CA14" s="268">
        <f>IF($I14="Percentage of Cash Flow",IF($E14&gt;CA$3-1,(('Operating Pro Forma'!$J$59-'Operating Pro Forma'!$J$62)/12)*'Debt Service'!$F14),IF($E14&gt;CA$3-1,$H14,0))</f>
        <v>0</v>
      </c>
      <c r="CB14" s="268">
        <f>IF($I14="Percentage of Cash Flow",IF($E14&gt;CB$3-1,(('Operating Pro Forma'!$J$59-'Operating Pro Forma'!$J$62)/12)*'Debt Service'!$F14),IF($E14&gt;CB$3-1,$H14,0))</f>
        <v>0</v>
      </c>
      <c r="CC14" s="268">
        <f>IF($I14="Percentage of Cash Flow",IF($E14&gt;CC$3-1,(('Operating Pro Forma'!$J$59-'Operating Pro Forma'!$J$62)/12)*'Debt Service'!$F14),IF($E14&gt;CC$3-1,$H14,0))</f>
        <v>0</v>
      </c>
      <c r="CD14" s="268">
        <f>IF($I14="Percentage of Cash Flow",IF($E14&gt;CD$3-1,(('Operating Pro Forma'!$J$59-'Operating Pro Forma'!$J$62)/12)*'Debt Service'!$F14),IF($E14&gt;CD$3-1,$H14,0))</f>
        <v>0</v>
      </c>
      <c r="CE14" s="268">
        <f>IF($I14="Percentage of Cash Flow",IF($E14&gt;CE$3-1,(('Operating Pro Forma'!$J$59-'Operating Pro Forma'!$J$62)/12)*'Debt Service'!$F14),IF($E14&gt;CE$3-1,$H14,0))</f>
        <v>0</v>
      </c>
      <c r="CF14" s="268">
        <f>IF($I14="Percentage of Cash Flow",IF($E14&gt;CF$3-1,(('Operating Pro Forma'!$J$59-'Operating Pro Forma'!$J$62)/12)*'Debt Service'!$F14),IF($E14&gt;CF$3-1,$H14,0))</f>
        <v>0</v>
      </c>
      <c r="CG14" s="268">
        <f>IF($I14="Percentage of Cash Flow",IF($E14&gt;CG$3-1,(('Operating Pro Forma'!$J$59-'Operating Pro Forma'!$J$62)/12)*'Debt Service'!$F14),IF($E14&gt;CG$3-1,$H14,0))</f>
        <v>0</v>
      </c>
      <c r="CH14" s="268">
        <f>IF($I14="Percentage of Cash Flow",IF($E14&gt;CH$3-1,(('Operating Pro Forma'!$J$59-'Operating Pro Forma'!$J$62)/12)*'Debt Service'!$F14),IF($E14&gt;CH$3-1,$H14,0))</f>
        <v>0</v>
      </c>
      <c r="CI14" s="268">
        <f>IF($I14="Percentage of Cash Flow",IF($E14&gt;CI$3-1,(('Operating Pro Forma'!$J$59-'Operating Pro Forma'!$J$62)/12)*'Debt Service'!$F14),IF($E14&gt;CI$3-1,$H14,0))</f>
        <v>0</v>
      </c>
      <c r="CJ14" s="268">
        <f>IF($I14="Percentage of Cash Flow",IF($E14&gt;CJ$3-1,(('Operating Pro Forma'!$J$59-'Operating Pro Forma'!$J$62)/12)*'Debt Service'!$F14),IF($E14&gt;CJ$3-1,$H14,0))</f>
        <v>0</v>
      </c>
      <c r="CK14" s="268">
        <f>IF($I14="Percentage of Cash Flow",IF($E14&gt;CK$3-1,(('Operating Pro Forma'!$J$59-'Operating Pro Forma'!$J$62)/12)*'Debt Service'!$F14),IF($E14&gt;CK$3-1,$H14,0))</f>
        <v>0</v>
      </c>
      <c r="CL14" s="267">
        <f t="shared" si="6"/>
        <v>0</v>
      </c>
      <c r="CM14" s="268">
        <f>IF($I14="Percentage of Cash Flow",IF($E14&gt;CM$3-1,(('Operating Pro Forma'!$K$59-'Operating Pro Forma'!$K$62)/12)*'Debt Service'!$F14),IF($E14&gt;CM$3-1,$H14,0))</f>
        <v>0</v>
      </c>
      <c r="CN14" s="268">
        <f>IF($I14="Percentage of Cash Flow",IF($E14&gt;CN$3-1,(('Operating Pro Forma'!$K$59-'Operating Pro Forma'!$K$62)/12)*'Debt Service'!$F14),IF($E14&gt;CN$3-1,$H14,0))</f>
        <v>0</v>
      </c>
      <c r="CO14" s="268">
        <f>IF($I14="Percentage of Cash Flow",IF($E14&gt;CO$3-1,(('Operating Pro Forma'!$K$59-'Operating Pro Forma'!$K$62)/12)*'Debt Service'!$F14),IF($E14&gt;CO$3-1,$H14,0))</f>
        <v>0</v>
      </c>
      <c r="CP14" s="268">
        <f>IF($I14="Percentage of Cash Flow",IF($E14&gt;CP$3-1,(('Operating Pro Forma'!$K$59-'Operating Pro Forma'!$K$62)/12)*'Debt Service'!$F14),IF($E14&gt;CP$3-1,$H14,0))</f>
        <v>0</v>
      </c>
      <c r="CQ14" s="268">
        <f>IF($I14="Percentage of Cash Flow",IF($E14&gt;CQ$3-1,(('Operating Pro Forma'!$K$59-'Operating Pro Forma'!$K$62)/12)*'Debt Service'!$F14),IF($E14&gt;CQ$3-1,$H14,0))</f>
        <v>0</v>
      </c>
      <c r="CR14" s="268">
        <f>IF($I14="Percentage of Cash Flow",IF($E14&gt;CR$3-1,(('Operating Pro Forma'!$K$59-'Operating Pro Forma'!$K$62)/12)*'Debt Service'!$F14),IF($E14&gt;CR$3-1,$H14,0))</f>
        <v>0</v>
      </c>
      <c r="CS14" s="268">
        <f>IF($I14="Percentage of Cash Flow",IF($E14&gt;CS$3-1,(('Operating Pro Forma'!$K$59-'Operating Pro Forma'!$K$62)/12)*'Debt Service'!$F14),IF($E14&gt;CS$3-1,$H14,0))</f>
        <v>0</v>
      </c>
      <c r="CT14" s="268">
        <f>IF($I14="Percentage of Cash Flow",IF($E14&gt;CT$3-1,(('Operating Pro Forma'!$K$59-'Operating Pro Forma'!$K$62)/12)*'Debt Service'!$F14),IF($E14&gt;CT$3-1,$H14,0))</f>
        <v>0</v>
      </c>
      <c r="CU14" s="268">
        <f>IF($I14="Percentage of Cash Flow",IF($E14&gt;CU$3-1,(('Operating Pro Forma'!$K$59-'Operating Pro Forma'!$K$62)/12)*'Debt Service'!$F14),IF($E14&gt;CU$3-1,$H14,0))</f>
        <v>0</v>
      </c>
      <c r="CV14" s="268">
        <f>IF($I14="Percentage of Cash Flow",IF($E14&gt;CV$3-1,(('Operating Pro Forma'!$K$59-'Operating Pro Forma'!$K$62)/12)*'Debt Service'!$F14),IF($E14&gt;CV$3-1,$H14,0))</f>
        <v>0</v>
      </c>
      <c r="CW14" s="268">
        <f>IF($I14="Percentage of Cash Flow",IF($E14&gt;CW$3-1,(('Operating Pro Forma'!$K$59-'Operating Pro Forma'!$K$62)/12)*'Debt Service'!$F14),IF($E14&gt;CW$3-1,$H14,0))</f>
        <v>0</v>
      </c>
      <c r="CX14" s="268">
        <f>IF($I14="Percentage of Cash Flow",IF($E14&gt;CX$3-1,(('Operating Pro Forma'!$K$59-'Operating Pro Forma'!$K$62)/12)*'Debt Service'!$F14),IF($E14&gt;CX$3-1,$H14,0))</f>
        <v>0</v>
      </c>
      <c r="CY14" s="267">
        <f t="shared" si="7"/>
        <v>0</v>
      </c>
      <c r="CZ14" s="268">
        <f>IF($I14="Percentage of Cash Flow",IF($E14&gt;CZ$3-1,(('Operating Pro Forma'!$L$59-'Operating Pro Forma'!$L$62)/12)*'Debt Service'!$F14),IF($E14&gt;CZ$3-1,$H14,0))</f>
        <v>0</v>
      </c>
      <c r="DA14" s="268">
        <f>IF($I14="Percentage of Cash Flow",IF($E14&gt;DA$3-1,(('Operating Pro Forma'!$L$59-'Operating Pro Forma'!$L$62)/12)*'Debt Service'!$F14),IF($E14&gt;DA$3-1,$H14,0))</f>
        <v>0</v>
      </c>
      <c r="DB14" s="268">
        <f>IF($I14="Percentage of Cash Flow",IF($E14&gt;DB$3-1,(('Operating Pro Forma'!$L$59-'Operating Pro Forma'!$L$62)/12)*'Debt Service'!$F14),IF($E14&gt;DB$3-1,$H14,0))</f>
        <v>0</v>
      </c>
      <c r="DC14" s="268">
        <f>IF($I14="Percentage of Cash Flow",IF($E14&gt;DC$3-1,(('Operating Pro Forma'!$L$59-'Operating Pro Forma'!$L$62)/12)*'Debt Service'!$F14),IF($E14&gt;DC$3-1,$H14,0))</f>
        <v>0</v>
      </c>
      <c r="DD14" s="268">
        <f>IF($I14="Percentage of Cash Flow",IF($E14&gt;DD$3-1,(('Operating Pro Forma'!$L$59-'Operating Pro Forma'!$L$62)/12)*'Debt Service'!$F14),IF($E14&gt;DD$3-1,$H14,0))</f>
        <v>0</v>
      </c>
      <c r="DE14" s="268">
        <f>IF($I14="Percentage of Cash Flow",IF($E14&gt;DE$3-1,(('Operating Pro Forma'!$L$59-'Operating Pro Forma'!$L$62)/12)*'Debt Service'!$F14),IF($E14&gt;DE$3-1,$H14,0))</f>
        <v>0</v>
      </c>
      <c r="DF14" s="268">
        <f>IF($I14="Percentage of Cash Flow",IF($E14&gt;DF$3-1,(('Operating Pro Forma'!$L$59-'Operating Pro Forma'!$L$62)/12)*'Debt Service'!$F14),IF($E14&gt;DF$3-1,$H14,0))</f>
        <v>0</v>
      </c>
      <c r="DG14" s="268">
        <f>IF($I14="Percentage of Cash Flow",IF($E14&gt;DG$3-1,(('Operating Pro Forma'!$L$59-'Operating Pro Forma'!$L$62)/12)*'Debt Service'!$F14),IF($E14&gt;DG$3-1,$H14,0))</f>
        <v>0</v>
      </c>
      <c r="DH14" s="268">
        <f>IF($I14="Percentage of Cash Flow",IF($E14&gt;DH$3-1,(('Operating Pro Forma'!$L$59-'Operating Pro Forma'!$L$62)/12)*'Debt Service'!$F14),IF($E14&gt;DH$3-1,$H14,0))</f>
        <v>0</v>
      </c>
      <c r="DI14" s="268">
        <f>IF($I14="Percentage of Cash Flow",IF($E14&gt;DI$3-1,(('Operating Pro Forma'!$L$59-'Operating Pro Forma'!$L$62)/12)*'Debt Service'!$F14),IF($E14&gt;DI$3-1,$H14,0))</f>
        <v>0</v>
      </c>
      <c r="DJ14" s="268">
        <f>IF($I14="Percentage of Cash Flow",IF($E14&gt;DJ$3-1,(('Operating Pro Forma'!$L$59-'Operating Pro Forma'!$L$62)/12)*'Debt Service'!$F14),IF($E14&gt;DJ$3-1,$H14,0))</f>
        <v>0</v>
      </c>
      <c r="DK14" s="268">
        <f>IF($I14="Percentage of Cash Flow",IF($E14&gt;DK$3-1,(('Operating Pro Forma'!$L$59-'Operating Pro Forma'!$L$62)/12)*'Debt Service'!$F14),IF($E14&gt;DK$3-1,$H14,0))</f>
        <v>0</v>
      </c>
      <c r="DL14" s="267">
        <f t="shared" si="8"/>
        <v>0</v>
      </c>
      <c r="DM14" s="268">
        <f>IF($I14="Percentage of Cash Flow",IF($E14&gt;DM$3-1,(('Operating Pro Forma'!$M$59-'Operating Pro Forma'!$M$62)/12)*'Debt Service'!$F14),IF($E14&gt;DM$3-1,$H14,0))</f>
        <v>0</v>
      </c>
      <c r="DN14" s="268">
        <f>IF($I14="Percentage of Cash Flow",IF($E14&gt;DN$3-1,(('Operating Pro Forma'!$M$59-'Operating Pro Forma'!$M$62)/12)*'Debt Service'!$F14),IF($E14&gt;DN$3-1,$H14,0))</f>
        <v>0</v>
      </c>
      <c r="DO14" s="268">
        <f>IF($I14="Percentage of Cash Flow",IF($E14&gt;DO$3-1,(('Operating Pro Forma'!$M$59-'Operating Pro Forma'!$M$62)/12)*'Debt Service'!$F14),IF($E14&gt;DO$3-1,$H14,0))</f>
        <v>0</v>
      </c>
      <c r="DP14" s="268">
        <f>IF($I14="Percentage of Cash Flow",IF($E14&gt;DP$3-1,(('Operating Pro Forma'!$M$59-'Operating Pro Forma'!$M$62)/12)*'Debt Service'!$F14),IF($E14&gt;DP$3-1,$H14,0))</f>
        <v>0</v>
      </c>
      <c r="DQ14" s="268">
        <f>IF($I14="Percentage of Cash Flow",IF($E14&gt;DQ$3-1,(('Operating Pro Forma'!$M$59-'Operating Pro Forma'!$M$62)/12)*'Debt Service'!$F14),IF($E14&gt;DQ$3-1,$H14,0))</f>
        <v>0</v>
      </c>
      <c r="DR14" s="268">
        <f>IF($I14="Percentage of Cash Flow",IF($E14&gt;DR$3-1,(('Operating Pro Forma'!$M$59-'Operating Pro Forma'!$M$62)/12)*'Debt Service'!$F14),IF($E14&gt;DR$3-1,$H14,0))</f>
        <v>0</v>
      </c>
      <c r="DS14" s="268">
        <f>IF($I14="Percentage of Cash Flow",IF($E14&gt;DS$3-1,(('Operating Pro Forma'!$M$59-'Operating Pro Forma'!$M$62)/12)*'Debt Service'!$F14),IF($E14&gt;DS$3-1,$H14,0))</f>
        <v>0</v>
      </c>
      <c r="DT14" s="268">
        <f>IF($I14="Percentage of Cash Flow",IF($E14&gt;DT$3-1,(('Operating Pro Forma'!$M$59-'Operating Pro Forma'!$M$62)/12)*'Debt Service'!$F14),IF($E14&gt;DT$3-1,$H14,0))</f>
        <v>0</v>
      </c>
      <c r="DU14" s="268">
        <f>IF($I14="Percentage of Cash Flow",IF($E14&gt;DU$3-1,(('Operating Pro Forma'!$M$59-'Operating Pro Forma'!$M$62)/12)*'Debt Service'!$F14),IF($E14&gt;DU$3-1,$H14,0))</f>
        <v>0</v>
      </c>
      <c r="DV14" s="268">
        <f>IF($I14="Percentage of Cash Flow",IF($E14&gt;DV$3-1,(('Operating Pro Forma'!$M$59-'Operating Pro Forma'!$M$62)/12)*'Debt Service'!$F14),IF($E14&gt;DV$3-1,$H14,0))</f>
        <v>0</v>
      </c>
      <c r="DW14" s="268">
        <f>IF($I14="Percentage of Cash Flow",IF($E14&gt;DW$3-1,(('Operating Pro Forma'!$M$59-'Operating Pro Forma'!$M$62)/12)*'Debt Service'!$F14),IF($E14&gt;DW$3-1,$H14,0))</f>
        <v>0</v>
      </c>
      <c r="DX14" s="268">
        <f>IF($I14="Percentage of Cash Flow",IF($E14&gt;DX$3-1,(('Operating Pro Forma'!$M$59-'Operating Pro Forma'!$M$62)/12)*'Debt Service'!$F14),IF($E14&gt;DX$3-1,$H14,0))</f>
        <v>0</v>
      </c>
      <c r="DY14" s="267">
        <f t="shared" si="9"/>
        <v>0</v>
      </c>
      <c r="DZ14" s="268">
        <f>IF($I14="Percentage of Cash Flow",IF($E14&gt;DZ$3-1,(('Operating Pro Forma'!$N$59-'Operating Pro Forma'!$N$62)/12)*'Debt Service'!$F14),IF($E14&gt;DZ$3-1,$H14,0))</f>
        <v>0</v>
      </c>
      <c r="EA14" s="268">
        <f>IF($I14="Percentage of Cash Flow",IF($E14&gt;EA$3-1,(('Operating Pro Forma'!$N$59-'Operating Pro Forma'!$N$62)/12)*'Debt Service'!$F14),IF($E14&gt;EA$3-1,$H14,0))</f>
        <v>0</v>
      </c>
      <c r="EB14" s="268">
        <f>IF($I14="Percentage of Cash Flow",IF($E14&gt;EB$3-1,(('Operating Pro Forma'!$N$59-'Operating Pro Forma'!$N$62)/12)*'Debt Service'!$F14),IF($E14&gt;EB$3-1,$H14,0))</f>
        <v>0</v>
      </c>
      <c r="EC14" s="268">
        <f>IF($I14="Percentage of Cash Flow",IF($E14&gt;EC$3-1,(('Operating Pro Forma'!$N$59-'Operating Pro Forma'!$N$62)/12)*'Debt Service'!$F14),IF($E14&gt;EC$3-1,$H14,0))</f>
        <v>0</v>
      </c>
      <c r="ED14" s="268">
        <f>IF($I14="Percentage of Cash Flow",IF($E14&gt;ED$3-1,(('Operating Pro Forma'!$N$59-'Operating Pro Forma'!$N$62)/12)*'Debt Service'!$F14),IF($E14&gt;ED$3-1,$H14,0))</f>
        <v>0</v>
      </c>
      <c r="EE14" s="268">
        <f>IF($I14="Percentage of Cash Flow",IF($E14&gt;EE$3-1,(('Operating Pro Forma'!$N$59-'Operating Pro Forma'!$N$62)/12)*'Debt Service'!$F14),IF($E14&gt;EE$3-1,$H14,0))</f>
        <v>0</v>
      </c>
      <c r="EF14" s="268">
        <f>IF($I14="Percentage of Cash Flow",IF($E14&gt;EF$3-1,(('Operating Pro Forma'!$N$59-'Operating Pro Forma'!$N$62)/12)*'Debt Service'!$F14),IF($E14&gt;EF$3-1,$H14,0))</f>
        <v>0</v>
      </c>
      <c r="EG14" s="268">
        <f>IF($I14="Percentage of Cash Flow",IF($E14&gt;EG$3-1,(('Operating Pro Forma'!$N$59-'Operating Pro Forma'!$N$62)/12)*'Debt Service'!$F14),IF($E14&gt;EG$3-1,$H14,0))</f>
        <v>0</v>
      </c>
      <c r="EH14" s="268">
        <f>IF($I14="Percentage of Cash Flow",IF($E14&gt;EH$3-1,(('Operating Pro Forma'!$N$59-'Operating Pro Forma'!$N$62)/12)*'Debt Service'!$F14),IF($E14&gt;EH$3-1,$H14,0))</f>
        <v>0</v>
      </c>
      <c r="EI14" s="268">
        <f>IF($I14="Percentage of Cash Flow",IF($E14&gt;EI$3-1,(('Operating Pro Forma'!$N$59-'Operating Pro Forma'!$N$62)/12)*'Debt Service'!$F14),IF($E14&gt;EI$3-1,$H14,0))</f>
        <v>0</v>
      </c>
      <c r="EJ14" s="268">
        <f>IF($I14="Percentage of Cash Flow",IF($E14&gt;EJ$3-1,(('Operating Pro Forma'!$N$59-'Operating Pro Forma'!$N$62)/12)*'Debt Service'!$F14),IF($E14&gt;EJ$3-1,$H14,0))</f>
        <v>0</v>
      </c>
      <c r="EK14" s="268">
        <f>IF($I14="Percentage of Cash Flow",IF($E14&gt;EK$3-1,(('Operating Pro Forma'!$N$59-'Operating Pro Forma'!$N$62)/12)*'Debt Service'!$F14),IF($E14&gt;EK$3-1,$H14,0))</f>
        <v>0</v>
      </c>
      <c r="EL14" s="267">
        <f t="shared" si="10"/>
        <v>0</v>
      </c>
      <c r="EM14" s="268">
        <f>IF($I14="Percentage of Cash Flow",IF($E14&gt;EM$3-1,(('Operating Pro Forma'!$O$59-'Operating Pro Forma'!$O$62)/12)*'Debt Service'!$F14),IF($E14&gt;EM$3-1,$H14,0))</f>
        <v>0</v>
      </c>
      <c r="EN14" s="268">
        <f>IF($I14="Percentage of Cash Flow",IF($E14&gt;EN$3-1,(('Operating Pro Forma'!$O$59-'Operating Pro Forma'!$O$62)/12)*'Debt Service'!$F14),IF($E14&gt;EN$3-1,$H14,0))</f>
        <v>0</v>
      </c>
      <c r="EO14" s="268">
        <f>IF($I14="Percentage of Cash Flow",IF($E14&gt;EO$3-1,(('Operating Pro Forma'!$O$59-'Operating Pro Forma'!$O$62)/12)*'Debt Service'!$F14),IF($E14&gt;EO$3-1,$H14,0))</f>
        <v>0</v>
      </c>
      <c r="EP14" s="268">
        <f>IF($I14="Percentage of Cash Flow",IF($E14&gt;EP$3-1,(('Operating Pro Forma'!$O$59-'Operating Pro Forma'!$O$62)/12)*'Debt Service'!$F14),IF($E14&gt;EP$3-1,$H14,0))</f>
        <v>0</v>
      </c>
      <c r="EQ14" s="268">
        <f>IF($I14="Percentage of Cash Flow",IF($E14&gt;EQ$3-1,(('Operating Pro Forma'!$O$59-'Operating Pro Forma'!$O$62)/12)*'Debt Service'!$F14),IF($E14&gt;EQ$3-1,$H14,0))</f>
        <v>0</v>
      </c>
      <c r="ER14" s="268">
        <f>IF($I14="Percentage of Cash Flow",IF($E14&gt;ER$3-1,(('Operating Pro Forma'!$O$59-'Operating Pro Forma'!$O$62)/12)*'Debt Service'!$F14),IF($E14&gt;ER$3-1,$H14,0))</f>
        <v>0</v>
      </c>
      <c r="ES14" s="268">
        <f>IF($I14="Percentage of Cash Flow",IF($E14&gt;ES$3-1,(('Operating Pro Forma'!$O$59-'Operating Pro Forma'!$O$62)/12)*'Debt Service'!$F14),IF($E14&gt;ES$3-1,$H14,0))</f>
        <v>0</v>
      </c>
      <c r="ET14" s="268">
        <f>IF($I14="Percentage of Cash Flow",IF($E14&gt;ET$3-1,(('Operating Pro Forma'!$O$59-'Operating Pro Forma'!$O$62)/12)*'Debt Service'!$F14),IF($E14&gt;ET$3-1,$H14,0))</f>
        <v>0</v>
      </c>
      <c r="EU14" s="268">
        <f>IF($I14="Percentage of Cash Flow",IF($E14&gt;EU$3-1,(('Operating Pro Forma'!$O$59-'Operating Pro Forma'!$O$62)/12)*'Debt Service'!$F14),IF($E14&gt;EU$3-1,$H14,0))</f>
        <v>0</v>
      </c>
      <c r="EV14" s="268">
        <f>IF($I14="Percentage of Cash Flow",IF($E14&gt;EV$3-1,(('Operating Pro Forma'!$O$59-'Operating Pro Forma'!$O$62)/12)*'Debt Service'!$F14),IF($E14&gt;EV$3-1,$H14,0))</f>
        <v>0</v>
      </c>
      <c r="EW14" s="268">
        <f>IF($I14="Percentage of Cash Flow",IF($E14&gt;EW$3-1,(('Operating Pro Forma'!$O$59-'Operating Pro Forma'!$O$62)/12)*'Debt Service'!$F14),IF($E14&gt;EW$3-1,$H14,0))</f>
        <v>0</v>
      </c>
      <c r="EX14" s="268">
        <f>IF($I14="Percentage of Cash Flow",IF($E14&gt;EX$3-1,(('Operating Pro Forma'!$O$59-'Operating Pro Forma'!$O$62)/12)*'Debt Service'!$F14),IF($E14&gt;EX$3-1,$H14,0))</f>
        <v>0</v>
      </c>
      <c r="EY14" s="267">
        <f t="shared" si="11"/>
        <v>0</v>
      </c>
      <c r="EZ14" s="268">
        <f>IF($I14="Percentage of Cash Flow",IF($E14&gt;EZ$3-1,(('Operating Pro Forma'!$P$59-'Operating Pro Forma'!$P$62)/12)*'Debt Service'!$F14),IF($E14&gt;EZ$3-1,$H14,0))</f>
        <v>0</v>
      </c>
      <c r="FA14" s="268">
        <f>IF($I14="Percentage of Cash Flow",IF($E14&gt;FA$3-1,(('Operating Pro Forma'!$P$59-'Operating Pro Forma'!$P$62)/12)*'Debt Service'!$F14),IF($E14&gt;FA$3-1,$H14,0))</f>
        <v>0</v>
      </c>
      <c r="FB14" s="268">
        <f>IF($I14="Percentage of Cash Flow",IF($E14&gt;FB$3-1,(('Operating Pro Forma'!$P$59-'Operating Pro Forma'!$P$62)/12)*'Debt Service'!$F14),IF($E14&gt;FB$3-1,$H14,0))</f>
        <v>0</v>
      </c>
      <c r="FC14" s="268">
        <f>IF($I14="Percentage of Cash Flow",IF($E14&gt;FC$3-1,(('Operating Pro Forma'!$P$59-'Operating Pro Forma'!$P$62)/12)*'Debt Service'!$F14),IF($E14&gt;FC$3-1,$H14,0))</f>
        <v>0</v>
      </c>
      <c r="FD14" s="268">
        <f>IF($I14="Percentage of Cash Flow",IF($E14&gt;FD$3-1,(('Operating Pro Forma'!$P$59-'Operating Pro Forma'!$P$62)/12)*'Debt Service'!$F14),IF($E14&gt;FD$3-1,$H14,0))</f>
        <v>0</v>
      </c>
      <c r="FE14" s="268">
        <f>IF($I14="Percentage of Cash Flow",IF($E14&gt;FE$3-1,(('Operating Pro Forma'!$P$59-'Operating Pro Forma'!$P$62)/12)*'Debt Service'!$F14),IF($E14&gt;FE$3-1,$H14,0))</f>
        <v>0</v>
      </c>
      <c r="FF14" s="268">
        <f>IF($I14="Percentage of Cash Flow",IF($E14&gt;FF$3-1,(('Operating Pro Forma'!$P$59-'Operating Pro Forma'!$P$62)/12)*'Debt Service'!$F14),IF($E14&gt;FF$3-1,$H14,0))</f>
        <v>0</v>
      </c>
      <c r="FG14" s="268">
        <f>IF($I14="Percentage of Cash Flow",IF($E14&gt;FG$3-1,(('Operating Pro Forma'!$P$59-'Operating Pro Forma'!$P$62)/12)*'Debt Service'!$F14),IF($E14&gt;FG$3-1,$H14,0))</f>
        <v>0</v>
      </c>
      <c r="FH14" s="268">
        <f>IF($I14="Percentage of Cash Flow",IF($E14&gt;FH$3-1,(('Operating Pro Forma'!$P$59-'Operating Pro Forma'!$P$62)/12)*'Debt Service'!$F14),IF($E14&gt;FH$3-1,$H14,0))</f>
        <v>0</v>
      </c>
      <c r="FI14" s="268">
        <f>IF($I14="Percentage of Cash Flow",IF($E14&gt;FI$3-1,(('Operating Pro Forma'!$P$59-'Operating Pro Forma'!$P$62)/12)*'Debt Service'!$F14),IF($E14&gt;FI$3-1,$H14,0))</f>
        <v>0</v>
      </c>
      <c r="FJ14" s="268">
        <f>IF($I14="Percentage of Cash Flow",IF($E14&gt;FJ$3-1,(('Operating Pro Forma'!$P$59-'Operating Pro Forma'!$P$62)/12)*'Debt Service'!$F14),IF($E14&gt;FJ$3-1,$H14,0))</f>
        <v>0</v>
      </c>
      <c r="FK14" s="268">
        <f>IF($I14="Percentage of Cash Flow",IF($E14&gt;FK$3-1,(('Operating Pro Forma'!$P$59-'Operating Pro Forma'!$P$62)/12)*'Debt Service'!$F14),IF($E14&gt;FK$3-1,$H14,0))</f>
        <v>0</v>
      </c>
      <c r="FL14" s="267">
        <f t="shared" si="12"/>
        <v>0</v>
      </c>
      <c r="FM14" s="268">
        <f>IF($I14="Percentage of Cash Flow",IF($E14&gt;FM$3-1,(('Operating Pro Forma'!$Q$59-'Operating Pro Forma'!$Q$62)/12)*'Debt Service'!$F14),IF($E14&gt;FM$3-1,$H14,0))</f>
        <v>0</v>
      </c>
      <c r="FN14" s="268">
        <f>IF($I14="Percentage of Cash Flow",IF($E14&gt;FN$3-1,(('Operating Pro Forma'!$Q$59-'Operating Pro Forma'!$Q$62)/12)*'Debt Service'!$F14),IF($E14&gt;FN$3-1,$H14,0))</f>
        <v>0</v>
      </c>
      <c r="FO14" s="268">
        <f>IF($I14="Percentage of Cash Flow",IF($E14&gt;FO$3-1,(('Operating Pro Forma'!$Q$59-'Operating Pro Forma'!$Q$62)/12)*'Debt Service'!$F14),IF($E14&gt;FO$3-1,$H14,0))</f>
        <v>0</v>
      </c>
      <c r="FP14" s="268">
        <f>IF($I14="Percentage of Cash Flow",IF($E14&gt;FP$3-1,(('Operating Pro Forma'!$Q$59-'Operating Pro Forma'!$Q$62)/12)*'Debt Service'!$F14),IF($E14&gt;FP$3-1,$H14,0))</f>
        <v>0</v>
      </c>
      <c r="FQ14" s="268">
        <f>IF($I14="Percentage of Cash Flow",IF($E14&gt;FQ$3-1,(('Operating Pro Forma'!$Q$59-'Operating Pro Forma'!$Q$62)/12)*'Debt Service'!$F14),IF($E14&gt;FQ$3-1,$H14,0))</f>
        <v>0</v>
      </c>
      <c r="FR14" s="268">
        <f>IF($I14="Percentage of Cash Flow",IF($E14&gt;FR$3-1,(('Operating Pro Forma'!$Q$59-'Operating Pro Forma'!$Q$62)/12)*'Debt Service'!$F14),IF($E14&gt;FR$3-1,$H14,0))</f>
        <v>0</v>
      </c>
      <c r="FS14" s="268">
        <f>IF($I14="Percentage of Cash Flow",IF($E14&gt;FS$3-1,(('Operating Pro Forma'!$Q$59-'Operating Pro Forma'!$Q$62)/12)*'Debt Service'!$F14),IF($E14&gt;FS$3-1,$H14,0))</f>
        <v>0</v>
      </c>
      <c r="FT14" s="268">
        <f>IF($I14="Percentage of Cash Flow",IF($E14&gt;FT$3-1,(('Operating Pro Forma'!$Q$59-'Operating Pro Forma'!$Q$62)/12)*'Debt Service'!$F14),IF($E14&gt;FT$3-1,$H14,0))</f>
        <v>0</v>
      </c>
      <c r="FU14" s="268">
        <f>IF($I14="Percentage of Cash Flow",IF($E14&gt;FU$3-1,(('Operating Pro Forma'!$Q$59-'Operating Pro Forma'!$Q$62)/12)*'Debt Service'!$F14),IF($E14&gt;FU$3-1,$H14,0))</f>
        <v>0</v>
      </c>
      <c r="FV14" s="268">
        <f>IF($I14="Percentage of Cash Flow",IF($E14&gt;FV$3-1,(('Operating Pro Forma'!$Q$59-'Operating Pro Forma'!$Q$62)/12)*'Debt Service'!$F14),IF($E14&gt;FV$3-1,$H14,0))</f>
        <v>0</v>
      </c>
      <c r="FW14" s="268">
        <f>IF($I14="Percentage of Cash Flow",IF($E14&gt;FW$3-1,(('Operating Pro Forma'!$Q$59-'Operating Pro Forma'!$Q$62)/12)*'Debt Service'!$F14),IF($E14&gt;FW$3-1,$H14,0))</f>
        <v>0</v>
      </c>
      <c r="FX14" s="268">
        <f>IF($I14="Percentage of Cash Flow",IF($E14&gt;FX$3-1,(('Operating Pro Forma'!$Q$59-'Operating Pro Forma'!$Q$62)/12)*'Debt Service'!$F14),IF($E14&gt;FX$3-1,$H14,0))</f>
        <v>0</v>
      </c>
      <c r="FY14" s="267">
        <f t="shared" si="13"/>
        <v>0</v>
      </c>
      <c r="FZ14" s="268">
        <f>IF($I14="Percentage of Cash Flow",IF($E14&gt;FZ$3-1,(('Operating Pro Forma'!$R$59-'Operating Pro Forma'!$R$62)/12)*'Debt Service'!$F14),IF($E14&gt;FZ$3-1,$H14,0))</f>
        <v>0</v>
      </c>
      <c r="GA14" s="268">
        <f>IF($I14="Percentage of Cash Flow",IF($E14&gt;GA$3-1,(('Operating Pro Forma'!$R$59-'Operating Pro Forma'!$R$62)/12)*'Debt Service'!$F14),IF($E14&gt;GA$3-1,$H14,0))</f>
        <v>0</v>
      </c>
      <c r="GB14" s="268">
        <f>IF($I14="Percentage of Cash Flow",IF($E14&gt;GB$3-1,(('Operating Pro Forma'!$R$59-'Operating Pro Forma'!$R$62)/12)*'Debt Service'!$F14),IF($E14&gt;GB$3-1,$H14,0))</f>
        <v>0</v>
      </c>
      <c r="GC14" s="268">
        <f>IF($I14="Percentage of Cash Flow",IF($E14&gt;GC$3-1,(('Operating Pro Forma'!$R$59-'Operating Pro Forma'!$R$62)/12)*'Debt Service'!$F14),IF($E14&gt;GC$3-1,$H14,0))</f>
        <v>0</v>
      </c>
      <c r="GD14" s="268">
        <f>IF($I14="Percentage of Cash Flow",IF($E14&gt;GD$3-1,(('Operating Pro Forma'!$R$59-'Operating Pro Forma'!$R$62)/12)*'Debt Service'!$F14),IF($E14&gt;GD$3-1,$H14,0))</f>
        <v>0</v>
      </c>
      <c r="GE14" s="268">
        <f>IF($I14="Percentage of Cash Flow",IF($E14&gt;GE$3-1,(('Operating Pro Forma'!$R$59-'Operating Pro Forma'!$R$62)/12)*'Debt Service'!$F14),IF($E14&gt;GE$3-1,$H14,0))</f>
        <v>0</v>
      </c>
      <c r="GF14" s="268">
        <f>IF($I14="Percentage of Cash Flow",IF($E14&gt;GF$3-1,(('Operating Pro Forma'!$R$59-'Operating Pro Forma'!$R$62)/12)*'Debt Service'!$F14),IF($E14&gt;GF$3-1,$H14,0))</f>
        <v>0</v>
      </c>
      <c r="GG14" s="268">
        <f>IF($I14="Percentage of Cash Flow",IF($E14&gt;GG$3-1,(('Operating Pro Forma'!$R$59-'Operating Pro Forma'!$R$62)/12)*'Debt Service'!$F14),IF($E14&gt;GG$3-1,$H14,0))</f>
        <v>0</v>
      </c>
      <c r="GH14" s="268">
        <f>IF($I14="Percentage of Cash Flow",IF($E14&gt;GH$3-1,(('Operating Pro Forma'!$R$59-'Operating Pro Forma'!$R$62)/12)*'Debt Service'!$F14),IF($E14&gt;GH$3-1,$H14,0))</f>
        <v>0</v>
      </c>
      <c r="GI14" s="268">
        <f>IF($I14="Percentage of Cash Flow",IF($E14&gt;GI$3-1,(('Operating Pro Forma'!$R$59-'Operating Pro Forma'!$R$62)/12)*'Debt Service'!$F14),IF($E14&gt;GI$3-1,$H14,0))</f>
        <v>0</v>
      </c>
      <c r="GJ14" s="268">
        <f>IF($I14="Percentage of Cash Flow",IF($E14&gt;GJ$3-1,(('Operating Pro Forma'!$R$59-'Operating Pro Forma'!$R$62)/12)*'Debt Service'!$F14),IF($E14&gt;GJ$3-1,$H14,0))</f>
        <v>0</v>
      </c>
      <c r="GK14" s="268">
        <f>IF($I14="Percentage of Cash Flow",IF($E14&gt;GK$3-1,(('Operating Pro Forma'!$R$59-'Operating Pro Forma'!$R$62)/12)*'Debt Service'!$F14),IF($E14&gt;GK$3-1,$H14,0))</f>
        <v>0</v>
      </c>
      <c r="GL14" s="267">
        <f t="shared" si="14"/>
        <v>0</v>
      </c>
      <c r="GM14" s="268">
        <f>IF($I14="Percentage of Cash Flow",IF($E14&gt;GM$3-1,(('Operating Pro Forma'!$S$59-'Operating Pro Forma'!$S$62)/12)*'Debt Service'!$F14),IF($E14&gt;GM$3-1,$H14,0))</f>
        <v>0</v>
      </c>
      <c r="GN14" s="268">
        <f>IF($I14="Percentage of Cash Flow",IF($E14&gt;GN$3-1,(('Operating Pro Forma'!$S$59-'Operating Pro Forma'!$S$62)/12)*'Debt Service'!$F14),IF($E14&gt;GN$3-1,$H14,0))</f>
        <v>0</v>
      </c>
      <c r="GO14" s="268">
        <f>IF($I14="Percentage of Cash Flow",IF($E14&gt;GO$3-1,(('Operating Pro Forma'!$S$59-'Operating Pro Forma'!$S$62)/12)*'Debt Service'!$F14),IF($E14&gt;GO$3-1,$H14,0))</f>
        <v>0</v>
      </c>
      <c r="GP14" s="268">
        <f>IF($I14="Percentage of Cash Flow",IF($E14&gt;GP$3-1,(('Operating Pro Forma'!$S$59-'Operating Pro Forma'!$S$62)/12)*'Debt Service'!$F14),IF($E14&gt;GP$3-1,$H14,0))</f>
        <v>0</v>
      </c>
      <c r="GQ14" s="268">
        <f>IF($I14="Percentage of Cash Flow",IF($E14&gt;GQ$3-1,(('Operating Pro Forma'!$S$59-'Operating Pro Forma'!$S$62)/12)*'Debt Service'!$F14),IF($E14&gt;GQ$3-1,$H14,0))</f>
        <v>0</v>
      </c>
      <c r="GR14" s="268">
        <f>IF($I14="Percentage of Cash Flow",IF($E14&gt;GR$3-1,(('Operating Pro Forma'!$S$59-'Operating Pro Forma'!$S$62)/12)*'Debt Service'!$F14),IF($E14&gt;GR$3-1,$H14,0))</f>
        <v>0</v>
      </c>
      <c r="GS14" s="268">
        <f>IF($I14="Percentage of Cash Flow",IF($E14&gt;GS$3-1,(('Operating Pro Forma'!$S$59-'Operating Pro Forma'!$S$62)/12)*'Debt Service'!$F14),IF($E14&gt;GS$3-1,$H14,0))</f>
        <v>0</v>
      </c>
      <c r="GT14" s="268">
        <f>IF($I14="Percentage of Cash Flow",IF($E14&gt;GT$3-1,(('Operating Pro Forma'!$S$59-'Operating Pro Forma'!$S$62)/12)*'Debt Service'!$F14),IF($E14&gt;GT$3-1,$H14,0))</f>
        <v>0</v>
      </c>
      <c r="GU14" s="268">
        <f>IF($I14="Percentage of Cash Flow",IF($E14&gt;GU$3-1,(('Operating Pro Forma'!$S$59-'Operating Pro Forma'!$S$62)/12)*'Debt Service'!$F14),IF($E14&gt;GU$3-1,$H14,0))</f>
        <v>0</v>
      </c>
      <c r="GV14" s="268">
        <f>IF($I14="Percentage of Cash Flow",IF($E14&gt;GV$3-1,(('Operating Pro Forma'!$S$59-'Operating Pro Forma'!$S$62)/12)*'Debt Service'!$F14),IF($E14&gt;GV$3-1,$H14,0))</f>
        <v>0</v>
      </c>
      <c r="GW14" s="268">
        <f>IF($I14="Percentage of Cash Flow",IF($E14&gt;GW$3-1,(('Operating Pro Forma'!$S$59-'Operating Pro Forma'!$S$62)/12)*'Debt Service'!$F14),IF($E14&gt;GW$3-1,$H14,0))</f>
        <v>0</v>
      </c>
      <c r="GX14" s="268">
        <f>IF($I14="Percentage of Cash Flow",IF($E14&gt;GX$3-1,(('Operating Pro Forma'!$S$59-'Operating Pro Forma'!$S$62)/12)*'Debt Service'!$F14),IF($E14&gt;GX$3-1,$H14,0))</f>
        <v>0</v>
      </c>
      <c r="GY14" s="267">
        <f t="shared" si="15"/>
        <v>0</v>
      </c>
      <c r="GZ14" s="268">
        <f>IF($I14="Percentage of Cash Flow",IF($E14&gt;GZ$3-1,(('Operating Pro Forma'!$T$59-'Operating Pro Forma'!$T$62)/12)*'Debt Service'!$F14),IF($E14&gt;GZ$3-1,$H14,0))</f>
        <v>0</v>
      </c>
      <c r="HA14" s="268">
        <f>IF($I14="Percentage of Cash Flow",IF($E14&gt;HA$3-1,(('Operating Pro Forma'!$T$59-'Operating Pro Forma'!$T$62)/12)*'Debt Service'!$F14),IF($E14&gt;HA$3-1,$H14,0))</f>
        <v>0</v>
      </c>
      <c r="HB14" s="268">
        <f>IF($I14="Percentage of Cash Flow",IF($E14&gt;HB$3-1,(('Operating Pro Forma'!$T$59-'Operating Pro Forma'!$T$62)/12)*'Debt Service'!$F14),IF($E14&gt;HB$3-1,$H14,0))</f>
        <v>0</v>
      </c>
      <c r="HC14" s="268">
        <f>IF($I14="Percentage of Cash Flow",IF($E14&gt;HC$3-1,(('Operating Pro Forma'!$T$59-'Operating Pro Forma'!$T$62)/12)*'Debt Service'!$F14),IF($E14&gt;HC$3-1,$H14,0))</f>
        <v>0</v>
      </c>
      <c r="HD14" s="268">
        <f>IF($I14="Percentage of Cash Flow",IF($E14&gt;HD$3-1,(('Operating Pro Forma'!$T$59-'Operating Pro Forma'!$T$62)/12)*'Debt Service'!$F14),IF($E14&gt;HD$3-1,$H14,0))</f>
        <v>0</v>
      </c>
      <c r="HE14" s="268">
        <f>IF($I14="Percentage of Cash Flow",IF($E14&gt;HE$3-1,(('Operating Pro Forma'!$T$59-'Operating Pro Forma'!$T$62)/12)*'Debt Service'!$F14),IF($E14&gt;HE$3-1,$H14,0))</f>
        <v>0</v>
      </c>
      <c r="HF14" s="268">
        <f>IF($I14="Percentage of Cash Flow",IF($E14&gt;HF$3-1,(('Operating Pro Forma'!$T$59-'Operating Pro Forma'!$T$62)/12)*'Debt Service'!$F14),IF($E14&gt;HF$3-1,$H14,0))</f>
        <v>0</v>
      </c>
      <c r="HG14" s="268">
        <f>IF($I14="Percentage of Cash Flow",IF($E14&gt;HG$3-1,(('Operating Pro Forma'!$T$59-'Operating Pro Forma'!$T$62)/12)*'Debt Service'!$F14),IF($E14&gt;HG$3-1,$H14,0))</f>
        <v>0</v>
      </c>
      <c r="HH14" s="268">
        <f>IF($I14="Percentage of Cash Flow",IF($E14&gt;HH$3-1,(('Operating Pro Forma'!$T$59-'Operating Pro Forma'!$T$62)/12)*'Debt Service'!$F14),IF($E14&gt;HH$3-1,$H14,0))</f>
        <v>0</v>
      </c>
      <c r="HI14" s="268">
        <f>IF($I14="Percentage of Cash Flow",IF($E14&gt;HI$3-1,(('Operating Pro Forma'!$T$59-'Operating Pro Forma'!$T$62)/12)*'Debt Service'!$F14),IF($E14&gt;HI$3-1,$H14,0))</f>
        <v>0</v>
      </c>
      <c r="HJ14" s="268">
        <f>IF($I14="Percentage of Cash Flow",IF($E14&gt;HJ$3-1,(('Operating Pro Forma'!$T$59-'Operating Pro Forma'!$T$62)/12)*'Debt Service'!$F14),IF($E14&gt;HJ$3-1,$H14,0))</f>
        <v>0</v>
      </c>
      <c r="HK14" s="268">
        <f>IF($I14="Percentage of Cash Flow",IF($E14&gt;HK$3-1,(('Operating Pro Forma'!$T$59-'Operating Pro Forma'!$T$62)/12)*'Debt Service'!$F14),IF($E14&gt;HK$3-1,$H14,0))</f>
        <v>0</v>
      </c>
      <c r="HL14" s="267">
        <f t="shared" si="16"/>
        <v>0</v>
      </c>
      <c r="HM14" s="268">
        <f>IF($I14="Percentage of Cash Flow",IF($E14&gt;HM$3-1,(('Operating Pro Forma'!$U$59-'Operating Pro Forma'!$U$62)/12)*'Debt Service'!$F14),IF($E14&gt;HM$3-1,$H14,0))</f>
        <v>0</v>
      </c>
      <c r="HN14" s="268">
        <f>IF($I14="Percentage of Cash Flow",IF($E14&gt;HN$3-1,(('Operating Pro Forma'!$U$59-'Operating Pro Forma'!$U$62)/12)*'Debt Service'!$F14),IF($E14&gt;HN$3-1,$H14,0))</f>
        <v>0</v>
      </c>
      <c r="HO14" s="268">
        <f>IF($I14="Percentage of Cash Flow",IF($E14&gt;HO$3-1,(('Operating Pro Forma'!$U$59-'Operating Pro Forma'!$U$62)/12)*'Debt Service'!$F14),IF($E14&gt;HO$3-1,$H14,0))</f>
        <v>0</v>
      </c>
      <c r="HP14" s="268">
        <f>IF($I14="Percentage of Cash Flow",IF($E14&gt;HP$3-1,(('Operating Pro Forma'!$U$59-'Operating Pro Forma'!$U$62)/12)*'Debt Service'!$F14),IF($E14&gt;HP$3-1,$H14,0))</f>
        <v>0</v>
      </c>
      <c r="HQ14" s="268">
        <f>IF($I14="Percentage of Cash Flow",IF($E14&gt;HQ$3-1,(('Operating Pro Forma'!$U$59-'Operating Pro Forma'!$U$62)/12)*'Debt Service'!$F14),IF($E14&gt;HQ$3-1,$H14,0))</f>
        <v>0</v>
      </c>
      <c r="HR14" s="268">
        <f>IF($I14="Percentage of Cash Flow",IF($E14&gt;HR$3-1,(('Operating Pro Forma'!$U$59-'Operating Pro Forma'!$U$62)/12)*'Debt Service'!$F14),IF($E14&gt;HR$3-1,$H14,0))</f>
        <v>0</v>
      </c>
      <c r="HS14" s="268">
        <f>IF($I14="Percentage of Cash Flow",IF($E14&gt;HS$3-1,(('Operating Pro Forma'!$U$59-'Operating Pro Forma'!$U$62)/12)*'Debt Service'!$F14),IF($E14&gt;HS$3-1,$H14,0))</f>
        <v>0</v>
      </c>
      <c r="HT14" s="268">
        <f>IF($I14="Percentage of Cash Flow",IF($E14&gt;HT$3-1,(('Operating Pro Forma'!$U$59-'Operating Pro Forma'!$U$62)/12)*'Debt Service'!$F14),IF($E14&gt;HT$3-1,$H14,0))</f>
        <v>0</v>
      </c>
      <c r="HU14" s="268">
        <f>IF($I14="Percentage of Cash Flow",IF($E14&gt;HU$3-1,(('Operating Pro Forma'!$U$59-'Operating Pro Forma'!$U$62)/12)*'Debt Service'!$F14),IF($E14&gt;HU$3-1,$H14,0))</f>
        <v>0</v>
      </c>
      <c r="HV14" s="268">
        <f>IF($I14="Percentage of Cash Flow",IF($E14&gt;HV$3-1,(('Operating Pro Forma'!$U$59-'Operating Pro Forma'!$U$62)/12)*'Debt Service'!$F14),IF($E14&gt;HV$3-1,$H14,0))</f>
        <v>0</v>
      </c>
      <c r="HW14" s="268">
        <f>IF($I14="Percentage of Cash Flow",IF($E14&gt;HW$3-1,(('Operating Pro Forma'!$U$59-'Operating Pro Forma'!$U$62)/12)*'Debt Service'!$F14),IF($E14&gt;HW$3-1,$H14,0))</f>
        <v>0</v>
      </c>
      <c r="HX14" s="268">
        <f>IF($I14="Percentage of Cash Flow",IF($E14&gt;HX$3-1,(('Operating Pro Forma'!$U$59-'Operating Pro Forma'!$U$62)/12)*'Debt Service'!$F14),IF($E14&gt;HX$3-1,$H14,0))</f>
        <v>0</v>
      </c>
      <c r="HY14" s="267">
        <f t="shared" si="17"/>
        <v>0</v>
      </c>
      <c r="HZ14" s="268">
        <f>IF($I14="Percentage of Cash Flow",IF($E14&gt;HZ$3-1,(('Operating Pro Forma'!$V$59-'Operating Pro Forma'!$V$62)/12)*'Debt Service'!$F14),IF($E14&gt;HZ$3-1,$H14,0))</f>
        <v>0</v>
      </c>
      <c r="IA14" s="268">
        <f>IF($I14="Percentage of Cash Flow",IF($E14&gt;IA$3-1,(('Operating Pro Forma'!$V$59-'Operating Pro Forma'!$V$62)/12)*'Debt Service'!$F14),IF($E14&gt;IA$3-1,$H14,0))</f>
        <v>0</v>
      </c>
      <c r="IB14" s="268">
        <f>IF($I14="Percentage of Cash Flow",IF($E14&gt;IB$3-1,(('Operating Pro Forma'!$V$59-'Operating Pro Forma'!$V$62)/12)*'Debt Service'!$F14),IF($E14&gt;IB$3-1,$H14,0))</f>
        <v>0</v>
      </c>
      <c r="IC14" s="268">
        <f>IF($I14="Percentage of Cash Flow",IF($E14&gt;IC$3-1,(('Operating Pro Forma'!$V$59-'Operating Pro Forma'!$V$62)/12)*'Debt Service'!$F14),IF($E14&gt;IC$3-1,$H14,0))</f>
        <v>0</v>
      </c>
      <c r="ID14" s="268">
        <f>IF($I14="Percentage of Cash Flow",IF($E14&gt;ID$3-1,(('Operating Pro Forma'!$V$59-'Operating Pro Forma'!$V$62)/12)*'Debt Service'!$F14),IF($E14&gt;ID$3-1,$H14,0))</f>
        <v>0</v>
      </c>
      <c r="IE14" s="268">
        <f>IF($I14="Percentage of Cash Flow",IF($E14&gt;IE$3-1,(('Operating Pro Forma'!$V$59-'Operating Pro Forma'!$V$62)/12)*'Debt Service'!$F14),IF($E14&gt;IE$3-1,$H14,0))</f>
        <v>0</v>
      </c>
      <c r="IF14" s="268">
        <f>IF($I14="Percentage of Cash Flow",IF($E14&gt;IF$3-1,(('Operating Pro Forma'!$V$59-'Operating Pro Forma'!$V$62)/12)*'Debt Service'!$F14),IF($E14&gt;IF$3-1,$H14,0))</f>
        <v>0</v>
      </c>
      <c r="IG14" s="268">
        <f>IF($I14="Percentage of Cash Flow",IF($E14&gt;IG$3-1,(('Operating Pro Forma'!$V$59-'Operating Pro Forma'!$V$62)/12)*'Debt Service'!$F14),IF($E14&gt;IG$3-1,$H14,0))</f>
        <v>0</v>
      </c>
      <c r="IH14" s="268">
        <f>IF($I14="Percentage of Cash Flow",IF($E14&gt;IH$3-1,(('Operating Pro Forma'!$V$59-'Operating Pro Forma'!$V$62)/12)*'Debt Service'!$F14),IF($E14&gt;IH$3-1,$H14,0))</f>
        <v>0</v>
      </c>
      <c r="II14" s="268">
        <f>IF($I14="Percentage of Cash Flow",IF($E14&gt;II$3-1,(('Operating Pro Forma'!$V$59-'Operating Pro Forma'!$V$62)/12)*'Debt Service'!$F14),IF($E14&gt;II$3-1,$H14,0))</f>
        <v>0</v>
      </c>
      <c r="IJ14" s="268">
        <f>IF($I14="Percentage of Cash Flow",IF($E14&gt;IJ$3-1,(('Operating Pro Forma'!$V$59-'Operating Pro Forma'!$V$62)/12)*'Debt Service'!$F14),IF($E14&gt;IJ$3-1,$H14,0))</f>
        <v>0</v>
      </c>
      <c r="IK14" s="268">
        <f>IF($I14="Percentage of Cash Flow",IF($E14&gt;IK$3-1,(('Operating Pro Forma'!$V$59-'Operating Pro Forma'!$V$62)/12)*'Debt Service'!$F14),IF($E14&gt;IK$3-1,$H14,0))</f>
        <v>0</v>
      </c>
      <c r="IL14" s="267">
        <f t="shared" si="18"/>
        <v>0</v>
      </c>
      <c r="IM14" s="268">
        <f>IF($I14="Percentage of Cash Flow",IF($E14&gt;IM$3-1,(('Operating Pro Forma'!$W$59-'Operating Pro Forma'!$W$62)/12)*'Debt Service'!$F$4),IF($E14&gt;IM$3-1,$H14,0))</f>
        <v>0</v>
      </c>
      <c r="IN14" s="268">
        <f>IF($I14="Percentage of Cash Flow",IF($E14&gt;IN$3-1,(('Operating Pro Forma'!$W$59-'Operating Pro Forma'!$W$62)/12)*'Debt Service'!$F$4),IF($E14&gt;IN$3-1,$H14,0))</f>
        <v>0</v>
      </c>
      <c r="IO14" s="268">
        <f>IF($I14="Percentage of Cash Flow",IF($E14&gt;IO$3-1,(('Operating Pro Forma'!$W$59-'Operating Pro Forma'!$W$62)/12)*'Debt Service'!$F$4),IF($E14&gt;IO$3-1,$H14,0))</f>
        <v>0</v>
      </c>
      <c r="IP14" s="268">
        <f>IF($I14="Percentage of Cash Flow",IF($E14&gt;IP$3-1,(('Operating Pro Forma'!$W$59-'Operating Pro Forma'!$W$62)/12)*'Debt Service'!$F$4),IF($E14&gt;IP$3-1,$H14,0))</f>
        <v>0</v>
      </c>
      <c r="IQ14" s="268">
        <f>IF($I14="Percentage of Cash Flow",IF($E14&gt;IQ$3-1,(('Operating Pro Forma'!$W$59-'Operating Pro Forma'!$W$62)/12)*'Debt Service'!$F$4),IF($E14&gt;IQ$3-1,$H14,0))</f>
        <v>0</v>
      </c>
      <c r="IR14" s="268">
        <f>IF($I14="Percentage of Cash Flow",IF($E14&gt;IR$3-1,(('Operating Pro Forma'!$W$59-'Operating Pro Forma'!$W$62)/12)*'Debt Service'!$F$4),IF($E14&gt;IR$3-1,$H14,0))</f>
        <v>0</v>
      </c>
      <c r="IS14" s="268">
        <f>IF($I14="Percentage of Cash Flow",IF($E14&gt;IS$3-1,(('Operating Pro Forma'!$W$59-'Operating Pro Forma'!$W$62)/12)*'Debt Service'!$F$4),IF($E14&gt;IS$3-1,$H14,0))</f>
        <v>0</v>
      </c>
      <c r="IT14" s="268">
        <f>IF($I14="Percentage of Cash Flow",IF($E14&gt;IT$3-1,(('Operating Pro Forma'!$W$59-'Operating Pro Forma'!$W$62)/12)*'Debt Service'!$F$4),IF($E14&gt;IT$3-1,$H14,0))</f>
        <v>0</v>
      </c>
      <c r="IU14" s="268">
        <f>IF($I14="Percentage of Cash Flow",IF($E14&gt;IU$3-1,(('Operating Pro Forma'!$W$59-'Operating Pro Forma'!$W$62)/12)*'Debt Service'!$F$4),IF($E14&gt;IU$3-1,$H14,0))</f>
        <v>0</v>
      </c>
      <c r="IV14" s="268">
        <f>IF($I14="Percentage of Cash Flow",IF($E14&gt;IV$3-1,(('Operating Pro Forma'!$W$59-'Operating Pro Forma'!$W$62)/12)*'Debt Service'!$F$4),IF($E14&gt;IV$3-1,$H14,0))</f>
        <v>0</v>
      </c>
      <c r="IW14" s="268">
        <f>IF($I14="Percentage of Cash Flow",IF($E14&gt;IW$3-1,(('Operating Pro Forma'!$W$59-'Operating Pro Forma'!$W$62)/12)*'Debt Service'!$F$4),IF($E14&gt;IW$3-1,$H14,0))</f>
        <v>0</v>
      </c>
      <c r="IX14" s="268">
        <f>IF($I14="Percentage of Cash Flow",IF($E14&gt;IX$3-1,(('Operating Pro Forma'!$W$59-'Operating Pro Forma'!$W$62)/12)*'Debt Service'!$F$4),IF($E14&gt;IX$3-1,$H14,0))</f>
        <v>0</v>
      </c>
      <c r="IY14" s="267">
        <f t="shared" si="19"/>
        <v>0</v>
      </c>
      <c r="IZ14" s="268">
        <f>IF($I14="Percentage of Cash Flow",IF($E14&gt;IZ$3-1,(('Operating Pro Forma'!$X$59-'Operating Pro Forma'!$X$62)/12)*'Debt Service'!$F14),IF($E14&gt;IZ$3-1,$H14,0))</f>
        <v>0</v>
      </c>
      <c r="JA14" s="268">
        <f>IF($I14="Percentage of Cash Flow",IF($E14&gt;JA$3-1,(('Operating Pro Forma'!$X$59-'Operating Pro Forma'!$X$62)/12)*'Debt Service'!$F14),IF($E14&gt;JA$3-1,$H14,0))</f>
        <v>0</v>
      </c>
      <c r="JB14" s="268">
        <f>IF($I14="Percentage of Cash Flow",IF($E14&gt;JB$3-1,(('Operating Pro Forma'!$X$59-'Operating Pro Forma'!$X$62)/12)*'Debt Service'!$F14),IF($E14&gt;JB$3-1,$H14,0))</f>
        <v>0</v>
      </c>
      <c r="JC14" s="268">
        <f>IF($I14="Percentage of Cash Flow",IF($E14&gt;JC$3-1,(('Operating Pro Forma'!$X$59-'Operating Pro Forma'!$X$62)/12)*'Debt Service'!$F14),IF($E14&gt;JC$3-1,$H14,0))</f>
        <v>0</v>
      </c>
      <c r="JD14" s="268">
        <f>IF($I14="Percentage of Cash Flow",IF($E14&gt;JD$3-1,(('Operating Pro Forma'!$X$59-'Operating Pro Forma'!$X$62)/12)*'Debt Service'!$F14),IF($E14&gt;JD$3-1,$H14,0))</f>
        <v>0</v>
      </c>
      <c r="JE14" s="268">
        <f>IF($I14="Percentage of Cash Flow",IF($E14&gt;JE$3-1,(('Operating Pro Forma'!$X$59-'Operating Pro Forma'!$X$62)/12)*'Debt Service'!$F14),IF($E14&gt;JE$3-1,$H14,0))</f>
        <v>0</v>
      </c>
      <c r="JF14" s="268">
        <f>IF($I14="Percentage of Cash Flow",IF($E14&gt;JF$3-1,(('Operating Pro Forma'!$X$59-'Operating Pro Forma'!$X$62)/12)*'Debt Service'!$F14),IF($E14&gt;JF$3-1,$H14,0))</f>
        <v>0</v>
      </c>
      <c r="JG14" s="268">
        <f>IF($I14="Percentage of Cash Flow",IF($E14&gt;JG$3-1,(('Operating Pro Forma'!$X$59-'Operating Pro Forma'!$X$62)/12)*'Debt Service'!$F14),IF($E14&gt;JG$3-1,$H14,0))</f>
        <v>0</v>
      </c>
      <c r="JH14" s="268">
        <f>IF($I14="Percentage of Cash Flow",IF($E14&gt;JH$3-1,(('Operating Pro Forma'!$X$59-'Operating Pro Forma'!$X$62)/12)*'Debt Service'!$F14),IF($E14&gt;JH$3-1,$H14,0))</f>
        <v>0</v>
      </c>
      <c r="JI14" s="268">
        <f>IF($I14="Percentage of Cash Flow",IF($E14&gt;JI$3-1,(('Operating Pro Forma'!$X$59-'Operating Pro Forma'!$X$62)/12)*'Debt Service'!$F14),IF($E14&gt;JI$3-1,$H14,0))</f>
        <v>0</v>
      </c>
      <c r="JJ14" s="268">
        <f>IF($I14="Percentage of Cash Flow",IF($E14&gt;JJ$3-1,(('Operating Pro Forma'!$X$59-'Operating Pro Forma'!$X$62)/12)*'Debt Service'!$F14),IF($E14&gt;JJ$3-1,$H14,0))</f>
        <v>0</v>
      </c>
      <c r="JK14" s="268">
        <f>IF($I14="Percentage of Cash Flow",IF($E14&gt;JK$3-1,(('Operating Pro Forma'!$X$59-'Operating Pro Forma'!$X$62)/12)*'Debt Service'!$F14),IF($E14&gt;JK$3-1,$H14,0))</f>
        <v>0</v>
      </c>
      <c r="JL14" s="267">
        <f t="shared" si="20"/>
        <v>0</v>
      </c>
      <c r="JM14" s="268">
        <f>IF($I14="Percentage of Cash Flow",IF($E14&gt;JM$3-1,(('Operating Pro Forma'!$Y$59-'Operating Pro Forma'!$Y$62)/12)*'Debt Service'!$F14),IF($E14&gt;JM$3-1,$H14,0))</f>
        <v>0</v>
      </c>
      <c r="JN14" s="268">
        <f>IF($I14="Percentage of Cash Flow",IF($E14&gt;JN$3-1,(('Operating Pro Forma'!$Y$59-'Operating Pro Forma'!$Y$62)/12)*'Debt Service'!$F14),IF($E14&gt;JN$3-1,$H14,0))</f>
        <v>0</v>
      </c>
      <c r="JO14" s="268">
        <f>IF($I14="Percentage of Cash Flow",IF($E14&gt;JO$3-1,(('Operating Pro Forma'!$Y$59-'Operating Pro Forma'!$Y$62)/12)*'Debt Service'!$F14),IF($E14&gt;JO$3-1,$H14,0))</f>
        <v>0</v>
      </c>
      <c r="JP14" s="268">
        <f>IF($I14="Percentage of Cash Flow",IF($E14&gt;JP$3-1,(('Operating Pro Forma'!$Y$59-'Operating Pro Forma'!$Y$62)/12)*'Debt Service'!$F14),IF($E14&gt;JP$3-1,$H14,0))</f>
        <v>0</v>
      </c>
      <c r="JQ14" s="268">
        <f>IF($I14="Percentage of Cash Flow",IF($E14&gt;JQ$3-1,(('Operating Pro Forma'!$Y$59-'Operating Pro Forma'!$Y$62)/12)*'Debt Service'!$F14),IF($E14&gt;JQ$3-1,$H14,0))</f>
        <v>0</v>
      </c>
      <c r="JR14" s="268">
        <f>IF($I14="Percentage of Cash Flow",IF($E14&gt;JR$3-1,(('Operating Pro Forma'!$Y$59-'Operating Pro Forma'!$Y$62)/12)*'Debt Service'!$F14),IF($E14&gt;JR$3-1,$H14,0))</f>
        <v>0</v>
      </c>
      <c r="JS14" s="268">
        <f>IF($I14="Percentage of Cash Flow",IF($E14&gt;JS$3-1,(('Operating Pro Forma'!$Y$59-'Operating Pro Forma'!$Y$62)/12)*'Debt Service'!$F14),IF($E14&gt;JS$3-1,$H14,0))</f>
        <v>0</v>
      </c>
      <c r="JT14" s="268">
        <f>IF($I14="Percentage of Cash Flow",IF($E14&gt;JT$3-1,(('Operating Pro Forma'!$Y$59-'Operating Pro Forma'!$Y$62)/12)*'Debt Service'!$F14),IF($E14&gt;JT$3-1,$H14,0))</f>
        <v>0</v>
      </c>
      <c r="JU14" s="268">
        <f>IF($I14="Percentage of Cash Flow",IF($E14&gt;JU$3-1,(('Operating Pro Forma'!$Y$59-'Operating Pro Forma'!$Y$62)/12)*'Debt Service'!$F14),IF($E14&gt;JU$3-1,$H14,0))</f>
        <v>0</v>
      </c>
      <c r="JV14" s="268">
        <f>IF($I14="Percentage of Cash Flow",IF($E14&gt;JV$3-1,(('Operating Pro Forma'!$Y$59-'Operating Pro Forma'!$Y$62)/12)*'Debt Service'!$F14),IF($E14&gt;JV$3-1,$H14,0))</f>
        <v>0</v>
      </c>
      <c r="JW14" s="268">
        <f>IF($I14="Percentage of Cash Flow",IF($E14&gt;JW$3-1,(('Operating Pro Forma'!$Y$59-'Operating Pro Forma'!$Y$62)/12)*'Debt Service'!$F14),IF($E14&gt;JW$3-1,$H14,0))</f>
        <v>0</v>
      </c>
      <c r="JX14" s="268">
        <f>IF($I14="Percentage of Cash Flow",IF($E14&gt;JX$3-1,(('Operating Pro Forma'!$Y$59-'Operating Pro Forma'!$Y$62)/12)*'Debt Service'!$F14),IF($E14&gt;JX$3-1,$H14,0))</f>
        <v>0</v>
      </c>
      <c r="JY14" s="267">
        <f t="shared" si="30"/>
        <v>0</v>
      </c>
      <c r="JZ14" s="268">
        <f>IF($I14="Percentage of Cash Flow",IF($E14&gt;JZ$3-1,(('Operating Pro Forma'!$Z$59-'Operating Pro Forma'!$Z$62)/12)*'Debt Service'!$F14),IF($E14&gt;JZ$3-1,$H14,0))</f>
        <v>0</v>
      </c>
      <c r="KA14" s="268">
        <f>IF($I14="Percentage of Cash Flow",IF($E14&gt;KA$3-1,(('Operating Pro Forma'!$Z$59-'Operating Pro Forma'!$Z$62)/12)*'Debt Service'!$F14),IF($E14&gt;KA$3-1,$H14,0))</f>
        <v>0</v>
      </c>
      <c r="KB14" s="268">
        <f>IF($I14="Percentage of Cash Flow",IF($E14&gt;KB$3-1,(('Operating Pro Forma'!$Z$59-'Operating Pro Forma'!$Z$62)/12)*'Debt Service'!$F14),IF($E14&gt;KB$3-1,$H14,0))</f>
        <v>0</v>
      </c>
      <c r="KC14" s="268">
        <f>IF($I14="Percentage of Cash Flow",IF($E14&gt;KC$3-1,(('Operating Pro Forma'!$Z$59-'Operating Pro Forma'!$Z$62)/12)*'Debt Service'!$F14),IF($E14&gt;KC$3-1,$H14,0))</f>
        <v>0</v>
      </c>
      <c r="KD14" s="268">
        <f>IF($I14="Percentage of Cash Flow",IF($E14&gt;KD$3-1,(('Operating Pro Forma'!$Z$59-'Operating Pro Forma'!$Z$62)/12)*'Debt Service'!$F14),IF($E14&gt;KD$3-1,$H14,0))</f>
        <v>0</v>
      </c>
      <c r="KE14" s="268">
        <f>IF($I14="Percentage of Cash Flow",IF($E14&gt;KE$3-1,(('Operating Pro Forma'!$Z$59-'Operating Pro Forma'!$Z$62)/12)*'Debt Service'!$F14),IF($E14&gt;KE$3-1,$H14,0))</f>
        <v>0</v>
      </c>
      <c r="KF14" s="268">
        <f>IF($I14="Percentage of Cash Flow",IF($E14&gt;KF$3-1,(('Operating Pro Forma'!$Z$59-'Operating Pro Forma'!$Z$62)/12)*'Debt Service'!$F14),IF($E14&gt;KF$3-1,$H14,0))</f>
        <v>0</v>
      </c>
      <c r="KG14" s="268">
        <f>IF($I14="Percentage of Cash Flow",IF($E14&gt;KG$3-1,(('Operating Pro Forma'!$Z$59-'Operating Pro Forma'!$Z$62)/12)*'Debt Service'!$F14),IF($E14&gt;KG$3-1,$H14,0))</f>
        <v>0</v>
      </c>
      <c r="KH14" s="268">
        <f>IF($I14="Percentage of Cash Flow",IF($E14&gt;KH$3-1,(('Operating Pro Forma'!$Z$59-'Operating Pro Forma'!$Z$62)/12)*'Debt Service'!$F14),IF($E14&gt;KH$3-1,$H14,0))</f>
        <v>0</v>
      </c>
      <c r="KI14" s="268">
        <f>IF($I14="Percentage of Cash Flow",IF($E14&gt;KI$3-1,(('Operating Pro Forma'!$Z$59-'Operating Pro Forma'!$Z$62)/12)*'Debt Service'!$F14),IF($E14&gt;KI$3-1,$H14,0))</f>
        <v>0</v>
      </c>
      <c r="KJ14" s="268">
        <f>IF($I14="Percentage of Cash Flow",IF($E14&gt;KJ$3-1,(('Operating Pro Forma'!$Z$59-'Operating Pro Forma'!$Z$62)/12)*'Debt Service'!$F14),IF($E14&gt;KJ$3-1,$H14,0))</f>
        <v>0</v>
      </c>
      <c r="KK14" s="268">
        <f>IF($I14="Percentage of Cash Flow",IF($E14&gt;KK$3-1,(('Operating Pro Forma'!$Z$59-'Operating Pro Forma'!$Z$62)/12)*'Debt Service'!$F14),IF($E14&gt;KK$3-1,$H14,0))</f>
        <v>0</v>
      </c>
      <c r="KL14" s="267">
        <f t="shared" si="21"/>
        <v>0</v>
      </c>
      <c r="KM14" s="274">
        <f>IF($I14="Percentage of Cash Flow",IF($E14&gt;KM$3-1,(('Operating Pro Forma'!$AA$59-'Operating Pro Forma'!$AA$62)/12)*'Debt Service'!$F14),IF($E14&gt;KM$3-1,$H14,0))</f>
        <v>0</v>
      </c>
      <c r="KN14" s="274">
        <f>IF($I14="Percentage of Cash Flow",IF($E14&gt;KN$3-1,(('Operating Pro Forma'!$AA$59-'Operating Pro Forma'!$AA$62)/12)*'Debt Service'!$F14),IF($E14&gt;KN$3-1,$H14,0))</f>
        <v>0</v>
      </c>
      <c r="KO14" s="274">
        <f>IF($I14="Percentage of Cash Flow",IF($E14&gt;KO$3-1,(('Operating Pro Forma'!$AA$59-'Operating Pro Forma'!$AA$62)/12)*'Debt Service'!$F14),IF($E14&gt;KO$3-1,$H14,0))</f>
        <v>0</v>
      </c>
      <c r="KP14" s="274">
        <f>IF($I14="Percentage of Cash Flow",IF($E14&gt;KP$3-1,(('Operating Pro Forma'!$AA$59-'Operating Pro Forma'!$AA$62)/12)*'Debt Service'!$F14),IF($E14&gt;KP$3-1,$H14,0))</f>
        <v>0</v>
      </c>
      <c r="KQ14" s="274">
        <f>IF($I14="Percentage of Cash Flow",IF($E14&gt;KQ$3-1,(('Operating Pro Forma'!$AA$59-'Operating Pro Forma'!$AA$62)/12)*'Debt Service'!$F14),IF($E14&gt;KQ$3-1,$H14,0))</f>
        <v>0</v>
      </c>
      <c r="KR14" s="274">
        <f>IF($I14="Percentage of Cash Flow",IF($E14&gt;KR$3-1,(('Operating Pro Forma'!$AA$59-'Operating Pro Forma'!$AA$62)/12)*'Debt Service'!$F14),IF($E14&gt;KR$3-1,$H14,0))</f>
        <v>0</v>
      </c>
      <c r="KS14" s="274">
        <f>IF($I14="Percentage of Cash Flow",IF($E14&gt;KS$3-1,(('Operating Pro Forma'!$AA$59-'Operating Pro Forma'!$AA$62)/12)*'Debt Service'!$F14),IF($E14&gt;KS$3-1,$H14,0))</f>
        <v>0</v>
      </c>
      <c r="KT14" s="274">
        <f>IF($I14="Percentage of Cash Flow",IF($E14&gt;KT$3-1,(('Operating Pro Forma'!$AA$59-'Operating Pro Forma'!$AA$62)/12)*'Debt Service'!$F14),IF($E14&gt;KT$3-1,$H14,0))</f>
        <v>0</v>
      </c>
      <c r="KU14" s="274">
        <f>IF($I14="Percentage of Cash Flow",IF($E14&gt;KU$3-1,(('Operating Pro Forma'!$AA$59-'Operating Pro Forma'!$AA$62)/12)*'Debt Service'!$F14),IF($E14&gt;KU$3-1,$H14,0))</f>
        <v>0</v>
      </c>
      <c r="KV14" s="274">
        <f>IF($I14="Percentage of Cash Flow",IF($E14&gt;KV$3-1,(('Operating Pro Forma'!$AA$59-'Operating Pro Forma'!$AA$62)/12)*'Debt Service'!$F14),IF($E14&gt;KV$3-1,$H14,0))</f>
        <v>0</v>
      </c>
      <c r="KW14" s="274">
        <f>IF($I14="Percentage of Cash Flow",IF($E14&gt;KW$3-1,(('Operating Pro Forma'!$AA$59-'Operating Pro Forma'!$AA$62)/12)*'Debt Service'!$F14),IF($E14&gt;KW$3-1,$H14,0))</f>
        <v>0</v>
      </c>
      <c r="KX14" s="274">
        <f>IF($I14="Percentage of Cash Flow",IF($E14&gt;KX$3-1,(('Operating Pro Forma'!$AA$59-'Operating Pro Forma'!$AA$62)/12)*'Debt Service'!$F14),IF($E14&gt;KX$3-1,$H14,0))</f>
        <v>0</v>
      </c>
      <c r="KY14" s="267">
        <f t="shared" si="22"/>
        <v>0</v>
      </c>
      <c r="KZ14" s="274">
        <f>IF($I14="Percentage of Cash Flow",IF($E14&gt;KZ$3-1,(('Operating Pro Forma'!$AB$59-'Operating Pro Forma'!$AB$62)/12)*'Debt Service'!$F14),IF($E14&gt;KZ$3-1,$H14,0))</f>
        <v>0</v>
      </c>
      <c r="LA14" s="274">
        <f>IF($I14="Percentage of Cash Flow",IF($E14&gt;LA$3-1,(('Operating Pro Forma'!$AB$59-'Operating Pro Forma'!$AB$62)/12)*'Debt Service'!$F14),IF($E14&gt;LA$3-1,$H14,0))</f>
        <v>0</v>
      </c>
      <c r="LB14" s="274">
        <f>IF($I14="Percentage of Cash Flow",IF($E14&gt;LB$3-1,(('Operating Pro Forma'!$AB$59-'Operating Pro Forma'!$AB$62)/12)*'Debt Service'!$F14),IF($E14&gt;LB$3-1,$H14,0))</f>
        <v>0</v>
      </c>
      <c r="LC14" s="274">
        <f>IF($I14="Percentage of Cash Flow",IF($E14&gt;LC$3-1,(('Operating Pro Forma'!$AB$59-'Operating Pro Forma'!$AB$62)/12)*'Debt Service'!$F14),IF($E14&gt;LC$3-1,$H14,0))</f>
        <v>0</v>
      </c>
      <c r="LD14" s="274">
        <f>IF($I14="Percentage of Cash Flow",IF($E14&gt;LD$3-1,(('Operating Pro Forma'!$AB$59-'Operating Pro Forma'!$AB$62)/12)*'Debt Service'!$F14),IF($E14&gt;LD$3-1,$H14,0))</f>
        <v>0</v>
      </c>
      <c r="LE14" s="274">
        <f>IF($I14="Percentage of Cash Flow",IF($E14&gt;LE$3-1,(('Operating Pro Forma'!$AB$59-'Operating Pro Forma'!$AB$62)/12)*'Debt Service'!$F14),IF($E14&gt;LE$3-1,$H14,0))</f>
        <v>0</v>
      </c>
      <c r="LF14" s="274">
        <f>IF($I14="Percentage of Cash Flow",IF($E14&gt;LF$3-1,(('Operating Pro Forma'!$AB$59-'Operating Pro Forma'!$AB$62)/12)*'Debt Service'!$F14),IF($E14&gt;LF$3-1,$H14,0))</f>
        <v>0</v>
      </c>
      <c r="LG14" s="274">
        <f>IF($I14="Percentage of Cash Flow",IF($E14&gt;LG$3-1,(('Operating Pro Forma'!$AB$59-'Operating Pro Forma'!$AB$62)/12)*'Debt Service'!$F14),IF($E14&gt;LG$3-1,$H14,0))</f>
        <v>0</v>
      </c>
      <c r="LH14" s="274">
        <f>IF($I14="Percentage of Cash Flow",IF($E14&gt;LH$3-1,(('Operating Pro Forma'!$AB$59-'Operating Pro Forma'!$AB$62)/12)*'Debt Service'!$F14),IF($E14&gt;LH$3-1,$H14,0))</f>
        <v>0</v>
      </c>
      <c r="LI14" s="274">
        <f>IF($I14="Percentage of Cash Flow",IF($E14&gt;LI$3-1,(('Operating Pro Forma'!$AB$59-'Operating Pro Forma'!$AB$62)/12)*'Debt Service'!$F14),IF($E14&gt;LI$3-1,$H14,0))</f>
        <v>0</v>
      </c>
      <c r="LJ14" s="274">
        <f>IF($I14="Percentage of Cash Flow",IF($E14&gt;LJ$3-1,(('Operating Pro Forma'!$AB$59-'Operating Pro Forma'!$AB$62)/12)*'Debt Service'!$F14),IF($E14&gt;LJ$3-1,$H14,0))</f>
        <v>0</v>
      </c>
      <c r="LK14" s="274">
        <f>IF($I14="Percentage of Cash Flow",IF($E14&gt;LK$3-1,(('Operating Pro Forma'!$AB$59-'Operating Pro Forma'!$AB$62)/12)*'Debt Service'!$F14),IF($E14&gt;LK$3-1,$H14,0))</f>
        <v>0</v>
      </c>
      <c r="LL14" s="267">
        <f t="shared" si="23"/>
        <v>0</v>
      </c>
      <c r="LM14" s="274">
        <f>IF($I14="Percentage of Cash Flow",IF($E14&gt;LM$3-1,(('Operating Pro Forma'!$AC$59-'Operating Pro Forma'!$AC$62)/12)*'Debt Service'!$F14),IF($E14&gt;LM$3-1,$H14,0))</f>
        <v>0</v>
      </c>
      <c r="LN14" s="274">
        <f>IF($I14="Percentage of Cash Flow",IF($E14&gt;LN$3-1,(('Operating Pro Forma'!$AC$59-'Operating Pro Forma'!$AC$62)/12)*'Debt Service'!$F14),IF($E14&gt;LN$3-1,$H14,0))</f>
        <v>0</v>
      </c>
      <c r="LO14" s="274">
        <f>IF($I14="Percentage of Cash Flow",IF($E14&gt;LO$3-1,(('Operating Pro Forma'!$AC$59-'Operating Pro Forma'!$AC$62)/12)*'Debt Service'!$F14),IF($E14&gt;LO$3-1,$H14,0))</f>
        <v>0</v>
      </c>
      <c r="LP14" s="274">
        <f>IF($I14="Percentage of Cash Flow",IF($E14&gt;LP$3-1,(('Operating Pro Forma'!$AC$59-'Operating Pro Forma'!$AC$62)/12)*'Debt Service'!$F14),IF($E14&gt;LP$3-1,$H14,0))</f>
        <v>0</v>
      </c>
      <c r="LQ14" s="274">
        <f>IF($I14="Percentage of Cash Flow",IF($E14&gt;LQ$3-1,(('Operating Pro Forma'!$AC$59-'Operating Pro Forma'!$AC$62)/12)*'Debt Service'!$F14),IF($E14&gt;LQ$3-1,$H14,0))</f>
        <v>0</v>
      </c>
      <c r="LR14" s="274">
        <f>IF($I14="Percentage of Cash Flow",IF($E14&gt;LR$3-1,(('Operating Pro Forma'!$AC$59-'Operating Pro Forma'!$AC$62)/12)*'Debt Service'!$F14),IF($E14&gt;LR$3-1,$H14,0))</f>
        <v>0</v>
      </c>
      <c r="LS14" s="274">
        <f>IF($I14="Percentage of Cash Flow",IF($E14&gt;LS$3-1,(('Operating Pro Forma'!$AC$59-'Operating Pro Forma'!$AC$62)/12)*'Debt Service'!$F14),IF($E14&gt;LS$3-1,$H14,0))</f>
        <v>0</v>
      </c>
      <c r="LT14" s="274">
        <f>IF($I14="Percentage of Cash Flow",IF($E14&gt;LT$3-1,(('Operating Pro Forma'!$AC$59-'Operating Pro Forma'!$AC$62)/12)*'Debt Service'!$F14),IF($E14&gt;LT$3-1,$H14,0))</f>
        <v>0</v>
      </c>
      <c r="LU14" s="274">
        <f>IF($I14="Percentage of Cash Flow",IF($E14&gt;LU$3-1,(('Operating Pro Forma'!$AC$59-'Operating Pro Forma'!$AC$62)/12)*'Debt Service'!$F14),IF($E14&gt;LU$3-1,$H14,0))</f>
        <v>0</v>
      </c>
      <c r="LV14" s="274">
        <f>IF($I14="Percentage of Cash Flow",IF($E14&gt;LV$3-1,(('Operating Pro Forma'!$AC$59-'Operating Pro Forma'!$AC$62)/12)*'Debt Service'!$F14),IF($E14&gt;LV$3-1,$H14,0))</f>
        <v>0</v>
      </c>
      <c r="LW14" s="274">
        <f>IF($I14="Percentage of Cash Flow",IF($E14&gt;LW$3-1,(('Operating Pro Forma'!$AC$59-'Operating Pro Forma'!$AC$62)/12)*'Debt Service'!$F14),IF($E14&gt;LW$3-1,$H14,0))</f>
        <v>0</v>
      </c>
      <c r="LX14" s="274">
        <f>IF($I14="Percentage of Cash Flow",IF($E14&gt;LX$3-1,(('Operating Pro Forma'!$AC$59-'Operating Pro Forma'!$AC$62)/12)*'Debt Service'!$F14),IF($E14&gt;LX$3-1,$H14,0))</f>
        <v>0</v>
      </c>
      <c r="LY14" s="267">
        <f t="shared" si="24"/>
        <v>0</v>
      </c>
      <c r="LZ14" s="274">
        <f>IF($I14="Percentage of Cash Flow",IF($E14&gt;LZ$3-1,(('Operating Pro Forma'!$AD$59-'Operating Pro Forma'!$AD$62)/12)*'Debt Service'!$F14),IF($E14&gt;LZ$3-1,$H14,0))</f>
        <v>0</v>
      </c>
      <c r="MA14" s="274">
        <f>IF($I14="Percentage of Cash Flow",IF($E14&gt;MA$3-1,(('Operating Pro Forma'!$AD$59-'Operating Pro Forma'!$AD$62)/12)*'Debt Service'!$F14),IF($E14&gt;MA$3-1,$H14,0))</f>
        <v>0</v>
      </c>
      <c r="MB14" s="274">
        <f>IF($I14="Percentage of Cash Flow",IF($E14&gt;MB$3-1,(('Operating Pro Forma'!$AD$59-'Operating Pro Forma'!$AD$62)/12)*'Debt Service'!$F14),IF($E14&gt;MB$3-1,$H14,0))</f>
        <v>0</v>
      </c>
      <c r="MC14" s="274">
        <f>IF($I14="Percentage of Cash Flow",IF($E14&gt;MC$3-1,(('Operating Pro Forma'!$AD$59-'Operating Pro Forma'!$AD$62)/12)*'Debt Service'!$F14),IF($E14&gt;MC$3-1,$H14,0))</f>
        <v>0</v>
      </c>
      <c r="MD14" s="274">
        <f>IF($I14="Percentage of Cash Flow",IF($E14&gt;MD$3-1,(('Operating Pro Forma'!$AD$59-'Operating Pro Forma'!$AD$62)/12)*'Debt Service'!$F14),IF($E14&gt;MD$3-1,$H14,0))</f>
        <v>0</v>
      </c>
      <c r="ME14" s="274">
        <f>IF($I14="Percentage of Cash Flow",IF($E14&gt;ME$3-1,(('Operating Pro Forma'!$AD$59-'Operating Pro Forma'!$AD$62)/12)*'Debt Service'!$F14),IF($E14&gt;ME$3-1,$H14,0))</f>
        <v>0</v>
      </c>
      <c r="MF14" s="274">
        <f>IF($I14="Percentage of Cash Flow",IF($E14&gt;MF$3-1,(('Operating Pro Forma'!$AD$59-'Operating Pro Forma'!$AD$62)/12)*'Debt Service'!$F14),IF($E14&gt;MF$3-1,$H14,0))</f>
        <v>0</v>
      </c>
      <c r="MG14" s="274">
        <f>IF($I14="Percentage of Cash Flow",IF($E14&gt;MG$3-1,(('Operating Pro Forma'!$AD$59-'Operating Pro Forma'!$AD$62)/12)*'Debt Service'!$F14),IF($E14&gt;MG$3-1,$H14,0))</f>
        <v>0</v>
      </c>
      <c r="MH14" s="274">
        <f>IF($I14="Percentage of Cash Flow",IF($E14&gt;MH$3-1,(('Operating Pro Forma'!$AD$59-'Operating Pro Forma'!$AD$62)/12)*'Debt Service'!$F14),IF($E14&gt;MH$3-1,$H14,0))</f>
        <v>0</v>
      </c>
      <c r="MI14" s="274">
        <f>IF($I14="Percentage of Cash Flow",IF($E14&gt;MI$3-1,(('Operating Pro Forma'!$AD$59-'Operating Pro Forma'!$AD$62)/12)*'Debt Service'!$F14),IF($E14&gt;MI$3-1,$H14,0))</f>
        <v>0</v>
      </c>
      <c r="MJ14" s="274">
        <f>IF($I14="Percentage of Cash Flow",IF($E14&gt;MJ$3-1,(('Operating Pro Forma'!$AD$59-'Operating Pro Forma'!$AD$62)/12)*'Debt Service'!$F14),IF($E14&gt;MJ$3-1,$H14,0))</f>
        <v>0</v>
      </c>
      <c r="MK14" s="274">
        <f>IF($I14="Percentage of Cash Flow",IF($E14&gt;MK$3-1,(('Operating Pro Forma'!$AD$59-'Operating Pro Forma'!$AD$62)/12)*'Debt Service'!$F14),IF($E14&gt;MK$3-1,$H14,0))</f>
        <v>0</v>
      </c>
      <c r="ML14" s="267">
        <f t="shared" si="25"/>
        <v>0</v>
      </c>
      <c r="MM14" s="274">
        <f>IF($I14="Percentage of Cash Flow",IF($E14&gt;MM$3-1,(('Operating Pro Forma'!$AE$59-'Operating Pro Forma'!$AE$62)/12)*'Debt Service'!$F14),IF($E14&gt;MM$3-1,$H14,0))</f>
        <v>0</v>
      </c>
      <c r="MN14" s="274">
        <f>IF($I14="Percentage of Cash Flow",IF($E14&gt;MN$3-1,(('Operating Pro Forma'!$AE$59-'Operating Pro Forma'!$AE$62)/12)*'Debt Service'!$F14),IF($E14&gt;MN$3-1,$H14,0))</f>
        <v>0</v>
      </c>
      <c r="MO14" s="274">
        <f>IF($I14="Percentage of Cash Flow",IF($E14&gt;MO$3-1,(('Operating Pro Forma'!$AE$59-'Operating Pro Forma'!$AE$62)/12)*'Debt Service'!$F14),IF($E14&gt;MO$3-1,$H14,0))</f>
        <v>0</v>
      </c>
      <c r="MP14" s="274">
        <f>IF($I14="Percentage of Cash Flow",IF($E14&gt;MP$3-1,(('Operating Pro Forma'!$AE$59-'Operating Pro Forma'!$AE$62)/12)*'Debt Service'!$F14),IF($E14&gt;MP$3-1,$H14,0))</f>
        <v>0</v>
      </c>
      <c r="MQ14" s="274">
        <f>IF($I14="Percentage of Cash Flow",IF($E14&gt;MQ$3-1,(('Operating Pro Forma'!$AE$59-'Operating Pro Forma'!$AE$62)/12)*'Debt Service'!$F14),IF($E14&gt;MQ$3-1,$H14,0))</f>
        <v>0</v>
      </c>
      <c r="MR14" s="274">
        <f>IF($I14="Percentage of Cash Flow",IF($E14&gt;MR$3-1,(('Operating Pro Forma'!$AE$59-'Operating Pro Forma'!$AE$62)/12)*'Debt Service'!$F14),IF($E14&gt;MR$3-1,$H14,0))</f>
        <v>0</v>
      </c>
      <c r="MS14" s="274">
        <f>IF($I14="Percentage of Cash Flow",IF($E14&gt;MS$3-1,(('Operating Pro Forma'!$AE$59-'Operating Pro Forma'!$AE$62)/12)*'Debt Service'!$F14),IF($E14&gt;MS$3-1,$H14,0))</f>
        <v>0</v>
      </c>
      <c r="MT14" s="274">
        <f>IF($I14="Percentage of Cash Flow",IF($E14&gt;MT$3-1,(('Operating Pro Forma'!$AE$59-'Operating Pro Forma'!$AE$62)/12)*'Debt Service'!$F14),IF($E14&gt;MT$3-1,$H14,0))</f>
        <v>0</v>
      </c>
      <c r="MU14" s="274">
        <f>IF($I14="Percentage of Cash Flow",IF($E14&gt;MU$3-1,(('Operating Pro Forma'!$AE$59-'Operating Pro Forma'!$AE$62)/12)*'Debt Service'!$F14),IF($E14&gt;MU$3-1,$H14,0))</f>
        <v>0</v>
      </c>
      <c r="MV14" s="274">
        <f>IF($I14="Percentage of Cash Flow",IF($E14&gt;MV$3-1,(('Operating Pro Forma'!$AE$59-'Operating Pro Forma'!$AE$62)/12)*'Debt Service'!$F14),IF($E14&gt;MV$3-1,$H14,0))</f>
        <v>0</v>
      </c>
      <c r="MW14" s="274">
        <f>IF($I14="Percentage of Cash Flow",IF($E14&gt;MW$3-1,(('Operating Pro Forma'!$AE$59-'Operating Pro Forma'!$AE$62)/12)*'Debt Service'!$F14),IF($E14&gt;MW$3-1,$H14,0))</f>
        <v>0</v>
      </c>
      <c r="MX14" s="274">
        <f>IF($I14="Percentage of Cash Flow",IF($E14&gt;MX$3-1,(('Operating Pro Forma'!$AE$59-'Operating Pro Forma'!$AE$62)/12)*'Debt Service'!$F14),IF($E14&gt;MX$3-1,$H14,0))</f>
        <v>0</v>
      </c>
      <c r="MY14" s="267">
        <f t="shared" si="26"/>
        <v>0</v>
      </c>
      <c r="MZ14" s="274">
        <f>IF($I14="Percentage of Cash Flow",IF($E14&gt;MZ$3-1,(('Operating Pro Forma'!$AF$59-'Operating Pro Forma'!$AF$62)/12)*'Debt Service'!$F14),IF($E14&gt;MZ$3-1,$H14,0))</f>
        <v>0</v>
      </c>
      <c r="NA14" s="274">
        <f>IF($I14="Percentage of Cash Flow",IF($E14&gt;NA$3-1,(('Operating Pro Forma'!$AF$59-'Operating Pro Forma'!$AF$62)/12)*'Debt Service'!$F14),IF($E14&gt;NA$3-1,$H14,0))</f>
        <v>0</v>
      </c>
      <c r="NB14" s="274">
        <f>IF($I14="Percentage of Cash Flow",IF($E14&gt;NB$3-1,(('Operating Pro Forma'!$AF$59-'Operating Pro Forma'!$AF$62)/12)*'Debt Service'!$F14),IF($E14&gt;NB$3-1,$H14,0))</f>
        <v>0</v>
      </c>
      <c r="NC14" s="274">
        <f>IF($I14="Percentage of Cash Flow",IF($E14&gt;NC$3-1,(('Operating Pro Forma'!$AF$59-'Operating Pro Forma'!$AF$62)/12)*'Debt Service'!$F14),IF($E14&gt;NC$3-1,$H14,0))</f>
        <v>0</v>
      </c>
      <c r="ND14" s="274">
        <f>IF($I14="Percentage of Cash Flow",IF($E14&gt;ND$3-1,(('Operating Pro Forma'!$AF$59-'Operating Pro Forma'!$AF$62)/12)*'Debt Service'!$F14),IF($E14&gt;ND$3-1,$H14,0))</f>
        <v>0</v>
      </c>
      <c r="NE14" s="274">
        <f>IF($I14="Percentage of Cash Flow",IF($E14&gt;NE$3-1,(('Operating Pro Forma'!$AF$59-'Operating Pro Forma'!$AF$62)/12)*'Debt Service'!$F14),IF($E14&gt;NE$3-1,$H14,0))</f>
        <v>0</v>
      </c>
      <c r="NF14" s="274">
        <f>IF($I14="Percentage of Cash Flow",IF($E14&gt;NF$3-1,(('Operating Pro Forma'!$AF$59-'Operating Pro Forma'!$AF$62)/12)*'Debt Service'!$F14),IF($E14&gt;NF$3-1,$H14,0))</f>
        <v>0</v>
      </c>
      <c r="NG14" s="274">
        <f>IF($I14="Percentage of Cash Flow",IF($E14&gt;NG$3-1,(('Operating Pro Forma'!$AF$59-'Operating Pro Forma'!$AF$62)/12)*'Debt Service'!$F14),IF($E14&gt;NG$3-1,$H14,0))</f>
        <v>0</v>
      </c>
      <c r="NH14" s="274">
        <f>IF($I14="Percentage of Cash Flow",IF($E14&gt;NH$3-1,(('Operating Pro Forma'!$AF$59-'Operating Pro Forma'!$AF$62)/12)*'Debt Service'!$F14),IF($E14&gt;NH$3-1,$H14,0))</f>
        <v>0</v>
      </c>
      <c r="NI14" s="274">
        <f>IF($I14="Percentage of Cash Flow",IF($E14&gt;NI$3-1,(('Operating Pro Forma'!$AF$59-'Operating Pro Forma'!$AF$62)/12)*'Debt Service'!$F14),IF($E14&gt;NI$3-1,$H14,0))</f>
        <v>0</v>
      </c>
      <c r="NJ14" s="274">
        <f>IF($I14="Percentage of Cash Flow",IF($E14&gt;NJ$3-1,(('Operating Pro Forma'!$AF$59-'Operating Pro Forma'!$AF$62)/12)*'Debt Service'!$F14),IF($E14&gt;NJ$3-1,$H14,0))</f>
        <v>0</v>
      </c>
      <c r="NK14" s="274">
        <f>IF($I14="Percentage of Cash Flow",IF($E14&gt;NK$3-1,(('Operating Pro Forma'!$AF$59-'Operating Pro Forma'!$AF$62)/12)*'Debt Service'!$F14),IF($E14&gt;NK$3-1,$H14,0))</f>
        <v>0</v>
      </c>
      <c r="NL14" s="267">
        <f t="shared" si="27"/>
        <v>0</v>
      </c>
      <c r="NM14" s="274">
        <f>IF($I14="Percentage of Cash Flow",IF($E14&gt;NM$3-1,(('Operating Pro Forma'!$AG$59-'Operating Pro Forma'!$AG$62)/12)*'Debt Service'!$F14),IF($E14&gt;NM$3-1,$H14,0))</f>
        <v>0</v>
      </c>
      <c r="NN14" s="274">
        <f>IF($I14="Percentage of Cash Flow",IF($E14&gt;NN$3-1,(('Operating Pro Forma'!$AG$59-'Operating Pro Forma'!$AG$62)/12)*'Debt Service'!$F14),IF($E14&gt;NN$3-1,$H14,0))</f>
        <v>0</v>
      </c>
      <c r="NO14" s="274">
        <f>IF($I14="Percentage of Cash Flow",IF($E14&gt;NO$3-1,(('Operating Pro Forma'!$AG$59-'Operating Pro Forma'!$AG$62)/12)*'Debt Service'!$F14),IF($E14&gt;NO$3-1,$H14,0))</f>
        <v>0</v>
      </c>
      <c r="NP14" s="274">
        <f>IF($I14="Percentage of Cash Flow",IF($E14&gt;NP$3-1,(('Operating Pro Forma'!$AG$59-'Operating Pro Forma'!$AG$62)/12)*'Debt Service'!$F14),IF($E14&gt;NP$3-1,$H14,0))</f>
        <v>0</v>
      </c>
      <c r="NQ14" s="274">
        <f>IF($I14="Percentage of Cash Flow",IF($E14&gt;NQ$3-1,(('Operating Pro Forma'!$AG$59-'Operating Pro Forma'!$AG$62)/12)*'Debt Service'!$F14),IF($E14&gt;NQ$3-1,$H14,0))</f>
        <v>0</v>
      </c>
      <c r="NR14" s="274">
        <f>IF($I14="Percentage of Cash Flow",IF($E14&gt;NR$3-1,(('Operating Pro Forma'!$AG$59-'Operating Pro Forma'!$AG$62)/12)*'Debt Service'!$F14),IF($E14&gt;NR$3-1,$H14,0))</f>
        <v>0</v>
      </c>
      <c r="NS14" s="274">
        <f>IF($I14="Percentage of Cash Flow",IF($E14&gt;NS$3-1,(('Operating Pro Forma'!$AG$59-'Operating Pro Forma'!$AG$62)/12)*'Debt Service'!$F14),IF($E14&gt;NS$3-1,$H14,0))</f>
        <v>0</v>
      </c>
      <c r="NT14" s="274">
        <f>IF($I14="Percentage of Cash Flow",IF($E14&gt;NT$3-1,(('Operating Pro Forma'!$AG$59-'Operating Pro Forma'!$AG$62)/12)*'Debt Service'!$F14),IF($E14&gt;NT$3-1,$H14,0))</f>
        <v>0</v>
      </c>
      <c r="NU14" s="274">
        <f>IF($I14="Percentage of Cash Flow",IF($E14&gt;NU$3-1,(('Operating Pro Forma'!$AG$59-'Operating Pro Forma'!$AG$62)/12)*'Debt Service'!$F14),IF($E14&gt;NU$3-1,$H14,0))</f>
        <v>0</v>
      </c>
      <c r="NV14" s="274">
        <f>IF($I14="Percentage of Cash Flow",IF($E14&gt;NV$3-1,(('Operating Pro Forma'!$AG$59-'Operating Pro Forma'!$AG$62)/12)*'Debt Service'!$F14),IF($E14&gt;NV$3-1,$H14,0))</f>
        <v>0</v>
      </c>
      <c r="NW14" s="274">
        <f>IF($I14="Percentage of Cash Flow",IF($E14&gt;NW$3-1,(('Operating Pro Forma'!$AG$59-'Operating Pro Forma'!$AG$62)/12)*'Debt Service'!$F14),IF($E14&gt;NW$3-1,$H14,0))</f>
        <v>0</v>
      </c>
      <c r="NX14" s="274">
        <f>IF($I14="Percentage of Cash Flow",IF($E14&gt;NX$3-1,(('Operating Pro Forma'!$AG$59-'Operating Pro Forma'!$AG$62)/12)*'Debt Service'!$F14),IF($E14&gt;NX$3-1,$H14,0))</f>
        <v>0</v>
      </c>
      <c r="NY14" s="267">
        <f t="shared" si="28"/>
        <v>0</v>
      </c>
      <c r="NZ14" s="274">
        <f>IF($I14="Percentage of Cash Flow",IF($E14&gt;NZ$3-1,(('Operating Pro Forma'!$AH$59-'Operating Pro Forma'!$AH$62)/12)*'Debt Service'!$F14),IF($E14&gt;NZ$3-1,$H14,0))</f>
        <v>0</v>
      </c>
      <c r="OA14" s="274">
        <f>IF($I14="Percentage of Cash Flow",IF($E14&gt;OA$3-1,(('Operating Pro Forma'!$AH$59-'Operating Pro Forma'!$AH$62)/12)*'Debt Service'!$F14),IF($E14&gt;OA$3-1,$H14,0))</f>
        <v>0</v>
      </c>
      <c r="OB14" s="274">
        <f>IF($I14="Percentage of Cash Flow",IF($E14&gt;OB$3-1,(('Operating Pro Forma'!$AH$59-'Operating Pro Forma'!$AH$62)/12)*'Debt Service'!$F14),IF($E14&gt;OB$3-1,$H14,0))</f>
        <v>0</v>
      </c>
      <c r="OC14" s="274">
        <f>IF($I14="Percentage of Cash Flow",IF($E14&gt;OC$3-1,(('Operating Pro Forma'!$AH$59-'Operating Pro Forma'!$AH$62)/12)*'Debt Service'!$F14),IF($E14&gt;OC$3-1,$H14,0))</f>
        <v>0</v>
      </c>
      <c r="OD14" s="274">
        <f>IF($I14="Percentage of Cash Flow",IF($E14&gt;OD$3-1,(('Operating Pro Forma'!$AH$59-'Operating Pro Forma'!$AH$62)/12)*'Debt Service'!$F14),IF($E14&gt;OD$3-1,$H14,0))</f>
        <v>0</v>
      </c>
      <c r="OE14" s="274">
        <f>IF($I14="Percentage of Cash Flow",IF($E14&gt;OE$3-1,(('Operating Pro Forma'!$AH$59-'Operating Pro Forma'!$AH$62)/12)*'Debt Service'!$F14),IF($E14&gt;OE$3-1,$H14,0))</f>
        <v>0</v>
      </c>
      <c r="OF14" s="274">
        <f>IF($I14="Percentage of Cash Flow",IF($E14&gt;OF$3-1,(('Operating Pro Forma'!$AH$59-'Operating Pro Forma'!$AH$62)/12)*'Debt Service'!$F14),IF($E14&gt;OF$3-1,$H14,0))</f>
        <v>0</v>
      </c>
      <c r="OG14" s="274">
        <f>IF($I14="Percentage of Cash Flow",IF($E14&gt;OG$3-1,(('Operating Pro Forma'!$AH$59-'Operating Pro Forma'!$AH$62)/12)*'Debt Service'!$F14),IF($E14&gt;OG$3-1,$H14,0))</f>
        <v>0</v>
      </c>
      <c r="OH14" s="274">
        <f>IF($I14="Percentage of Cash Flow",IF($E14&gt;OH$3-1,(('Operating Pro Forma'!$AH$59-'Operating Pro Forma'!$AH$62)/12)*'Debt Service'!$F14),IF($E14&gt;OH$3-1,$H14,0))</f>
        <v>0</v>
      </c>
      <c r="OI14" s="274">
        <f>IF($I14="Percentage of Cash Flow",IF($E14&gt;OI$3-1,(('Operating Pro Forma'!$AH$59-'Operating Pro Forma'!$AH$62)/12)*'Debt Service'!$F14),IF($E14&gt;OI$3-1,$H14,0))</f>
        <v>0</v>
      </c>
      <c r="OJ14" s="274">
        <f>IF($I14="Percentage of Cash Flow",IF($E14&gt;OJ$3-1,(('Operating Pro Forma'!$AH$59-'Operating Pro Forma'!$AH$62)/12)*'Debt Service'!$F14),IF($E14&gt;OJ$3-1,$H14,0))</f>
        <v>0</v>
      </c>
      <c r="OK14" s="274">
        <f>IF($I14="Percentage of Cash Flow",IF($E14&gt;OK$3-1,(('Operating Pro Forma'!$AH$59-'Operating Pro Forma'!$AH$62)/12)*'Debt Service'!$F14),IF($E14&gt;OK$3-1,$H14,0))</f>
        <v>0</v>
      </c>
      <c r="OL14" s="267">
        <f t="shared" si="29"/>
        <v>0</v>
      </c>
    </row>
    <row r="15" spans="1:402" x14ac:dyDescent="0.25">
      <c r="A15" s="260">
        <f>'Funding Sources'!A15</f>
        <v>0</v>
      </c>
      <c r="B15" s="363">
        <f>'Funding Sources'!B15:C15</f>
        <v>0</v>
      </c>
      <c r="C15" s="261">
        <f>'Funding Sources'!G15</f>
        <v>0</v>
      </c>
      <c r="D15" s="262"/>
      <c r="E15" s="263"/>
      <c r="F15" s="264"/>
      <c r="G15" s="261">
        <f t="shared" si="0"/>
        <v>0</v>
      </c>
      <c r="H15" s="262"/>
      <c r="I15" s="263"/>
      <c r="J15" s="265"/>
      <c r="M15" s="266">
        <f>IF($I15="Percentage of Cash Flow",IF($E15&gt;M$3-1,(('Operating Pro Forma'!$E$59-'Operating Pro Forma'!$E$62)/12)*'Debt Service'!$F15),IF($E15&gt;M$3-1,$H15,0))</f>
        <v>0</v>
      </c>
      <c r="N15" s="266">
        <f>IF($I15="Percentage of Cash Flow",IF($E15&gt;N$3-1,(('Operating Pro Forma'!$E$59-'Operating Pro Forma'!$E$62)/12)*'Debt Service'!$F15),IF($E15&gt;N$3-1,$H15,0))</f>
        <v>0</v>
      </c>
      <c r="O15" s="266">
        <f>IF($I15="Percentage of Cash Flow",IF($E15&gt;O$3-1,(('Operating Pro Forma'!$E$59-'Operating Pro Forma'!$E$62)/12)*'Debt Service'!$F15),IF($E15&gt;O$3-1,$H15,0))</f>
        <v>0</v>
      </c>
      <c r="P15" s="266">
        <f>IF($I15="Percentage of Cash Flow",IF($E15&gt;P$3-1,(('Operating Pro Forma'!$E$59-'Operating Pro Forma'!$E$62)/12)*'Debt Service'!$F15),IF($E15&gt;P$3-1,$H15,0))</f>
        <v>0</v>
      </c>
      <c r="Q15" s="266">
        <f>IF($I15="Percentage of Cash Flow",IF($E15&gt;Q$3-1,(('Operating Pro Forma'!$E$59-'Operating Pro Forma'!$E$62)/12)*'Debt Service'!$F15),IF($E15&gt;Q$3-1,$H15,0))</f>
        <v>0</v>
      </c>
      <c r="R15" s="266">
        <f>IF($I15="Percentage of Cash Flow",IF($E15&gt;R$3-1,(('Operating Pro Forma'!$E$59-'Operating Pro Forma'!$E$62)/12)*'Debt Service'!$F15),IF($E15&gt;R$3-1,$H15,0))</f>
        <v>0</v>
      </c>
      <c r="S15" s="266">
        <f>IF($I15="Percentage of Cash Flow",IF($E15&gt;S$3-1,(('Operating Pro Forma'!$E$59-'Operating Pro Forma'!$E$62)/12)*'Debt Service'!$F15),IF($E15&gt;S$3-1,$H15,0))</f>
        <v>0</v>
      </c>
      <c r="T15" s="266">
        <f>IF($I15="Percentage of Cash Flow",IF($E15&gt;T$3-1,(('Operating Pro Forma'!$E$59-'Operating Pro Forma'!$E$62)/12)*'Debt Service'!$F15),IF($E15&gt;T$3-1,$H15,0))</f>
        <v>0</v>
      </c>
      <c r="U15" s="266">
        <f>IF($I15="Percentage of Cash Flow",IF($E15&gt;U$3-1,(('Operating Pro Forma'!$E$59-'Operating Pro Forma'!$E$62)/12)*'Debt Service'!$F15),IF($E15&gt;U$3-1,$H15,0))</f>
        <v>0</v>
      </c>
      <c r="V15" s="266">
        <f>IF($I15="Percentage of Cash Flow",IF($E15&gt;V$3-1,(('Operating Pro Forma'!$E$59-'Operating Pro Forma'!$E$62)/12)*'Debt Service'!$F15),IF($E15&gt;V$3-1,$H15,0))</f>
        <v>0</v>
      </c>
      <c r="W15" s="266">
        <f>IF($I15="Percentage of Cash Flow",IF($E15&gt;W$3-1,(('Operating Pro Forma'!$E$59-'Operating Pro Forma'!$E$62)/12)*'Debt Service'!$F15),IF($E15&gt;W$3-1,$H15,0))</f>
        <v>0</v>
      </c>
      <c r="X15" s="266">
        <f>IF($I15="Percentage of Cash Flow",IF($E15&gt;X$3-1,(('Operating Pro Forma'!$E$59-'Operating Pro Forma'!$E$62)/12)*'Debt Service'!$F15),IF($E15&gt;X$3-1,$H15,0))</f>
        <v>0</v>
      </c>
      <c r="Y15" s="267">
        <f t="shared" si="1"/>
        <v>0</v>
      </c>
      <c r="Z15" s="268">
        <f>IF($I15="Percentage of Cash Flow",IF($E15&gt;Z$3-1,(('Operating Pro Forma'!$F$59-'Operating Pro Forma'!$F$62)/12)*'Debt Service'!$F15),IF($E15&gt;Z$3-1,$H15,0))</f>
        <v>0</v>
      </c>
      <c r="AA15" s="268">
        <f>IF($I15="Percentage of Cash Flow",IF($E15&gt;AA$3-1,(('Operating Pro Forma'!$F$59-'Operating Pro Forma'!$F$62)/12)*'Debt Service'!$F15),IF($E15&gt;AA$3-1,$H15,0))</f>
        <v>0</v>
      </c>
      <c r="AB15" s="268">
        <f>IF($I15="Percentage of Cash Flow",IF($E15&gt;AB$3-1,(('Operating Pro Forma'!$F$59-'Operating Pro Forma'!$F$62)/12)*'Debt Service'!$F15),IF($E15&gt;AB$3-1,$H15,0))</f>
        <v>0</v>
      </c>
      <c r="AC15" s="268">
        <f>IF($I15="Percentage of Cash Flow",IF($E15&gt;AC$3-1,(('Operating Pro Forma'!$F$59-'Operating Pro Forma'!$F$62)/12)*'Debt Service'!$F15),IF($E15&gt;AC$3-1,$H15,0))</f>
        <v>0</v>
      </c>
      <c r="AD15" s="268">
        <f>IF($I15="Percentage of Cash Flow",IF($E15&gt;AD$3-1,(('Operating Pro Forma'!$F$59-'Operating Pro Forma'!$F$62)/12)*'Debt Service'!$F15),IF($E15&gt;AD$3-1,$H15,0))</f>
        <v>0</v>
      </c>
      <c r="AE15" s="268">
        <f>IF($I15="Percentage of Cash Flow",IF($E15&gt;AE$3-1,(('Operating Pro Forma'!$F$59-'Operating Pro Forma'!$F$62)/12)*'Debt Service'!$F15),IF($E15&gt;AE$3-1,$H15,0))</f>
        <v>0</v>
      </c>
      <c r="AF15" s="268">
        <f>IF($I15="Percentage of Cash Flow",IF($E15&gt;AF$3-1,(('Operating Pro Forma'!$F$59-'Operating Pro Forma'!$F$62)/12)*'Debt Service'!$F15),IF($E15&gt;AF$3-1,$H15,0))</f>
        <v>0</v>
      </c>
      <c r="AG15" s="268">
        <f>IF($I15="Percentage of Cash Flow",IF($E15&gt;AG$3-1,(('Operating Pro Forma'!$F$59-'Operating Pro Forma'!$F$62)/12)*'Debt Service'!$F15),IF($E15&gt;AG$3-1,$H15,0))</f>
        <v>0</v>
      </c>
      <c r="AH15" s="268">
        <f>IF($I15="Percentage of Cash Flow",IF($E15&gt;AH$3-1,(('Operating Pro Forma'!$F$59-'Operating Pro Forma'!$F$62)/12)*'Debt Service'!$F15),IF($E15&gt;AH$3-1,$H15,0))</f>
        <v>0</v>
      </c>
      <c r="AI15" s="268">
        <f>IF($I15="Percentage of Cash Flow",IF($E15&gt;AI$3-1,(('Operating Pro Forma'!$F$59-'Operating Pro Forma'!$F$62)/12)*'Debt Service'!$F15),IF($E15&gt;AI$3-1,$H15,0))</f>
        <v>0</v>
      </c>
      <c r="AJ15" s="268">
        <f>IF($I15="Percentage of Cash Flow",IF($E15&gt;AJ$3-1,(('Operating Pro Forma'!$F$59-'Operating Pro Forma'!$F$62)/12)*'Debt Service'!$F15),IF($E15&gt;AJ$3-1,$H15,0))</f>
        <v>0</v>
      </c>
      <c r="AK15" s="268">
        <f>IF($I15="Percentage of Cash Flow",IF($E15&gt;AK$3-1,(('Operating Pro Forma'!$F$59-'Operating Pro Forma'!$F$62)/12)*'Debt Service'!$F15),IF($E15&gt;AK$3-1,$H15,0))</f>
        <v>0</v>
      </c>
      <c r="AL15" s="267">
        <f t="shared" si="2"/>
        <v>0</v>
      </c>
      <c r="AM15" s="268">
        <f>IF($I15="Percentage of Cash Flow",IF($E15&gt;AM$3-1,(('Operating Pro Forma'!$G$59-'Operating Pro Forma'!$G$62)/12)*'Debt Service'!$F15),IF($E15&gt;AM$3-1,$H15,0))</f>
        <v>0</v>
      </c>
      <c r="AN15" s="268">
        <f>IF($I15="Percentage of Cash Flow",IF($E15&gt;AN$3-1,(('Operating Pro Forma'!$G$59-'Operating Pro Forma'!$G$62)/12)*'Debt Service'!$F15),IF($E15&gt;AN$3-1,$H15,0))</f>
        <v>0</v>
      </c>
      <c r="AO15" s="268">
        <f>IF($I15="Percentage of Cash Flow",IF($E15&gt;AO$3-1,(('Operating Pro Forma'!$G$59-'Operating Pro Forma'!$G$62)/12)*'Debt Service'!$F15),IF($E15&gt;AO$3-1,$H15,0))</f>
        <v>0</v>
      </c>
      <c r="AP15" s="268">
        <f>IF($I15="Percentage of Cash Flow",IF($E15&gt;AP$3-1,(('Operating Pro Forma'!$G$59-'Operating Pro Forma'!$G$62)/12)*'Debt Service'!$F15),IF($E15&gt;AP$3-1,$H15,0))</f>
        <v>0</v>
      </c>
      <c r="AQ15" s="268">
        <f>IF($I15="Percentage of Cash Flow",IF($E15&gt;AQ$3-1,(('Operating Pro Forma'!$G$59-'Operating Pro Forma'!$G$62)/12)*'Debt Service'!$F15),IF($E15&gt;AQ$3-1,$H15,0))</f>
        <v>0</v>
      </c>
      <c r="AR15" s="268">
        <f>IF($I15="Percentage of Cash Flow",IF($E15&gt;AR$3-1,(('Operating Pro Forma'!$G$59-'Operating Pro Forma'!$G$62)/12)*'Debt Service'!$F15),IF($E15&gt;AR$3-1,$H15,0))</f>
        <v>0</v>
      </c>
      <c r="AS15" s="268">
        <f>IF($I15="Percentage of Cash Flow",IF($E15&gt;AS$3-1,(('Operating Pro Forma'!$G$59-'Operating Pro Forma'!$G$62)/12)*'Debt Service'!$F15),IF($E15&gt;AS$3-1,$H15,0))</f>
        <v>0</v>
      </c>
      <c r="AT15" s="268">
        <f>IF($I15="Percentage of Cash Flow",IF($E15&gt;AT$3-1,(('Operating Pro Forma'!$G$59-'Operating Pro Forma'!$G$62)/12)*'Debt Service'!$F15),IF($E15&gt;AT$3-1,$H15,0))</f>
        <v>0</v>
      </c>
      <c r="AU15" s="268">
        <f>IF($I15="Percentage of Cash Flow",IF($E15&gt;AU$3-1,(('Operating Pro Forma'!$G$59-'Operating Pro Forma'!$G$62)/12)*'Debt Service'!$F15),IF($E15&gt;AU$3-1,$H15,0))</f>
        <v>0</v>
      </c>
      <c r="AV15" s="268">
        <f>IF($I15="Percentage of Cash Flow",IF($E15&gt;AV$3-1,(('Operating Pro Forma'!$G$59-'Operating Pro Forma'!$G$62)/12)*'Debt Service'!$F15),IF($E15&gt;AV$3-1,$H15,0))</f>
        <v>0</v>
      </c>
      <c r="AW15" s="268">
        <f>IF($I15="Percentage of Cash Flow",IF($E15&gt;AW$3-1,(('Operating Pro Forma'!$G$59-'Operating Pro Forma'!$G$62)/12)*'Debt Service'!$F15),IF($E15&gt;AW$3-1,$H15,0))</f>
        <v>0</v>
      </c>
      <c r="AX15" s="268">
        <f>IF($I15="Percentage of Cash Flow",IF($E15&gt;AX$3-1,(('Operating Pro Forma'!$G$59-'Operating Pro Forma'!$G$62)/12)*'Debt Service'!$F15),IF($E15&gt;AX$3-1,$H15,0))</f>
        <v>0</v>
      </c>
      <c r="AY15" s="267">
        <f t="shared" si="3"/>
        <v>0</v>
      </c>
      <c r="AZ15" s="268">
        <f>IF($I15="Percentage of Cash Flow",IF($E15&gt;AZ$3-1,(('Operating Pro Forma'!$H$59-'Operating Pro Forma'!$H$62)/12)*'Debt Service'!$F15),IF($E15&gt;AZ$3-1,$H15,0))</f>
        <v>0</v>
      </c>
      <c r="BA15" s="268">
        <f>IF($I15="Percentage of Cash Flow",IF($E15&gt;BA$3-1,(('Operating Pro Forma'!$H$59-'Operating Pro Forma'!$H$62)/12)*'Debt Service'!$F15),IF($E15&gt;BA$3-1,$H15,0))</f>
        <v>0</v>
      </c>
      <c r="BB15" s="268">
        <f>IF($I15="Percentage of Cash Flow",IF($E15&gt;BB$3-1,(('Operating Pro Forma'!$H$59-'Operating Pro Forma'!$H$62)/12)*'Debt Service'!$F15),IF($E15&gt;BB$3-1,$H15,0))</f>
        <v>0</v>
      </c>
      <c r="BC15" s="268">
        <f>IF($I15="Percentage of Cash Flow",IF($E15&gt;BC$3-1,(('Operating Pro Forma'!$H$59-'Operating Pro Forma'!$H$62)/12)*'Debt Service'!$F15),IF($E15&gt;BC$3-1,$H15,0))</f>
        <v>0</v>
      </c>
      <c r="BD15" s="268">
        <f>IF($I15="Percentage of Cash Flow",IF($E15&gt;BD$3-1,(('Operating Pro Forma'!$H$59-'Operating Pro Forma'!$H$62)/12)*'Debt Service'!$F15),IF($E15&gt;BD$3-1,$H15,0))</f>
        <v>0</v>
      </c>
      <c r="BE15" s="268">
        <f>IF($I15="Percentage of Cash Flow",IF($E15&gt;BE$3-1,(('Operating Pro Forma'!$H$59-'Operating Pro Forma'!$H$62)/12)*'Debt Service'!$F15),IF($E15&gt;BE$3-1,$H15,0))</f>
        <v>0</v>
      </c>
      <c r="BF15" s="268">
        <f>IF($I15="Percentage of Cash Flow",IF($E15&gt;BF$3-1,(('Operating Pro Forma'!$H$59-'Operating Pro Forma'!$H$62)/12)*'Debt Service'!$F15),IF($E15&gt;BF$3-1,$H15,0))</f>
        <v>0</v>
      </c>
      <c r="BG15" s="268">
        <f>IF($I15="Percentage of Cash Flow",IF($E15&gt;BG$3-1,(('Operating Pro Forma'!$H$59-'Operating Pro Forma'!$H$62)/12)*'Debt Service'!$F15),IF($E15&gt;BG$3-1,$H15,0))</f>
        <v>0</v>
      </c>
      <c r="BH15" s="268">
        <f>IF($I15="Percentage of Cash Flow",IF($E15&gt;BH$3-1,(('Operating Pro Forma'!$H$59-'Operating Pro Forma'!$H$62)/12)*'Debt Service'!$F15),IF($E15&gt;BH$3-1,$H15,0))</f>
        <v>0</v>
      </c>
      <c r="BI15" s="268">
        <f>IF($I15="Percentage of Cash Flow",IF($E15&gt;BI$3-1,(('Operating Pro Forma'!$H$59-'Operating Pro Forma'!$H$62)/12)*'Debt Service'!$F15),IF($E15&gt;BI$3-1,$H15,0))</f>
        <v>0</v>
      </c>
      <c r="BJ15" s="268">
        <f>IF($I15="Percentage of Cash Flow",IF($E15&gt;BJ$3-1,(('Operating Pro Forma'!$H$59-'Operating Pro Forma'!$H$62)/12)*'Debt Service'!$F15),IF($E15&gt;BJ$3-1,$H15,0))</f>
        <v>0</v>
      </c>
      <c r="BK15" s="268">
        <f>IF($I15="Percentage of Cash Flow",IF($E15&gt;BK$3-1,(('Operating Pro Forma'!$H$59-'Operating Pro Forma'!$H$62)/12)*'Debt Service'!$F15),IF($E15&gt;BK$3-1,$H15,0))</f>
        <v>0</v>
      </c>
      <c r="BL15" s="267">
        <f t="shared" si="4"/>
        <v>0</v>
      </c>
      <c r="BM15" s="268">
        <f>IF($I15="Percentage of Cash Flow",IF($E15&gt;BM$3-1,(('Operating Pro Forma'!$I$59-'Operating Pro Forma'!$I$62)/12)*'Debt Service'!$F15),IF($E15&gt;BM$3-1,$H15,0))</f>
        <v>0</v>
      </c>
      <c r="BN15" s="268">
        <f>IF($I15="Percentage of Cash Flow",IF($E15&gt;BN$3-1,(('Operating Pro Forma'!$I$59-'Operating Pro Forma'!$I$62)/12)*'Debt Service'!$F15),IF($E15&gt;BN$3-1,$H15,0))</f>
        <v>0</v>
      </c>
      <c r="BO15" s="268">
        <f>IF($I15="Percentage of Cash Flow",IF($E15&gt;BO$3-1,(('Operating Pro Forma'!$I$59-'Operating Pro Forma'!$I$62)/12)*'Debt Service'!$F15),IF($E15&gt;BO$3-1,$H15,0))</f>
        <v>0</v>
      </c>
      <c r="BP15" s="268">
        <f>IF($I15="Percentage of Cash Flow",IF($E15&gt;BP$3-1,(('Operating Pro Forma'!$I$59-'Operating Pro Forma'!$I$62)/12)*'Debt Service'!$F15),IF($E15&gt;BP$3-1,$H15,0))</f>
        <v>0</v>
      </c>
      <c r="BQ15" s="268">
        <f>IF($I15="Percentage of Cash Flow",IF($E15&gt;BQ$3-1,(('Operating Pro Forma'!$I$59-'Operating Pro Forma'!$I$62)/12)*'Debt Service'!$F15),IF($E15&gt;BQ$3-1,$H15,0))</f>
        <v>0</v>
      </c>
      <c r="BR15" s="268">
        <f>IF($I15="Percentage of Cash Flow",IF($E15&gt;BR$3-1,(('Operating Pro Forma'!$I$59-'Operating Pro Forma'!$I$62)/12)*'Debt Service'!$F15),IF($E15&gt;BR$3-1,$H15,0))</f>
        <v>0</v>
      </c>
      <c r="BS15" s="268">
        <f>IF($I15="Percentage of Cash Flow",IF($E15&gt;BS$3-1,(('Operating Pro Forma'!$I$59-'Operating Pro Forma'!$I$62)/12)*'Debt Service'!$F15),IF($E15&gt;BS$3-1,$H15,0))</f>
        <v>0</v>
      </c>
      <c r="BT15" s="268">
        <f>IF($I15="Percentage of Cash Flow",IF($E15&gt;BT$3-1,(('Operating Pro Forma'!$I$59-'Operating Pro Forma'!$I$62)/12)*'Debt Service'!$F15),IF($E15&gt;BT$3-1,$H15,0))</f>
        <v>0</v>
      </c>
      <c r="BU15" s="268">
        <f>IF($I15="Percentage of Cash Flow",IF($E15&gt;BU$3-1,(('Operating Pro Forma'!$I$59-'Operating Pro Forma'!$I$62)/12)*'Debt Service'!$F15),IF($E15&gt;BU$3-1,$H15,0))</f>
        <v>0</v>
      </c>
      <c r="BV15" s="268">
        <f>IF($I15="Percentage of Cash Flow",IF($E15&gt;BV$3-1,(('Operating Pro Forma'!$I$59-'Operating Pro Forma'!$I$62)/12)*'Debt Service'!$F15),IF($E15&gt;BV$3-1,$H15,0))</f>
        <v>0</v>
      </c>
      <c r="BW15" s="268">
        <f>IF($I15="Percentage of Cash Flow",IF($E15&gt;BW$3-1,(('Operating Pro Forma'!$I$59-'Operating Pro Forma'!$I$62)/12)*'Debt Service'!$F15),IF($E15&gt;BW$3-1,$H15,0))</f>
        <v>0</v>
      </c>
      <c r="BX15" s="268">
        <f>IF($I15="Percentage of Cash Flow",IF($E15&gt;BX$3-1,(('Operating Pro Forma'!$I$59-'Operating Pro Forma'!$I$62)/12)*'Debt Service'!$F15),IF($E15&gt;BX$3-1,$H15,0))</f>
        <v>0</v>
      </c>
      <c r="BY15" s="267">
        <f t="shared" si="5"/>
        <v>0</v>
      </c>
      <c r="BZ15" s="268">
        <f>IF($I15="Percentage of Cash Flow",IF($E15&gt;BZ$3-1,(('Operating Pro Forma'!$J$59-'Operating Pro Forma'!$J$62)/12)*'Debt Service'!$F15),IF($E15&gt;BZ$3-1,$H15,0))</f>
        <v>0</v>
      </c>
      <c r="CA15" s="268">
        <f>IF($I15="Percentage of Cash Flow",IF($E15&gt;CA$3-1,(('Operating Pro Forma'!$J$59-'Operating Pro Forma'!$J$62)/12)*'Debt Service'!$F15),IF($E15&gt;CA$3-1,$H15,0))</f>
        <v>0</v>
      </c>
      <c r="CB15" s="268">
        <f>IF($I15="Percentage of Cash Flow",IF($E15&gt;CB$3-1,(('Operating Pro Forma'!$J$59-'Operating Pro Forma'!$J$62)/12)*'Debt Service'!$F15),IF($E15&gt;CB$3-1,$H15,0))</f>
        <v>0</v>
      </c>
      <c r="CC15" s="268">
        <f>IF($I15="Percentage of Cash Flow",IF($E15&gt;CC$3-1,(('Operating Pro Forma'!$J$59-'Operating Pro Forma'!$J$62)/12)*'Debt Service'!$F15),IF($E15&gt;CC$3-1,$H15,0))</f>
        <v>0</v>
      </c>
      <c r="CD15" s="268">
        <f>IF($I15="Percentage of Cash Flow",IF($E15&gt;CD$3-1,(('Operating Pro Forma'!$J$59-'Operating Pro Forma'!$J$62)/12)*'Debt Service'!$F15),IF($E15&gt;CD$3-1,$H15,0))</f>
        <v>0</v>
      </c>
      <c r="CE15" s="268">
        <f>IF($I15="Percentage of Cash Flow",IF($E15&gt;CE$3-1,(('Operating Pro Forma'!$J$59-'Operating Pro Forma'!$J$62)/12)*'Debt Service'!$F15),IF($E15&gt;CE$3-1,$H15,0))</f>
        <v>0</v>
      </c>
      <c r="CF15" s="268">
        <f>IF($I15="Percentage of Cash Flow",IF($E15&gt;CF$3-1,(('Operating Pro Forma'!$J$59-'Operating Pro Forma'!$J$62)/12)*'Debt Service'!$F15),IF($E15&gt;CF$3-1,$H15,0))</f>
        <v>0</v>
      </c>
      <c r="CG15" s="268">
        <f>IF($I15="Percentage of Cash Flow",IF($E15&gt;CG$3-1,(('Operating Pro Forma'!$J$59-'Operating Pro Forma'!$J$62)/12)*'Debt Service'!$F15),IF($E15&gt;CG$3-1,$H15,0))</f>
        <v>0</v>
      </c>
      <c r="CH15" s="268">
        <f>IF($I15="Percentage of Cash Flow",IF($E15&gt;CH$3-1,(('Operating Pro Forma'!$J$59-'Operating Pro Forma'!$J$62)/12)*'Debt Service'!$F15),IF($E15&gt;CH$3-1,$H15,0))</f>
        <v>0</v>
      </c>
      <c r="CI15" s="268">
        <f>IF($I15="Percentage of Cash Flow",IF($E15&gt;CI$3-1,(('Operating Pro Forma'!$J$59-'Operating Pro Forma'!$J$62)/12)*'Debt Service'!$F15),IF($E15&gt;CI$3-1,$H15,0))</f>
        <v>0</v>
      </c>
      <c r="CJ15" s="268">
        <f>IF($I15="Percentage of Cash Flow",IF($E15&gt;CJ$3-1,(('Operating Pro Forma'!$J$59-'Operating Pro Forma'!$J$62)/12)*'Debt Service'!$F15),IF($E15&gt;CJ$3-1,$H15,0))</f>
        <v>0</v>
      </c>
      <c r="CK15" s="268">
        <f>IF($I15="Percentage of Cash Flow",IF($E15&gt;CK$3-1,(('Operating Pro Forma'!$J$59-'Operating Pro Forma'!$J$62)/12)*'Debt Service'!$F15),IF($E15&gt;CK$3-1,$H15,0))</f>
        <v>0</v>
      </c>
      <c r="CL15" s="267">
        <f t="shared" si="6"/>
        <v>0</v>
      </c>
      <c r="CM15" s="268">
        <f>IF($I15="Percentage of Cash Flow",IF($E15&gt;CM$3-1,(('Operating Pro Forma'!$K$59-'Operating Pro Forma'!$K$62)/12)*'Debt Service'!$F15),IF($E15&gt;CM$3-1,$H15,0))</f>
        <v>0</v>
      </c>
      <c r="CN15" s="268">
        <f>IF($I15="Percentage of Cash Flow",IF($E15&gt;CN$3-1,(('Operating Pro Forma'!$K$59-'Operating Pro Forma'!$K$62)/12)*'Debt Service'!$F15),IF($E15&gt;CN$3-1,$H15,0))</f>
        <v>0</v>
      </c>
      <c r="CO15" s="268">
        <f>IF($I15="Percentage of Cash Flow",IF($E15&gt;CO$3-1,(('Operating Pro Forma'!$K$59-'Operating Pro Forma'!$K$62)/12)*'Debt Service'!$F15),IF($E15&gt;CO$3-1,$H15,0))</f>
        <v>0</v>
      </c>
      <c r="CP15" s="268">
        <f>IF($I15="Percentage of Cash Flow",IF($E15&gt;CP$3-1,(('Operating Pro Forma'!$K$59-'Operating Pro Forma'!$K$62)/12)*'Debt Service'!$F15),IF($E15&gt;CP$3-1,$H15,0))</f>
        <v>0</v>
      </c>
      <c r="CQ15" s="268">
        <f>IF($I15="Percentage of Cash Flow",IF($E15&gt;CQ$3-1,(('Operating Pro Forma'!$K$59-'Operating Pro Forma'!$K$62)/12)*'Debt Service'!$F15),IF($E15&gt;CQ$3-1,$H15,0))</f>
        <v>0</v>
      </c>
      <c r="CR15" s="268">
        <f>IF($I15="Percentage of Cash Flow",IF($E15&gt;CR$3-1,(('Operating Pro Forma'!$K$59-'Operating Pro Forma'!$K$62)/12)*'Debt Service'!$F15),IF($E15&gt;CR$3-1,$H15,0))</f>
        <v>0</v>
      </c>
      <c r="CS15" s="268">
        <f>IF($I15="Percentage of Cash Flow",IF($E15&gt;CS$3-1,(('Operating Pro Forma'!$K$59-'Operating Pro Forma'!$K$62)/12)*'Debt Service'!$F15),IF($E15&gt;CS$3-1,$H15,0))</f>
        <v>0</v>
      </c>
      <c r="CT15" s="268">
        <f>IF($I15="Percentage of Cash Flow",IF($E15&gt;CT$3-1,(('Operating Pro Forma'!$K$59-'Operating Pro Forma'!$K$62)/12)*'Debt Service'!$F15),IF($E15&gt;CT$3-1,$H15,0))</f>
        <v>0</v>
      </c>
      <c r="CU15" s="268">
        <f>IF($I15="Percentage of Cash Flow",IF($E15&gt;CU$3-1,(('Operating Pro Forma'!$K$59-'Operating Pro Forma'!$K$62)/12)*'Debt Service'!$F15),IF($E15&gt;CU$3-1,$H15,0))</f>
        <v>0</v>
      </c>
      <c r="CV15" s="268">
        <f>IF($I15="Percentage of Cash Flow",IF($E15&gt;CV$3-1,(('Operating Pro Forma'!$K$59-'Operating Pro Forma'!$K$62)/12)*'Debt Service'!$F15),IF($E15&gt;CV$3-1,$H15,0))</f>
        <v>0</v>
      </c>
      <c r="CW15" s="268">
        <f>IF($I15="Percentage of Cash Flow",IF($E15&gt;CW$3-1,(('Operating Pro Forma'!$K$59-'Operating Pro Forma'!$K$62)/12)*'Debt Service'!$F15),IF($E15&gt;CW$3-1,$H15,0))</f>
        <v>0</v>
      </c>
      <c r="CX15" s="268">
        <f>IF($I15="Percentage of Cash Flow",IF($E15&gt;CX$3-1,(('Operating Pro Forma'!$K$59-'Operating Pro Forma'!$K$62)/12)*'Debt Service'!$F15),IF($E15&gt;CX$3-1,$H15,0))</f>
        <v>0</v>
      </c>
      <c r="CY15" s="267">
        <f t="shared" si="7"/>
        <v>0</v>
      </c>
      <c r="CZ15" s="268">
        <f>IF($I15="Percentage of Cash Flow",IF($E15&gt;CZ$3-1,(('Operating Pro Forma'!$L$59-'Operating Pro Forma'!$L$62)/12)*'Debt Service'!$F15),IF($E15&gt;CZ$3-1,$H15,0))</f>
        <v>0</v>
      </c>
      <c r="DA15" s="268">
        <f>IF($I15="Percentage of Cash Flow",IF($E15&gt;DA$3-1,(('Operating Pro Forma'!$L$59-'Operating Pro Forma'!$L$62)/12)*'Debt Service'!$F15),IF($E15&gt;DA$3-1,$H15,0))</f>
        <v>0</v>
      </c>
      <c r="DB15" s="268">
        <f>IF($I15="Percentage of Cash Flow",IF($E15&gt;DB$3-1,(('Operating Pro Forma'!$L$59-'Operating Pro Forma'!$L$62)/12)*'Debt Service'!$F15),IF($E15&gt;DB$3-1,$H15,0))</f>
        <v>0</v>
      </c>
      <c r="DC15" s="268">
        <f>IF($I15="Percentage of Cash Flow",IF($E15&gt;DC$3-1,(('Operating Pro Forma'!$L$59-'Operating Pro Forma'!$L$62)/12)*'Debt Service'!$F15),IF($E15&gt;DC$3-1,$H15,0))</f>
        <v>0</v>
      </c>
      <c r="DD15" s="268">
        <f>IF($I15="Percentage of Cash Flow",IF($E15&gt;DD$3-1,(('Operating Pro Forma'!$L$59-'Operating Pro Forma'!$L$62)/12)*'Debt Service'!$F15),IF($E15&gt;DD$3-1,$H15,0))</f>
        <v>0</v>
      </c>
      <c r="DE15" s="268">
        <f>IF($I15="Percentage of Cash Flow",IF($E15&gt;DE$3-1,(('Operating Pro Forma'!$L$59-'Operating Pro Forma'!$L$62)/12)*'Debt Service'!$F15),IF($E15&gt;DE$3-1,$H15,0))</f>
        <v>0</v>
      </c>
      <c r="DF15" s="268">
        <f>IF($I15="Percentage of Cash Flow",IF($E15&gt;DF$3-1,(('Operating Pro Forma'!$L$59-'Operating Pro Forma'!$L$62)/12)*'Debt Service'!$F15),IF($E15&gt;DF$3-1,$H15,0))</f>
        <v>0</v>
      </c>
      <c r="DG15" s="268">
        <f>IF($I15="Percentage of Cash Flow",IF($E15&gt;DG$3-1,(('Operating Pro Forma'!$L$59-'Operating Pro Forma'!$L$62)/12)*'Debt Service'!$F15),IF($E15&gt;DG$3-1,$H15,0))</f>
        <v>0</v>
      </c>
      <c r="DH15" s="268">
        <f>IF($I15="Percentage of Cash Flow",IF($E15&gt;DH$3-1,(('Operating Pro Forma'!$L$59-'Operating Pro Forma'!$L$62)/12)*'Debt Service'!$F15),IF($E15&gt;DH$3-1,$H15,0))</f>
        <v>0</v>
      </c>
      <c r="DI15" s="268">
        <f>IF($I15="Percentage of Cash Flow",IF($E15&gt;DI$3-1,(('Operating Pro Forma'!$L$59-'Operating Pro Forma'!$L$62)/12)*'Debt Service'!$F15),IF($E15&gt;DI$3-1,$H15,0))</f>
        <v>0</v>
      </c>
      <c r="DJ15" s="268">
        <f>IF($I15="Percentage of Cash Flow",IF($E15&gt;DJ$3-1,(('Operating Pro Forma'!$L$59-'Operating Pro Forma'!$L$62)/12)*'Debt Service'!$F15),IF($E15&gt;DJ$3-1,$H15,0))</f>
        <v>0</v>
      </c>
      <c r="DK15" s="268">
        <f>IF($I15="Percentage of Cash Flow",IF($E15&gt;DK$3-1,(('Operating Pro Forma'!$L$59-'Operating Pro Forma'!$L$62)/12)*'Debt Service'!$F15),IF($E15&gt;DK$3-1,$H15,0))</f>
        <v>0</v>
      </c>
      <c r="DL15" s="267">
        <f t="shared" si="8"/>
        <v>0</v>
      </c>
      <c r="DM15" s="268">
        <f>IF($I15="Percentage of Cash Flow",IF($E15&gt;DM$3-1,(('Operating Pro Forma'!$M$59-'Operating Pro Forma'!$M$62)/12)*'Debt Service'!$F15),IF($E15&gt;DM$3-1,$H15,0))</f>
        <v>0</v>
      </c>
      <c r="DN15" s="268">
        <f>IF($I15="Percentage of Cash Flow",IF($E15&gt;DN$3-1,(('Operating Pro Forma'!$M$59-'Operating Pro Forma'!$M$62)/12)*'Debt Service'!$F15),IF($E15&gt;DN$3-1,$H15,0))</f>
        <v>0</v>
      </c>
      <c r="DO15" s="268">
        <f>IF($I15="Percentage of Cash Flow",IF($E15&gt;DO$3-1,(('Operating Pro Forma'!$M$59-'Operating Pro Forma'!$M$62)/12)*'Debt Service'!$F15),IF($E15&gt;DO$3-1,$H15,0))</f>
        <v>0</v>
      </c>
      <c r="DP15" s="268">
        <f>IF($I15="Percentage of Cash Flow",IF($E15&gt;DP$3-1,(('Operating Pro Forma'!$M$59-'Operating Pro Forma'!$M$62)/12)*'Debt Service'!$F15),IF($E15&gt;DP$3-1,$H15,0))</f>
        <v>0</v>
      </c>
      <c r="DQ15" s="268">
        <f>IF($I15="Percentage of Cash Flow",IF($E15&gt;DQ$3-1,(('Operating Pro Forma'!$M$59-'Operating Pro Forma'!$M$62)/12)*'Debt Service'!$F15),IF($E15&gt;DQ$3-1,$H15,0))</f>
        <v>0</v>
      </c>
      <c r="DR15" s="268">
        <f>IF($I15="Percentage of Cash Flow",IF($E15&gt;DR$3-1,(('Operating Pro Forma'!$M$59-'Operating Pro Forma'!$M$62)/12)*'Debt Service'!$F15),IF($E15&gt;DR$3-1,$H15,0))</f>
        <v>0</v>
      </c>
      <c r="DS15" s="268">
        <f>IF($I15="Percentage of Cash Flow",IF($E15&gt;DS$3-1,(('Operating Pro Forma'!$M$59-'Operating Pro Forma'!$M$62)/12)*'Debt Service'!$F15),IF($E15&gt;DS$3-1,$H15,0))</f>
        <v>0</v>
      </c>
      <c r="DT15" s="268">
        <f>IF($I15="Percentage of Cash Flow",IF($E15&gt;DT$3-1,(('Operating Pro Forma'!$M$59-'Operating Pro Forma'!$M$62)/12)*'Debt Service'!$F15),IF($E15&gt;DT$3-1,$H15,0))</f>
        <v>0</v>
      </c>
      <c r="DU15" s="268">
        <f>IF($I15="Percentage of Cash Flow",IF($E15&gt;DU$3-1,(('Operating Pro Forma'!$M$59-'Operating Pro Forma'!$M$62)/12)*'Debt Service'!$F15),IF($E15&gt;DU$3-1,$H15,0))</f>
        <v>0</v>
      </c>
      <c r="DV15" s="268">
        <f>IF($I15="Percentage of Cash Flow",IF($E15&gt;DV$3-1,(('Operating Pro Forma'!$M$59-'Operating Pro Forma'!$M$62)/12)*'Debt Service'!$F15),IF($E15&gt;DV$3-1,$H15,0))</f>
        <v>0</v>
      </c>
      <c r="DW15" s="268">
        <f>IF($I15="Percentage of Cash Flow",IF($E15&gt;DW$3-1,(('Operating Pro Forma'!$M$59-'Operating Pro Forma'!$M$62)/12)*'Debt Service'!$F15),IF($E15&gt;DW$3-1,$H15,0))</f>
        <v>0</v>
      </c>
      <c r="DX15" s="268">
        <f>IF($I15="Percentage of Cash Flow",IF($E15&gt;DX$3-1,(('Operating Pro Forma'!$M$59-'Operating Pro Forma'!$M$62)/12)*'Debt Service'!$F15),IF($E15&gt;DX$3-1,$H15,0))</f>
        <v>0</v>
      </c>
      <c r="DY15" s="267">
        <f t="shared" si="9"/>
        <v>0</v>
      </c>
      <c r="DZ15" s="268">
        <f>IF($I15="Percentage of Cash Flow",IF($E15&gt;DZ$3-1,(('Operating Pro Forma'!$N$59-'Operating Pro Forma'!$N$62)/12)*'Debt Service'!$F15),IF($E15&gt;DZ$3-1,$H15,0))</f>
        <v>0</v>
      </c>
      <c r="EA15" s="268">
        <f>IF($I15="Percentage of Cash Flow",IF($E15&gt;EA$3-1,(('Operating Pro Forma'!$N$59-'Operating Pro Forma'!$N$62)/12)*'Debt Service'!$F15),IF($E15&gt;EA$3-1,$H15,0))</f>
        <v>0</v>
      </c>
      <c r="EB15" s="268">
        <f>IF($I15="Percentage of Cash Flow",IF($E15&gt;EB$3-1,(('Operating Pro Forma'!$N$59-'Operating Pro Forma'!$N$62)/12)*'Debt Service'!$F15),IF($E15&gt;EB$3-1,$H15,0))</f>
        <v>0</v>
      </c>
      <c r="EC15" s="268">
        <f>IF($I15="Percentage of Cash Flow",IF($E15&gt;EC$3-1,(('Operating Pro Forma'!$N$59-'Operating Pro Forma'!$N$62)/12)*'Debt Service'!$F15),IF($E15&gt;EC$3-1,$H15,0))</f>
        <v>0</v>
      </c>
      <c r="ED15" s="268">
        <f>IF($I15="Percentage of Cash Flow",IF($E15&gt;ED$3-1,(('Operating Pro Forma'!$N$59-'Operating Pro Forma'!$N$62)/12)*'Debt Service'!$F15),IF($E15&gt;ED$3-1,$H15,0))</f>
        <v>0</v>
      </c>
      <c r="EE15" s="268">
        <f>IF($I15="Percentage of Cash Flow",IF($E15&gt;EE$3-1,(('Operating Pro Forma'!$N$59-'Operating Pro Forma'!$N$62)/12)*'Debt Service'!$F15),IF($E15&gt;EE$3-1,$H15,0))</f>
        <v>0</v>
      </c>
      <c r="EF15" s="268">
        <f>IF($I15="Percentage of Cash Flow",IF($E15&gt;EF$3-1,(('Operating Pro Forma'!$N$59-'Operating Pro Forma'!$N$62)/12)*'Debt Service'!$F15),IF($E15&gt;EF$3-1,$H15,0))</f>
        <v>0</v>
      </c>
      <c r="EG15" s="268">
        <f>IF($I15="Percentage of Cash Flow",IF($E15&gt;EG$3-1,(('Operating Pro Forma'!$N$59-'Operating Pro Forma'!$N$62)/12)*'Debt Service'!$F15),IF($E15&gt;EG$3-1,$H15,0))</f>
        <v>0</v>
      </c>
      <c r="EH15" s="268">
        <f>IF($I15="Percentage of Cash Flow",IF($E15&gt;EH$3-1,(('Operating Pro Forma'!$N$59-'Operating Pro Forma'!$N$62)/12)*'Debt Service'!$F15),IF($E15&gt;EH$3-1,$H15,0))</f>
        <v>0</v>
      </c>
      <c r="EI15" s="268">
        <f>IF($I15="Percentage of Cash Flow",IF($E15&gt;EI$3-1,(('Operating Pro Forma'!$N$59-'Operating Pro Forma'!$N$62)/12)*'Debt Service'!$F15),IF($E15&gt;EI$3-1,$H15,0))</f>
        <v>0</v>
      </c>
      <c r="EJ15" s="268">
        <f>IF($I15="Percentage of Cash Flow",IF($E15&gt;EJ$3-1,(('Operating Pro Forma'!$N$59-'Operating Pro Forma'!$N$62)/12)*'Debt Service'!$F15),IF($E15&gt;EJ$3-1,$H15,0))</f>
        <v>0</v>
      </c>
      <c r="EK15" s="268">
        <f>IF($I15="Percentage of Cash Flow",IF($E15&gt;EK$3-1,(('Operating Pro Forma'!$N$59-'Operating Pro Forma'!$N$62)/12)*'Debt Service'!$F15),IF($E15&gt;EK$3-1,$H15,0))</f>
        <v>0</v>
      </c>
      <c r="EL15" s="267">
        <f t="shared" si="10"/>
        <v>0</v>
      </c>
      <c r="EM15" s="268">
        <f>IF($I15="Percentage of Cash Flow",IF($E15&gt;EM$3-1,(('Operating Pro Forma'!$O$59-'Operating Pro Forma'!$O$62)/12)*'Debt Service'!$F15),IF($E15&gt;EM$3-1,$H15,0))</f>
        <v>0</v>
      </c>
      <c r="EN15" s="268">
        <f>IF($I15="Percentage of Cash Flow",IF($E15&gt;EN$3-1,(('Operating Pro Forma'!$O$59-'Operating Pro Forma'!$O$62)/12)*'Debt Service'!$F15),IF($E15&gt;EN$3-1,$H15,0))</f>
        <v>0</v>
      </c>
      <c r="EO15" s="268">
        <f>IF($I15="Percentage of Cash Flow",IF($E15&gt;EO$3-1,(('Operating Pro Forma'!$O$59-'Operating Pro Forma'!$O$62)/12)*'Debt Service'!$F15),IF($E15&gt;EO$3-1,$H15,0))</f>
        <v>0</v>
      </c>
      <c r="EP15" s="268">
        <f>IF($I15="Percentage of Cash Flow",IF($E15&gt;EP$3-1,(('Operating Pro Forma'!$O$59-'Operating Pro Forma'!$O$62)/12)*'Debt Service'!$F15),IF($E15&gt;EP$3-1,$H15,0))</f>
        <v>0</v>
      </c>
      <c r="EQ15" s="268">
        <f>IF($I15="Percentage of Cash Flow",IF($E15&gt;EQ$3-1,(('Operating Pro Forma'!$O$59-'Operating Pro Forma'!$O$62)/12)*'Debt Service'!$F15),IF($E15&gt;EQ$3-1,$H15,0))</f>
        <v>0</v>
      </c>
      <c r="ER15" s="268">
        <f>IF($I15="Percentage of Cash Flow",IF($E15&gt;ER$3-1,(('Operating Pro Forma'!$O$59-'Operating Pro Forma'!$O$62)/12)*'Debt Service'!$F15),IF($E15&gt;ER$3-1,$H15,0))</f>
        <v>0</v>
      </c>
      <c r="ES15" s="268">
        <f>IF($I15="Percentage of Cash Flow",IF($E15&gt;ES$3-1,(('Operating Pro Forma'!$O$59-'Operating Pro Forma'!$O$62)/12)*'Debt Service'!$F15),IF($E15&gt;ES$3-1,$H15,0))</f>
        <v>0</v>
      </c>
      <c r="ET15" s="268">
        <f>IF($I15="Percentage of Cash Flow",IF($E15&gt;ET$3-1,(('Operating Pro Forma'!$O$59-'Operating Pro Forma'!$O$62)/12)*'Debt Service'!$F15),IF($E15&gt;ET$3-1,$H15,0))</f>
        <v>0</v>
      </c>
      <c r="EU15" s="268">
        <f>IF($I15="Percentage of Cash Flow",IF($E15&gt;EU$3-1,(('Operating Pro Forma'!$O$59-'Operating Pro Forma'!$O$62)/12)*'Debt Service'!$F15),IF($E15&gt;EU$3-1,$H15,0))</f>
        <v>0</v>
      </c>
      <c r="EV15" s="268">
        <f>IF($I15="Percentage of Cash Flow",IF($E15&gt;EV$3-1,(('Operating Pro Forma'!$O$59-'Operating Pro Forma'!$O$62)/12)*'Debt Service'!$F15),IF($E15&gt;EV$3-1,$H15,0))</f>
        <v>0</v>
      </c>
      <c r="EW15" s="268">
        <f>IF($I15="Percentage of Cash Flow",IF($E15&gt;EW$3-1,(('Operating Pro Forma'!$O$59-'Operating Pro Forma'!$O$62)/12)*'Debt Service'!$F15),IF($E15&gt;EW$3-1,$H15,0))</f>
        <v>0</v>
      </c>
      <c r="EX15" s="268">
        <f>IF($I15="Percentage of Cash Flow",IF($E15&gt;EX$3-1,(('Operating Pro Forma'!$O$59-'Operating Pro Forma'!$O$62)/12)*'Debt Service'!$F15),IF($E15&gt;EX$3-1,$H15,0))</f>
        <v>0</v>
      </c>
      <c r="EY15" s="267">
        <f t="shared" si="11"/>
        <v>0</v>
      </c>
      <c r="EZ15" s="268">
        <f>IF($I15="Percentage of Cash Flow",IF($E15&gt;EZ$3-1,(('Operating Pro Forma'!$P$59-'Operating Pro Forma'!$P$62)/12)*'Debt Service'!$F15),IF($E15&gt;EZ$3-1,$H15,0))</f>
        <v>0</v>
      </c>
      <c r="FA15" s="268">
        <f>IF($I15="Percentage of Cash Flow",IF($E15&gt;FA$3-1,(('Operating Pro Forma'!$P$59-'Operating Pro Forma'!$P$62)/12)*'Debt Service'!$F15),IF($E15&gt;FA$3-1,$H15,0))</f>
        <v>0</v>
      </c>
      <c r="FB15" s="268">
        <f>IF($I15="Percentage of Cash Flow",IF($E15&gt;FB$3-1,(('Operating Pro Forma'!$P$59-'Operating Pro Forma'!$P$62)/12)*'Debt Service'!$F15),IF($E15&gt;FB$3-1,$H15,0))</f>
        <v>0</v>
      </c>
      <c r="FC15" s="268">
        <f>IF($I15="Percentage of Cash Flow",IF($E15&gt;FC$3-1,(('Operating Pro Forma'!$P$59-'Operating Pro Forma'!$P$62)/12)*'Debt Service'!$F15),IF($E15&gt;FC$3-1,$H15,0))</f>
        <v>0</v>
      </c>
      <c r="FD15" s="268">
        <f>IF($I15="Percentage of Cash Flow",IF($E15&gt;FD$3-1,(('Operating Pro Forma'!$P$59-'Operating Pro Forma'!$P$62)/12)*'Debt Service'!$F15),IF($E15&gt;FD$3-1,$H15,0))</f>
        <v>0</v>
      </c>
      <c r="FE15" s="268">
        <f>IF($I15="Percentage of Cash Flow",IF($E15&gt;FE$3-1,(('Operating Pro Forma'!$P$59-'Operating Pro Forma'!$P$62)/12)*'Debt Service'!$F15),IF($E15&gt;FE$3-1,$H15,0))</f>
        <v>0</v>
      </c>
      <c r="FF15" s="268">
        <f>IF($I15="Percentage of Cash Flow",IF($E15&gt;FF$3-1,(('Operating Pro Forma'!$P$59-'Operating Pro Forma'!$P$62)/12)*'Debt Service'!$F15),IF($E15&gt;FF$3-1,$H15,0))</f>
        <v>0</v>
      </c>
      <c r="FG15" s="268">
        <f>IF($I15="Percentage of Cash Flow",IF($E15&gt;FG$3-1,(('Operating Pro Forma'!$P$59-'Operating Pro Forma'!$P$62)/12)*'Debt Service'!$F15),IF($E15&gt;FG$3-1,$H15,0))</f>
        <v>0</v>
      </c>
      <c r="FH15" s="268">
        <f>IF($I15="Percentage of Cash Flow",IF($E15&gt;FH$3-1,(('Operating Pro Forma'!$P$59-'Operating Pro Forma'!$P$62)/12)*'Debt Service'!$F15),IF($E15&gt;FH$3-1,$H15,0))</f>
        <v>0</v>
      </c>
      <c r="FI15" s="268">
        <f>IF($I15="Percentage of Cash Flow",IF($E15&gt;FI$3-1,(('Operating Pro Forma'!$P$59-'Operating Pro Forma'!$P$62)/12)*'Debt Service'!$F15),IF($E15&gt;FI$3-1,$H15,0))</f>
        <v>0</v>
      </c>
      <c r="FJ15" s="268">
        <f>IF($I15="Percentage of Cash Flow",IF($E15&gt;FJ$3-1,(('Operating Pro Forma'!$P$59-'Operating Pro Forma'!$P$62)/12)*'Debt Service'!$F15),IF($E15&gt;FJ$3-1,$H15,0))</f>
        <v>0</v>
      </c>
      <c r="FK15" s="268">
        <f>IF($I15="Percentage of Cash Flow",IF($E15&gt;FK$3-1,(('Operating Pro Forma'!$P$59-'Operating Pro Forma'!$P$62)/12)*'Debt Service'!$F15),IF($E15&gt;FK$3-1,$H15,0))</f>
        <v>0</v>
      </c>
      <c r="FL15" s="267">
        <f t="shared" si="12"/>
        <v>0</v>
      </c>
      <c r="FM15" s="268">
        <f>IF($I15="Percentage of Cash Flow",IF($E15&gt;FM$3-1,(('Operating Pro Forma'!$Q$59-'Operating Pro Forma'!$Q$62)/12)*'Debt Service'!$F15),IF($E15&gt;FM$3-1,$H15,0))</f>
        <v>0</v>
      </c>
      <c r="FN15" s="268">
        <f>IF($I15="Percentage of Cash Flow",IF($E15&gt;FN$3-1,(('Operating Pro Forma'!$Q$59-'Operating Pro Forma'!$Q$62)/12)*'Debt Service'!$F15),IF($E15&gt;FN$3-1,$H15,0))</f>
        <v>0</v>
      </c>
      <c r="FO15" s="268">
        <f>IF($I15="Percentage of Cash Flow",IF($E15&gt;FO$3-1,(('Operating Pro Forma'!$Q$59-'Operating Pro Forma'!$Q$62)/12)*'Debt Service'!$F15),IF($E15&gt;FO$3-1,$H15,0))</f>
        <v>0</v>
      </c>
      <c r="FP15" s="268">
        <f>IF($I15="Percentage of Cash Flow",IF($E15&gt;FP$3-1,(('Operating Pro Forma'!$Q$59-'Operating Pro Forma'!$Q$62)/12)*'Debt Service'!$F15),IF($E15&gt;FP$3-1,$H15,0))</f>
        <v>0</v>
      </c>
      <c r="FQ15" s="268">
        <f>IF($I15="Percentage of Cash Flow",IF($E15&gt;FQ$3-1,(('Operating Pro Forma'!$Q$59-'Operating Pro Forma'!$Q$62)/12)*'Debt Service'!$F15),IF($E15&gt;FQ$3-1,$H15,0))</f>
        <v>0</v>
      </c>
      <c r="FR15" s="268">
        <f>IF($I15="Percentage of Cash Flow",IF($E15&gt;FR$3-1,(('Operating Pro Forma'!$Q$59-'Operating Pro Forma'!$Q$62)/12)*'Debt Service'!$F15),IF($E15&gt;FR$3-1,$H15,0))</f>
        <v>0</v>
      </c>
      <c r="FS15" s="268">
        <f>IF($I15="Percentage of Cash Flow",IF($E15&gt;FS$3-1,(('Operating Pro Forma'!$Q$59-'Operating Pro Forma'!$Q$62)/12)*'Debt Service'!$F15),IF($E15&gt;FS$3-1,$H15,0))</f>
        <v>0</v>
      </c>
      <c r="FT15" s="268">
        <f>IF($I15="Percentage of Cash Flow",IF($E15&gt;FT$3-1,(('Operating Pro Forma'!$Q$59-'Operating Pro Forma'!$Q$62)/12)*'Debt Service'!$F15),IF($E15&gt;FT$3-1,$H15,0))</f>
        <v>0</v>
      </c>
      <c r="FU15" s="268">
        <f>IF($I15="Percentage of Cash Flow",IF($E15&gt;FU$3-1,(('Operating Pro Forma'!$Q$59-'Operating Pro Forma'!$Q$62)/12)*'Debt Service'!$F15),IF($E15&gt;FU$3-1,$H15,0))</f>
        <v>0</v>
      </c>
      <c r="FV15" s="268">
        <f>IF($I15="Percentage of Cash Flow",IF($E15&gt;FV$3-1,(('Operating Pro Forma'!$Q$59-'Operating Pro Forma'!$Q$62)/12)*'Debt Service'!$F15),IF($E15&gt;FV$3-1,$H15,0))</f>
        <v>0</v>
      </c>
      <c r="FW15" s="268">
        <f>IF($I15="Percentage of Cash Flow",IF($E15&gt;FW$3-1,(('Operating Pro Forma'!$Q$59-'Operating Pro Forma'!$Q$62)/12)*'Debt Service'!$F15),IF($E15&gt;FW$3-1,$H15,0))</f>
        <v>0</v>
      </c>
      <c r="FX15" s="268">
        <f>IF($I15="Percentage of Cash Flow",IF($E15&gt;FX$3-1,(('Operating Pro Forma'!$Q$59-'Operating Pro Forma'!$Q$62)/12)*'Debt Service'!$F15),IF($E15&gt;FX$3-1,$H15,0))</f>
        <v>0</v>
      </c>
      <c r="FY15" s="267">
        <f t="shared" si="13"/>
        <v>0</v>
      </c>
      <c r="FZ15" s="268">
        <f>IF($I15="Percentage of Cash Flow",IF($E15&gt;FZ$3-1,(('Operating Pro Forma'!$R$59-'Operating Pro Forma'!$R$62)/12)*'Debt Service'!$F15),IF($E15&gt;FZ$3-1,$H15,0))</f>
        <v>0</v>
      </c>
      <c r="GA15" s="268">
        <f>IF($I15="Percentage of Cash Flow",IF($E15&gt;GA$3-1,(('Operating Pro Forma'!$R$59-'Operating Pro Forma'!$R$62)/12)*'Debt Service'!$F15),IF($E15&gt;GA$3-1,$H15,0))</f>
        <v>0</v>
      </c>
      <c r="GB15" s="268">
        <f>IF($I15="Percentage of Cash Flow",IF($E15&gt;GB$3-1,(('Operating Pro Forma'!$R$59-'Operating Pro Forma'!$R$62)/12)*'Debt Service'!$F15),IF($E15&gt;GB$3-1,$H15,0))</f>
        <v>0</v>
      </c>
      <c r="GC15" s="268">
        <f>IF($I15="Percentage of Cash Flow",IF($E15&gt;GC$3-1,(('Operating Pro Forma'!$R$59-'Operating Pro Forma'!$R$62)/12)*'Debt Service'!$F15),IF($E15&gt;GC$3-1,$H15,0))</f>
        <v>0</v>
      </c>
      <c r="GD15" s="268">
        <f>IF($I15="Percentage of Cash Flow",IF($E15&gt;GD$3-1,(('Operating Pro Forma'!$R$59-'Operating Pro Forma'!$R$62)/12)*'Debt Service'!$F15),IF($E15&gt;GD$3-1,$H15,0))</f>
        <v>0</v>
      </c>
      <c r="GE15" s="268">
        <f>IF($I15="Percentage of Cash Flow",IF($E15&gt;GE$3-1,(('Operating Pro Forma'!$R$59-'Operating Pro Forma'!$R$62)/12)*'Debt Service'!$F15),IF($E15&gt;GE$3-1,$H15,0))</f>
        <v>0</v>
      </c>
      <c r="GF15" s="268">
        <f>IF($I15="Percentage of Cash Flow",IF($E15&gt;GF$3-1,(('Operating Pro Forma'!$R$59-'Operating Pro Forma'!$R$62)/12)*'Debt Service'!$F15),IF($E15&gt;GF$3-1,$H15,0))</f>
        <v>0</v>
      </c>
      <c r="GG15" s="268">
        <f>IF($I15="Percentage of Cash Flow",IF($E15&gt;GG$3-1,(('Operating Pro Forma'!$R$59-'Operating Pro Forma'!$R$62)/12)*'Debt Service'!$F15),IF($E15&gt;GG$3-1,$H15,0))</f>
        <v>0</v>
      </c>
      <c r="GH15" s="268">
        <f>IF($I15="Percentage of Cash Flow",IF($E15&gt;GH$3-1,(('Operating Pro Forma'!$R$59-'Operating Pro Forma'!$R$62)/12)*'Debt Service'!$F15),IF($E15&gt;GH$3-1,$H15,0))</f>
        <v>0</v>
      </c>
      <c r="GI15" s="268">
        <f>IF($I15="Percentage of Cash Flow",IF($E15&gt;GI$3-1,(('Operating Pro Forma'!$R$59-'Operating Pro Forma'!$R$62)/12)*'Debt Service'!$F15),IF($E15&gt;GI$3-1,$H15,0))</f>
        <v>0</v>
      </c>
      <c r="GJ15" s="268">
        <f>IF($I15="Percentage of Cash Flow",IF($E15&gt;GJ$3-1,(('Operating Pro Forma'!$R$59-'Operating Pro Forma'!$R$62)/12)*'Debt Service'!$F15),IF($E15&gt;GJ$3-1,$H15,0))</f>
        <v>0</v>
      </c>
      <c r="GK15" s="268">
        <f>IF($I15="Percentage of Cash Flow",IF($E15&gt;GK$3-1,(('Operating Pro Forma'!$R$59-'Operating Pro Forma'!$R$62)/12)*'Debt Service'!$F15),IF($E15&gt;GK$3-1,$H15,0))</f>
        <v>0</v>
      </c>
      <c r="GL15" s="267">
        <f t="shared" si="14"/>
        <v>0</v>
      </c>
      <c r="GM15" s="268">
        <f>IF($I15="Percentage of Cash Flow",IF($E15&gt;GM$3-1,(('Operating Pro Forma'!$S$59-'Operating Pro Forma'!$S$62)/12)*'Debt Service'!$F15),IF($E15&gt;GM$3-1,$H15,0))</f>
        <v>0</v>
      </c>
      <c r="GN15" s="268">
        <f>IF($I15="Percentage of Cash Flow",IF($E15&gt;GN$3-1,(('Operating Pro Forma'!$S$59-'Operating Pro Forma'!$S$62)/12)*'Debt Service'!$F15),IF($E15&gt;GN$3-1,$H15,0))</f>
        <v>0</v>
      </c>
      <c r="GO15" s="268">
        <f>IF($I15="Percentage of Cash Flow",IF($E15&gt;GO$3-1,(('Operating Pro Forma'!$S$59-'Operating Pro Forma'!$S$62)/12)*'Debt Service'!$F15),IF($E15&gt;GO$3-1,$H15,0))</f>
        <v>0</v>
      </c>
      <c r="GP15" s="268">
        <f>IF($I15="Percentage of Cash Flow",IF($E15&gt;GP$3-1,(('Operating Pro Forma'!$S$59-'Operating Pro Forma'!$S$62)/12)*'Debt Service'!$F15),IF($E15&gt;GP$3-1,$H15,0))</f>
        <v>0</v>
      </c>
      <c r="GQ15" s="268">
        <f>IF($I15="Percentage of Cash Flow",IF($E15&gt;GQ$3-1,(('Operating Pro Forma'!$S$59-'Operating Pro Forma'!$S$62)/12)*'Debt Service'!$F15),IF($E15&gt;GQ$3-1,$H15,0))</f>
        <v>0</v>
      </c>
      <c r="GR15" s="268">
        <f>IF($I15="Percentage of Cash Flow",IF($E15&gt;GR$3-1,(('Operating Pro Forma'!$S$59-'Operating Pro Forma'!$S$62)/12)*'Debt Service'!$F15),IF($E15&gt;GR$3-1,$H15,0))</f>
        <v>0</v>
      </c>
      <c r="GS15" s="268">
        <f>IF($I15="Percentage of Cash Flow",IF($E15&gt;GS$3-1,(('Operating Pro Forma'!$S$59-'Operating Pro Forma'!$S$62)/12)*'Debt Service'!$F15),IF($E15&gt;GS$3-1,$H15,0))</f>
        <v>0</v>
      </c>
      <c r="GT15" s="268">
        <f>IF($I15="Percentage of Cash Flow",IF($E15&gt;GT$3-1,(('Operating Pro Forma'!$S$59-'Operating Pro Forma'!$S$62)/12)*'Debt Service'!$F15),IF($E15&gt;GT$3-1,$H15,0))</f>
        <v>0</v>
      </c>
      <c r="GU15" s="268">
        <f>IF($I15="Percentage of Cash Flow",IF($E15&gt;GU$3-1,(('Operating Pro Forma'!$S$59-'Operating Pro Forma'!$S$62)/12)*'Debt Service'!$F15),IF($E15&gt;GU$3-1,$H15,0))</f>
        <v>0</v>
      </c>
      <c r="GV15" s="268">
        <f>IF($I15="Percentage of Cash Flow",IF($E15&gt;GV$3-1,(('Operating Pro Forma'!$S$59-'Operating Pro Forma'!$S$62)/12)*'Debt Service'!$F15),IF($E15&gt;GV$3-1,$H15,0))</f>
        <v>0</v>
      </c>
      <c r="GW15" s="268">
        <f>IF($I15="Percentage of Cash Flow",IF($E15&gt;GW$3-1,(('Operating Pro Forma'!$S$59-'Operating Pro Forma'!$S$62)/12)*'Debt Service'!$F15),IF($E15&gt;GW$3-1,$H15,0))</f>
        <v>0</v>
      </c>
      <c r="GX15" s="268">
        <f>IF($I15="Percentage of Cash Flow",IF($E15&gt;GX$3-1,(('Operating Pro Forma'!$S$59-'Operating Pro Forma'!$S$62)/12)*'Debt Service'!$F15),IF($E15&gt;GX$3-1,$H15,0))</f>
        <v>0</v>
      </c>
      <c r="GY15" s="267">
        <f t="shared" si="15"/>
        <v>0</v>
      </c>
      <c r="GZ15" s="268">
        <f>IF($I15="Percentage of Cash Flow",IF($E15&gt;GZ$3-1,(('Operating Pro Forma'!$T$59-'Operating Pro Forma'!$T$62)/12)*'Debt Service'!$F15),IF($E15&gt;GZ$3-1,$H15,0))</f>
        <v>0</v>
      </c>
      <c r="HA15" s="268">
        <f>IF($I15="Percentage of Cash Flow",IF($E15&gt;HA$3-1,(('Operating Pro Forma'!$T$59-'Operating Pro Forma'!$T$62)/12)*'Debt Service'!$F15),IF($E15&gt;HA$3-1,$H15,0))</f>
        <v>0</v>
      </c>
      <c r="HB15" s="268">
        <f>IF($I15="Percentage of Cash Flow",IF($E15&gt;HB$3-1,(('Operating Pro Forma'!$T$59-'Operating Pro Forma'!$T$62)/12)*'Debt Service'!$F15),IF($E15&gt;HB$3-1,$H15,0))</f>
        <v>0</v>
      </c>
      <c r="HC15" s="268">
        <f>IF($I15="Percentage of Cash Flow",IF($E15&gt;HC$3-1,(('Operating Pro Forma'!$T$59-'Operating Pro Forma'!$T$62)/12)*'Debt Service'!$F15),IF($E15&gt;HC$3-1,$H15,0))</f>
        <v>0</v>
      </c>
      <c r="HD15" s="268">
        <f>IF($I15="Percentage of Cash Flow",IF($E15&gt;HD$3-1,(('Operating Pro Forma'!$T$59-'Operating Pro Forma'!$T$62)/12)*'Debt Service'!$F15),IF($E15&gt;HD$3-1,$H15,0))</f>
        <v>0</v>
      </c>
      <c r="HE15" s="268">
        <f>IF($I15="Percentage of Cash Flow",IF($E15&gt;HE$3-1,(('Operating Pro Forma'!$T$59-'Operating Pro Forma'!$T$62)/12)*'Debt Service'!$F15),IF($E15&gt;HE$3-1,$H15,0))</f>
        <v>0</v>
      </c>
      <c r="HF15" s="268">
        <f>IF($I15="Percentage of Cash Flow",IF($E15&gt;HF$3-1,(('Operating Pro Forma'!$T$59-'Operating Pro Forma'!$T$62)/12)*'Debt Service'!$F15),IF($E15&gt;HF$3-1,$H15,0))</f>
        <v>0</v>
      </c>
      <c r="HG15" s="268">
        <f>IF($I15="Percentage of Cash Flow",IF($E15&gt;HG$3-1,(('Operating Pro Forma'!$T$59-'Operating Pro Forma'!$T$62)/12)*'Debt Service'!$F15),IF($E15&gt;HG$3-1,$H15,0))</f>
        <v>0</v>
      </c>
      <c r="HH15" s="268">
        <f>IF($I15="Percentage of Cash Flow",IF($E15&gt;HH$3-1,(('Operating Pro Forma'!$T$59-'Operating Pro Forma'!$T$62)/12)*'Debt Service'!$F15),IF($E15&gt;HH$3-1,$H15,0))</f>
        <v>0</v>
      </c>
      <c r="HI15" s="268">
        <f>IF($I15="Percentage of Cash Flow",IF($E15&gt;HI$3-1,(('Operating Pro Forma'!$T$59-'Operating Pro Forma'!$T$62)/12)*'Debt Service'!$F15),IF($E15&gt;HI$3-1,$H15,0))</f>
        <v>0</v>
      </c>
      <c r="HJ15" s="268">
        <f>IF($I15="Percentage of Cash Flow",IF($E15&gt;HJ$3-1,(('Operating Pro Forma'!$T$59-'Operating Pro Forma'!$T$62)/12)*'Debt Service'!$F15),IF($E15&gt;HJ$3-1,$H15,0))</f>
        <v>0</v>
      </c>
      <c r="HK15" s="268">
        <f>IF($I15="Percentage of Cash Flow",IF($E15&gt;HK$3-1,(('Operating Pro Forma'!$T$59-'Operating Pro Forma'!$T$62)/12)*'Debt Service'!$F15),IF($E15&gt;HK$3-1,$H15,0))</f>
        <v>0</v>
      </c>
      <c r="HL15" s="267">
        <f t="shared" si="16"/>
        <v>0</v>
      </c>
      <c r="HM15" s="268">
        <f>IF($I15="Percentage of Cash Flow",IF($E15&gt;HM$3-1,(('Operating Pro Forma'!$U$59-'Operating Pro Forma'!$U$62)/12)*'Debt Service'!$F15),IF($E15&gt;HM$3-1,$H15,0))</f>
        <v>0</v>
      </c>
      <c r="HN15" s="268">
        <f>IF($I15="Percentage of Cash Flow",IF($E15&gt;HN$3-1,(('Operating Pro Forma'!$U$59-'Operating Pro Forma'!$U$62)/12)*'Debt Service'!$F15),IF($E15&gt;HN$3-1,$H15,0))</f>
        <v>0</v>
      </c>
      <c r="HO15" s="268">
        <f>IF($I15="Percentage of Cash Flow",IF($E15&gt;HO$3-1,(('Operating Pro Forma'!$U$59-'Operating Pro Forma'!$U$62)/12)*'Debt Service'!$F15),IF($E15&gt;HO$3-1,$H15,0))</f>
        <v>0</v>
      </c>
      <c r="HP15" s="268">
        <f>IF($I15="Percentage of Cash Flow",IF($E15&gt;HP$3-1,(('Operating Pro Forma'!$U$59-'Operating Pro Forma'!$U$62)/12)*'Debt Service'!$F15),IF($E15&gt;HP$3-1,$H15,0))</f>
        <v>0</v>
      </c>
      <c r="HQ15" s="268">
        <f>IF($I15="Percentage of Cash Flow",IF($E15&gt;HQ$3-1,(('Operating Pro Forma'!$U$59-'Operating Pro Forma'!$U$62)/12)*'Debt Service'!$F15),IF($E15&gt;HQ$3-1,$H15,0))</f>
        <v>0</v>
      </c>
      <c r="HR15" s="268">
        <f>IF($I15="Percentage of Cash Flow",IF($E15&gt;HR$3-1,(('Operating Pro Forma'!$U$59-'Operating Pro Forma'!$U$62)/12)*'Debt Service'!$F15),IF($E15&gt;HR$3-1,$H15,0))</f>
        <v>0</v>
      </c>
      <c r="HS15" s="268">
        <f>IF($I15="Percentage of Cash Flow",IF($E15&gt;HS$3-1,(('Operating Pro Forma'!$U$59-'Operating Pro Forma'!$U$62)/12)*'Debt Service'!$F15),IF($E15&gt;HS$3-1,$H15,0))</f>
        <v>0</v>
      </c>
      <c r="HT15" s="268">
        <f>IF($I15="Percentage of Cash Flow",IF($E15&gt;HT$3-1,(('Operating Pro Forma'!$U$59-'Operating Pro Forma'!$U$62)/12)*'Debt Service'!$F15),IF($E15&gt;HT$3-1,$H15,0))</f>
        <v>0</v>
      </c>
      <c r="HU15" s="268">
        <f>IF($I15="Percentage of Cash Flow",IF($E15&gt;HU$3-1,(('Operating Pro Forma'!$U$59-'Operating Pro Forma'!$U$62)/12)*'Debt Service'!$F15),IF($E15&gt;HU$3-1,$H15,0))</f>
        <v>0</v>
      </c>
      <c r="HV15" s="268">
        <f>IF($I15="Percentage of Cash Flow",IF($E15&gt;HV$3-1,(('Operating Pro Forma'!$U$59-'Operating Pro Forma'!$U$62)/12)*'Debt Service'!$F15),IF($E15&gt;HV$3-1,$H15,0))</f>
        <v>0</v>
      </c>
      <c r="HW15" s="268">
        <f>IF($I15="Percentage of Cash Flow",IF($E15&gt;HW$3-1,(('Operating Pro Forma'!$U$59-'Operating Pro Forma'!$U$62)/12)*'Debt Service'!$F15),IF($E15&gt;HW$3-1,$H15,0))</f>
        <v>0</v>
      </c>
      <c r="HX15" s="268">
        <f>IF($I15="Percentage of Cash Flow",IF($E15&gt;HX$3-1,(('Operating Pro Forma'!$U$59-'Operating Pro Forma'!$U$62)/12)*'Debt Service'!$F15),IF($E15&gt;HX$3-1,$H15,0))</f>
        <v>0</v>
      </c>
      <c r="HY15" s="267">
        <f t="shared" si="17"/>
        <v>0</v>
      </c>
      <c r="HZ15" s="268">
        <f>IF($I15="Percentage of Cash Flow",IF($E15&gt;HZ$3-1,(('Operating Pro Forma'!$V$59-'Operating Pro Forma'!$V$62)/12)*'Debt Service'!$F15),IF($E15&gt;HZ$3-1,$H15,0))</f>
        <v>0</v>
      </c>
      <c r="IA15" s="268">
        <f>IF($I15="Percentage of Cash Flow",IF($E15&gt;IA$3-1,(('Operating Pro Forma'!$V$59-'Operating Pro Forma'!$V$62)/12)*'Debt Service'!$F15),IF($E15&gt;IA$3-1,$H15,0))</f>
        <v>0</v>
      </c>
      <c r="IB15" s="268">
        <f>IF($I15="Percentage of Cash Flow",IF($E15&gt;IB$3-1,(('Operating Pro Forma'!$V$59-'Operating Pro Forma'!$V$62)/12)*'Debt Service'!$F15),IF($E15&gt;IB$3-1,$H15,0))</f>
        <v>0</v>
      </c>
      <c r="IC15" s="268">
        <f>IF($I15="Percentage of Cash Flow",IF($E15&gt;IC$3-1,(('Operating Pro Forma'!$V$59-'Operating Pro Forma'!$V$62)/12)*'Debt Service'!$F15),IF($E15&gt;IC$3-1,$H15,0))</f>
        <v>0</v>
      </c>
      <c r="ID15" s="268">
        <f>IF($I15="Percentage of Cash Flow",IF($E15&gt;ID$3-1,(('Operating Pro Forma'!$V$59-'Operating Pro Forma'!$V$62)/12)*'Debt Service'!$F15),IF($E15&gt;ID$3-1,$H15,0))</f>
        <v>0</v>
      </c>
      <c r="IE15" s="268">
        <f>IF($I15="Percentage of Cash Flow",IF($E15&gt;IE$3-1,(('Operating Pro Forma'!$V$59-'Operating Pro Forma'!$V$62)/12)*'Debt Service'!$F15),IF($E15&gt;IE$3-1,$H15,0))</f>
        <v>0</v>
      </c>
      <c r="IF15" s="268">
        <f>IF($I15="Percentage of Cash Flow",IF($E15&gt;IF$3-1,(('Operating Pro Forma'!$V$59-'Operating Pro Forma'!$V$62)/12)*'Debt Service'!$F15),IF($E15&gt;IF$3-1,$H15,0))</f>
        <v>0</v>
      </c>
      <c r="IG15" s="268">
        <f>IF($I15="Percentage of Cash Flow",IF($E15&gt;IG$3-1,(('Operating Pro Forma'!$V$59-'Operating Pro Forma'!$V$62)/12)*'Debt Service'!$F15),IF($E15&gt;IG$3-1,$H15,0))</f>
        <v>0</v>
      </c>
      <c r="IH15" s="268">
        <f>IF($I15="Percentage of Cash Flow",IF($E15&gt;IH$3-1,(('Operating Pro Forma'!$V$59-'Operating Pro Forma'!$V$62)/12)*'Debt Service'!$F15),IF($E15&gt;IH$3-1,$H15,0))</f>
        <v>0</v>
      </c>
      <c r="II15" s="268">
        <f>IF($I15="Percentage of Cash Flow",IF($E15&gt;II$3-1,(('Operating Pro Forma'!$V$59-'Operating Pro Forma'!$V$62)/12)*'Debt Service'!$F15),IF($E15&gt;II$3-1,$H15,0))</f>
        <v>0</v>
      </c>
      <c r="IJ15" s="268">
        <f>IF($I15="Percentage of Cash Flow",IF($E15&gt;IJ$3-1,(('Operating Pro Forma'!$V$59-'Operating Pro Forma'!$V$62)/12)*'Debt Service'!$F15),IF($E15&gt;IJ$3-1,$H15,0))</f>
        <v>0</v>
      </c>
      <c r="IK15" s="268">
        <f>IF($I15="Percentage of Cash Flow",IF($E15&gt;IK$3-1,(('Operating Pro Forma'!$V$59-'Operating Pro Forma'!$V$62)/12)*'Debt Service'!$F15),IF($E15&gt;IK$3-1,$H15,0))</f>
        <v>0</v>
      </c>
      <c r="IL15" s="267">
        <f t="shared" si="18"/>
        <v>0</v>
      </c>
      <c r="IM15" s="268">
        <f>IF($I15="Percentage of Cash Flow",IF($E15&gt;IM$3-1,(('Operating Pro Forma'!$W$59-'Operating Pro Forma'!$W$62)/12)*'Debt Service'!$F$4),IF($E15&gt;IM$3-1,$H15,0))</f>
        <v>0</v>
      </c>
      <c r="IN15" s="268">
        <f>IF($I15="Percentage of Cash Flow",IF($E15&gt;IN$3-1,(('Operating Pro Forma'!$W$59-'Operating Pro Forma'!$W$62)/12)*'Debt Service'!$F$4),IF($E15&gt;IN$3-1,$H15,0))</f>
        <v>0</v>
      </c>
      <c r="IO15" s="268">
        <f>IF($I15="Percentage of Cash Flow",IF($E15&gt;IO$3-1,(('Operating Pro Forma'!$W$59-'Operating Pro Forma'!$W$62)/12)*'Debt Service'!$F$4),IF($E15&gt;IO$3-1,$H15,0))</f>
        <v>0</v>
      </c>
      <c r="IP15" s="268">
        <f>IF($I15="Percentage of Cash Flow",IF($E15&gt;IP$3-1,(('Operating Pro Forma'!$W$59-'Operating Pro Forma'!$W$62)/12)*'Debt Service'!$F$4),IF($E15&gt;IP$3-1,$H15,0))</f>
        <v>0</v>
      </c>
      <c r="IQ15" s="268">
        <f>IF($I15="Percentage of Cash Flow",IF($E15&gt;IQ$3-1,(('Operating Pro Forma'!$W$59-'Operating Pro Forma'!$W$62)/12)*'Debt Service'!$F$4),IF($E15&gt;IQ$3-1,$H15,0))</f>
        <v>0</v>
      </c>
      <c r="IR15" s="268">
        <f>IF($I15="Percentage of Cash Flow",IF($E15&gt;IR$3-1,(('Operating Pro Forma'!$W$59-'Operating Pro Forma'!$W$62)/12)*'Debt Service'!$F$4),IF($E15&gt;IR$3-1,$H15,0))</f>
        <v>0</v>
      </c>
      <c r="IS15" s="268">
        <f>IF($I15="Percentage of Cash Flow",IF($E15&gt;IS$3-1,(('Operating Pro Forma'!$W$59-'Operating Pro Forma'!$W$62)/12)*'Debt Service'!$F$4),IF($E15&gt;IS$3-1,$H15,0))</f>
        <v>0</v>
      </c>
      <c r="IT15" s="268">
        <f>IF($I15="Percentage of Cash Flow",IF($E15&gt;IT$3-1,(('Operating Pro Forma'!$W$59-'Operating Pro Forma'!$W$62)/12)*'Debt Service'!$F$4),IF($E15&gt;IT$3-1,$H15,0))</f>
        <v>0</v>
      </c>
      <c r="IU15" s="268">
        <f>IF($I15="Percentage of Cash Flow",IF($E15&gt;IU$3-1,(('Operating Pro Forma'!$W$59-'Operating Pro Forma'!$W$62)/12)*'Debt Service'!$F$4),IF($E15&gt;IU$3-1,$H15,0))</f>
        <v>0</v>
      </c>
      <c r="IV15" s="268">
        <f>IF($I15="Percentage of Cash Flow",IF($E15&gt;IV$3-1,(('Operating Pro Forma'!$W$59-'Operating Pro Forma'!$W$62)/12)*'Debt Service'!$F$4),IF($E15&gt;IV$3-1,$H15,0))</f>
        <v>0</v>
      </c>
      <c r="IW15" s="268">
        <f>IF($I15="Percentage of Cash Flow",IF($E15&gt;IW$3-1,(('Operating Pro Forma'!$W$59-'Operating Pro Forma'!$W$62)/12)*'Debt Service'!$F$4),IF($E15&gt;IW$3-1,$H15,0))</f>
        <v>0</v>
      </c>
      <c r="IX15" s="268">
        <f>IF($I15="Percentage of Cash Flow",IF($E15&gt;IX$3-1,(('Operating Pro Forma'!$W$59-'Operating Pro Forma'!$W$62)/12)*'Debt Service'!$F$4),IF($E15&gt;IX$3-1,$H15,0))</f>
        <v>0</v>
      </c>
      <c r="IY15" s="267">
        <f t="shared" si="19"/>
        <v>0</v>
      </c>
      <c r="IZ15" s="268">
        <f>IF($I15="Percentage of Cash Flow",IF($E15&gt;IZ$3-1,(('Operating Pro Forma'!$X$59-'Operating Pro Forma'!$X$62)/12)*'Debt Service'!$F15),IF($E15&gt;IZ$3-1,$H15,0))</f>
        <v>0</v>
      </c>
      <c r="JA15" s="268">
        <f>IF($I15="Percentage of Cash Flow",IF($E15&gt;JA$3-1,(('Operating Pro Forma'!$X$59-'Operating Pro Forma'!$X$62)/12)*'Debt Service'!$F15),IF($E15&gt;JA$3-1,$H15,0))</f>
        <v>0</v>
      </c>
      <c r="JB15" s="268">
        <f>IF($I15="Percentage of Cash Flow",IF($E15&gt;JB$3-1,(('Operating Pro Forma'!$X$59-'Operating Pro Forma'!$X$62)/12)*'Debt Service'!$F15),IF($E15&gt;JB$3-1,$H15,0))</f>
        <v>0</v>
      </c>
      <c r="JC15" s="268">
        <f>IF($I15="Percentage of Cash Flow",IF($E15&gt;JC$3-1,(('Operating Pro Forma'!$X$59-'Operating Pro Forma'!$X$62)/12)*'Debt Service'!$F15),IF($E15&gt;JC$3-1,$H15,0))</f>
        <v>0</v>
      </c>
      <c r="JD15" s="268">
        <f>IF($I15="Percentage of Cash Flow",IF($E15&gt;JD$3-1,(('Operating Pro Forma'!$X$59-'Operating Pro Forma'!$X$62)/12)*'Debt Service'!$F15),IF($E15&gt;JD$3-1,$H15,0))</f>
        <v>0</v>
      </c>
      <c r="JE15" s="268">
        <f>IF($I15="Percentage of Cash Flow",IF($E15&gt;JE$3-1,(('Operating Pro Forma'!$X$59-'Operating Pro Forma'!$X$62)/12)*'Debt Service'!$F15),IF($E15&gt;JE$3-1,$H15,0))</f>
        <v>0</v>
      </c>
      <c r="JF15" s="268">
        <f>IF($I15="Percentage of Cash Flow",IF($E15&gt;JF$3-1,(('Operating Pro Forma'!$X$59-'Operating Pro Forma'!$X$62)/12)*'Debt Service'!$F15),IF($E15&gt;JF$3-1,$H15,0))</f>
        <v>0</v>
      </c>
      <c r="JG15" s="268">
        <f>IF($I15="Percentage of Cash Flow",IF($E15&gt;JG$3-1,(('Operating Pro Forma'!$X$59-'Operating Pro Forma'!$X$62)/12)*'Debt Service'!$F15),IF($E15&gt;JG$3-1,$H15,0))</f>
        <v>0</v>
      </c>
      <c r="JH15" s="268">
        <f>IF($I15="Percentage of Cash Flow",IF($E15&gt;JH$3-1,(('Operating Pro Forma'!$X$59-'Operating Pro Forma'!$X$62)/12)*'Debt Service'!$F15),IF($E15&gt;JH$3-1,$H15,0))</f>
        <v>0</v>
      </c>
      <c r="JI15" s="268">
        <f>IF($I15="Percentage of Cash Flow",IF($E15&gt;JI$3-1,(('Operating Pro Forma'!$X$59-'Operating Pro Forma'!$X$62)/12)*'Debt Service'!$F15),IF($E15&gt;JI$3-1,$H15,0))</f>
        <v>0</v>
      </c>
      <c r="JJ15" s="268">
        <f>IF($I15="Percentage of Cash Flow",IF($E15&gt;JJ$3-1,(('Operating Pro Forma'!$X$59-'Operating Pro Forma'!$X$62)/12)*'Debt Service'!$F15),IF($E15&gt;JJ$3-1,$H15,0))</f>
        <v>0</v>
      </c>
      <c r="JK15" s="268">
        <f>IF($I15="Percentage of Cash Flow",IF($E15&gt;JK$3-1,(('Operating Pro Forma'!$X$59-'Operating Pro Forma'!$X$62)/12)*'Debt Service'!$F15),IF($E15&gt;JK$3-1,$H15,0))</f>
        <v>0</v>
      </c>
      <c r="JL15" s="267">
        <f t="shared" si="20"/>
        <v>0</v>
      </c>
      <c r="JM15" s="268">
        <f>IF($I15="Percentage of Cash Flow",IF($E15&gt;JM$3-1,(('Operating Pro Forma'!$Y$59-'Operating Pro Forma'!$Y$62)/12)*'Debt Service'!$F15),IF($E15&gt;JM$3-1,$H15,0))</f>
        <v>0</v>
      </c>
      <c r="JN15" s="268">
        <f>IF($I15="Percentage of Cash Flow",IF($E15&gt;JN$3-1,(('Operating Pro Forma'!$Y$59-'Operating Pro Forma'!$Y$62)/12)*'Debt Service'!$F15),IF($E15&gt;JN$3-1,$H15,0))</f>
        <v>0</v>
      </c>
      <c r="JO15" s="268">
        <f>IF($I15="Percentage of Cash Flow",IF($E15&gt;JO$3-1,(('Operating Pro Forma'!$Y$59-'Operating Pro Forma'!$Y$62)/12)*'Debt Service'!$F15),IF($E15&gt;JO$3-1,$H15,0))</f>
        <v>0</v>
      </c>
      <c r="JP15" s="268">
        <f>IF($I15="Percentage of Cash Flow",IF($E15&gt;JP$3-1,(('Operating Pro Forma'!$Y$59-'Operating Pro Forma'!$Y$62)/12)*'Debt Service'!$F15),IF($E15&gt;JP$3-1,$H15,0))</f>
        <v>0</v>
      </c>
      <c r="JQ15" s="268">
        <f>IF($I15="Percentage of Cash Flow",IF($E15&gt;JQ$3-1,(('Operating Pro Forma'!$Y$59-'Operating Pro Forma'!$Y$62)/12)*'Debt Service'!$F15),IF($E15&gt;JQ$3-1,$H15,0))</f>
        <v>0</v>
      </c>
      <c r="JR15" s="268">
        <f>IF($I15="Percentage of Cash Flow",IF($E15&gt;JR$3-1,(('Operating Pro Forma'!$Y$59-'Operating Pro Forma'!$Y$62)/12)*'Debt Service'!$F15),IF($E15&gt;JR$3-1,$H15,0))</f>
        <v>0</v>
      </c>
      <c r="JS15" s="268">
        <f>IF($I15="Percentage of Cash Flow",IF($E15&gt;JS$3-1,(('Operating Pro Forma'!$Y$59-'Operating Pro Forma'!$Y$62)/12)*'Debt Service'!$F15),IF($E15&gt;JS$3-1,$H15,0))</f>
        <v>0</v>
      </c>
      <c r="JT15" s="268">
        <f>IF($I15="Percentage of Cash Flow",IF($E15&gt;JT$3-1,(('Operating Pro Forma'!$Y$59-'Operating Pro Forma'!$Y$62)/12)*'Debt Service'!$F15),IF($E15&gt;JT$3-1,$H15,0))</f>
        <v>0</v>
      </c>
      <c r="JU15" s="268">
        <f>IF($I15="Percentage of Cash Flow",IF($E15&gt;JU$3-1,(('Operating Pro Forma'!$Y$59-'Operating Pro Forma'!$Y$62)/12)*'Debt Service'!$F15),IF($E15&gt;JU$3-1,$H15,0))</f>
        <v>0</v>
      </c>
      <c r="JV15" s="268">
        <f>IF($I15="Percentage of Cash Flow",IF($E15&gt;JV$3-1,(('Operating Pro Forma'!$Y$59-'Operating Pro Forma'!$Y$62)/12)*'Debt Service'!$F15),IF($E15&gt;JV$3-1,$H15,0))</f>
        <v>0</v>
      </c>
      <c r="JW15" s="268">
        <f>IF($I15="Percentage of Cash Flow",IF($E15&gt;JW$3-1,(('Operating Pro Forma'!$Y$59-'Operating Pro Forma'!$Y$62)/12)*'Debt Service'!$F15),IF($E15&gt;JW$3-1,$H15,0))</f>
        <v>0</v>
      </c>
      <c r="JX15" s="268">
        <f>IF($I15="Percentage of Cash Flow",IF($E15&gt;JX$3-1,(('Operating Pro Forma'!$Y$59-'Operating Pro Forma'!$Y$62)/12)*'Debt Service'!$F15),IF($E15&gt;JX$3-1,$H15,0))</f>
        <v>0</v>
      </c>
      <c r="JY15" s="267">
        <f t="shared" si="30"/>
        <v>0</v>
      </c>
      <c r="JZ15" s="268">
        <f>IF($I15="Percentage of Cash Flow",IF($E15&gt;JZ$3-1,(('Operating Pro Forma'!$Z$59-'Operating Pro Forma'!$Z$62)/12)*'Debt Service'!$F15),IF($E15&gt;JZ$3-1,$H15,0))</f>
        <v>0</v>
      </c>
      <c r="KA15" s="268">
        <f>IF($I15="Percentage of Cash Flow",IF($E15&gt;KA$3-1,(('Operating Pro Forma'!$Z$59-'Operating Pro Forma'!$Z$62)/12)*'Debt Service'!$F15),IF($E15&gt;KA$3-1,$H15,0))</f>
        <v>0</v>
      </c>
      <c r="KB15" s="268">
        <f>IF($I15="Percentage of Cash Flow",IF($E15&gt;KB$3-1,(('Operating Pro Forma'!$Z$59-'Operating Pro Forma'!$Z$62)/12)*'Debt Service'!$F15),IF($E15&gt;KB$3-1,$H15,0))</f>
        <v>0</v>
      </c>
      <c r="KC15" s="268">
        <f>IF($I15="Percentage of Cash Flow",IF($E15&gt;KC$3-1,(('Operating Pro Forma'!$Z$59-'Operating Pro Forma'!$Z$62)/12)*'Debt Service'!$F15),IF($E15&gt;KC$3-1,$H15,0))</f>
        <v>0</v>
      </c>
      <c r="KD15" s="268">
        <f>IF($I15="Percentage of Cash Flow",IF($E15&gt;KD$3-1,(('Operating Pro Forma'!$Z$59-'Operating Pro Forma'!$Z$62)/12)*'Debt Service'!$F15),IF($E15&gt;KD$3-1,$H15,0))</f>
        <v>0</v>
      </c>
      <c r="KE15" s="268">
        <f>IF($I15="Percentage of Cash Flow",IF($E15&gt;KE$3-1,(('Operating Pro Forma'!$Z$59-'Operating Pro Forma'!$Z$62)/12)*'Debt Service'!$F15),IF($E15&gt;KE$3-1,$H15,0))</f>
        <v>0</v>
      </c>
      <c r="KF15" s="268">
        <f>IF($I15="Percentage of Cash Flow",IF($E15&gt;KF$3-1,(('Operating Pro Forma'!$Z$59-'Operating Pro Forma'!$Z$62)/12)*'Debt Service'!$F15),IF($E15&gt;KF$3-1,$H15,0))</f>
        <v>0</v>
      </c>
      <c r="KG15" s="268">
        <f>IF($I15="Percentage of Cash Flow",IF($E15&gt;KG$3-1,(('Operating Pro Forma'!$Z$59-'Operating Pro Forma'!$Z$62)/12)*'Debt Service'!$F15),IF($E15&gt;KG$3-1,$H15,0))</f>
        <v>0</v>
      </c>
      <c r="KH15" s="268">
        <f>IF($I15="Percentage of Cash Flow",IF($E15&gt;KH$3-1,(('Operating Pro Forma'!$Z$59-'Operating Pro Forma'!$Z$62)/12)*'Debt Service'!$F15),IF($E15&gt;KH$3-1,$H15,0))</f>
        <v>0</v>
      </c>
      <c r="KI15" s="268">
        <f>IF($I15="Percentage of Cash Flow",IF($E15&gt;KI$3-1,(('Operating Pro Forma'!$Z$59-'Operating Pro Forma'!$Z$62)/12)*'Debt Service'!$F15),IF($E15&gt;KI$3-1,$H15,0))</f>
        <v>0</v>
      </c>
      <c r="KJ15" s="268">
        <f>IF($I15="Percentage of Cash Flow",IF($E15&gt;KJ$3-1,(('Operating Pro Forma'!$Z$59-'Operating Pro Forma'!$Z$62)/12)*'Debt Service'!$F15),IF($E15&gt;KJ$3-1,$H15,0))</f>
        <v>0</v>
      </c>
      <c r="KK15" s="268">
        <f>IF($I15="Percentage of Cash Flow",IF($E15&gt;KK$3-1,(('Operating Pro Forma'!$Z$59-'Operating Pro Forma'!$Z$62)/12)*'Debt Service'!$F15),IF($E15&gt;KK$3-1,$H15,0))</f>
        <v>0</v>
      </c>
      <c r="KL15" s="267">
        <f t="shared" si="21"/>
        <v>0</v>
      </c>
      <c r="KM15" s="274">
        <f>IF($I15="Percentage of Cash Flow",IF($E15&gt;KM$3-1,(('Operating Pro Forma'!$AA$59-'Operating Pro Forma'!$AA$62)/12)*'Debt Service'!$F15),IF($E15&gt;KM$3-1,$H15,0))</f>
        <v>0</v>
      </c>
      <c r="KN15" s="274">
        <f>IF($I15="Percentage of Cash Flow",IF($E15&gt;KN$3-1,(('Operating Pro Forma'!$AA$59-'Operating Pro Forma'!$AA$62)/12)*'Debt Service'!$F15),IF($E15&gt;KN$3-1,$H15,0))</f>
        <v>0</v>
      </c>
      <c r="KO15" s="274">
        <f>IF($I15="Percentage of Cash Flow",IF($E15&gt;KO$3-1,(('Operating Pro Forma'!$AA$59-'Operating Pro Forma'!$AA$62)/12)*'Debt Service'!$F15),IF($E15&gt;KO$3-1,$H15,0))</f>
        <v>0</v>
      </c>
      <c r="KP15" s="274">
        <f>IF($I15="Percentage of Cash Flow",IF($E15&gt;KP$3-1,(('Operating Pro Forma'!$AA$59-'Operating Pro Forma'!$AA$62)/12)*'Debt Service'!$F15),IF($E15&gt;KP$3-1,$H15,0))</f>
        <v>0</v>
      </c>
      <c r="KQ15" s="274">
        <f>IF($I15="Percentage of Cash Flow",IF($E15&gt;KQ$3-1,(('Operating Pro Forma'!$AA$59-'Operating Pro Forma'!$AA$62)/12)*'Debt Service'!$F15),IF($E15&gt;KQ$3-1,$H15,0))</f>
        <v>0</v>
      </c>
      <c r="KR15" s="274">
        <f>IF($I15="Percentage of Cash Flow",IF($E15&gt;KR$3-1,(('Operating Pro Forma'!$AA$59-'Operating Pro Forma'!$AA$62)/12)*'Debt Service'!$F15),IF($E15&gt;KR$3-1,$H15,0))</f>
        <v>0</v>
      </c>
      <c r="KS15" s="274">
        <f>IF($I15="Percentage of Cash Flow",IF($E15&gt;KS$3-1,(('Operating Pro Forma'!$AA$59-'Operating Pro Forma'!$AA$62)/12)*'Debt Service'!$F15),IF($E15&gt;KS$3-1,$H15,0))</f>
        <v>0</v>
      </c>
      <c r="KT15" s="274">
        <f>IF($I15="Percentage of Cash Flow",IF($E15&gt;KT$3-1,(('Operating Pro Forma'!$AA$59-'Operating Pro Forma'!$AA$62)/12)*'Debt Service'!$F15),IF($E15&gt;KT$3-1,$H15,0))</f>
        <v>0</v>
      </c>
      <c r="KU15" s="274">
        <f>IF($I15="Percentage of Cash Flow",IF($E15&gt;KU$3-1,(('Operating Pro Forma'!$AA$59-'Operating Pro Forma'!$AA$62)/12)*'Debt Service'!$F15),IF($E15&gt;KU$3-1,$H15,0))</f>
        <v>0</v>
      </c>
      <c r="KV15" s="274">
        <f>IF($I15="Percentage of Cash Flow",IF($E15&gt;KV$3-1,(('Operating Pro Forma'!$AA$59-'Operating Pro Forma'!$AA$62)/12)*'Debt Service'!$F15),IF($E15&gt;KV$3-1,$H15,0))</f>
        <v>0</v>
      </c>
      <c r="KW15" s="274">
        <f>IF($I15="Percentage of Cash Flow",IF($E15&gt;KW$3-1,(('Operating Pro Forma'!$AA$59-'Operating Pro Forma'!$AA$62)/12)*'Debt Service'!$F15),IF($E15&gt;KW$3-1,$H15,0))</f>
        <v>0</v>
      </c>
      <c r="KX15" s="274">
        <f>IF($I15="Percentage of Cash Flow",IF($E15&gt;KX$3-1,(('Operating Pro Forma'!$AA$59-'Operating Pro Forma'!$AA$62)/12)*'Debt Service'!$F15),IF($E15&gt;KX$3-1,$H15,0))</f>
        <v>0</v>
      </c>
      <c r="KY15" s="267">
        <f t="shared" si="22"/>
        <v>0</v>
      </c>
      <c r="KZ15" s="274">
        <f>IF($I15="Percentage of Cash Flow",IF($E15&gt;KZ$3-1,(('Operating Pro Forma'!$AB$59-'Operating Pro Forma'!$AB$62)/12)*'Debt Service'!$F15),IF($E15&gt;KZ$3-1,$H15,0))</f>
        <v>0</v>
      </c>
      <c r="LA15" s="274">
        <f>IF($I15="Percentage of Cash Flow",IF($E15&gt;LA$3-1,(('Operating Pro Forma'!$AB$59-'Operating Pro Forma'!$AB$62)/12)*'Debt Service'!$F15),IF($E15&gt;LA$3-1,$H15,0))</f>
        <v>0</v>
      </c>
      <c r="LB15" s="274">
        <f>IF($I15="Percentage of Cash Flow",IF($E15&gt;LB$3-1,(('Operating Pro Forma'!$AB$59-'Operating Pro Forma'!$AB$62)/12)*'Debt Service'!$F15),IF($E15&gt;LB$3-1,$H15,0))</f>
        <v>0</v>
      </c>
      <c r="LC15" s="274">
        <f>IF($I15="Percentage of Cash Flow",IF($E15&gt;LC$3-1,(('Operating Pro Forma'!$AB$59-'Operating Pro Forma'!$AB$62)/12)*'Debt Service'!$F15),IF($E15&gt;LC$3-1,$H15,0))</f>
        <v>0</v>
      </c>
      <c r="LD15" s="274">
        <f>IF($I15="Percentage of Cash Flow",IF($E15&gt;LD$3-1,(('Operating Pro Forma'!$AB$59-'Operating Pro Forma'!$AB$62)/12)*'Debt Service'!$F15),IF($E15&gt;LD$3-1,$H15,0))</f>
        <v>0</v>
      </c>
      <c r="LE15" s="274">
        <f>IF($I15="Percentage of Cash Flow",IF($E15&gt;LE$3-1,(('Operating Pro Forma'!$AB$59-'Operating Pro Forma'!$AB$62)/12)*'Debt Service'!$F15),IF($E15&gt;LE$3-1,$H15,0))</f>
        <v>0</v>
      </c>
      <c r="LF15" s="274">
        <f>IF($I15="Percentage of Cash Flow",IF($E15&gt;LF$3-1,(('Operating Pro Forma'!$AB$59-'Operating Pro Forma'!$AB$62)/12)*'Debt Service'!$F15),IF($E15&gt;LF$3-1,$H15,0))</f>
        <v>0</v>
      </c>
      <c r="LG15" s="274">
        <f>IF($I15="Percentage of Cash Flow",IF($E15&gt;LG$3-1,(('Operating Pro Forma'!$AB$59-'Operating Pro Forma'!$AB$62)/12)*'Debt Service'!$F15),IF($E15&gt;LG$3-1,$H15,0))</f>
        <v>0</v>
      </c>
      <c r="LH15" s="274">
        <f>IF($I15="Percentage of Cash Flow",IF($E15&gt;LH$3-1,(('Operating Pro Forma'!$AB$59-'Operating Pro Forma'!$AB$62)/12)*'Debt Service'!$F15),IF($E15&gt;LH$3-1,$H15,0))</f>
        <v>0</v>
      </c>
      <c r="LI15" s="274">
        <f>IF($I15="Percentage of Cash Flow",IF($E15&gt;LI$3-1,(('Operating Pro Forma'!$AB$59-'Operating Pro Forma'!$AB$62)/12)*'Debt Service'!$F15),IF($E15&gt;LI$3-1,$H15,0))</f>
        <v>0</v>
      </c>
      <c r="LJ15" s="274">
        <f>IF($I15="Percentage of Cash Flow",IF($E15&gt;LJ$3-1,(('Operating Pro Forma'!$AB$59-'Operating Pro Forma'!$AB$62)/12)*'Debt Service'!$F15),IF($E15&gt;LJ$3-1,$H15,0))</f>
        <v>0</v>
      </c>
      <c r="LK15" s="274">
        <f>IF($I15="Percentage of Cash Flow",IF($E15&gt;LK$3-1,(('Operating Pro Forma'!$AB$59-'Operating Pro Forma'!$AB$62)/12)*'Debt Service'!$F15),IF($E15&gt;LK$3-1,$H15,0))</f>
        <v>0</v>
      </c>
      <c r="LL15" s="267">
        <f t="shared" si="23"/>
        <v>0</v>
      </c>
      <c r="LM15" s="274">
        <f>IF($I15="Percentage of Cash Flow",IF($E15&gt;LM$3-1,(('Operating Pro Forma'!$AC$59-'Operating Pro Forma'!$AC$62)/12)*'Debt Service'!$F15),IF($E15&gt;LM$3-1,$H15,0))</f>
        <v>0</v>
      </c>
      <c r="LN15" s="274">
        <f>IF($I15="Percentage of Cash Flow",IF($E15&gt;LN$3-1,(('Operating Pro Forma'!$AC$59-'Operating Pro Forma'!$AC$62)/12)*'Debt Service'!$F15),IF($E15&gt;LN$3-1,$H15,0))</f>
        <v>0</v>
      </c>
      <c r="LO15" s="274">
        <f>IF($I15="Percentage of Cash Flow",IF($E15&gt;LO$3-1,(('Operating Pro Forma'!$AC$59-'Operating Pro Forma'!$AC$62)/12)*'Debt Service'!$F15),IF($E15&gt;LO$3-1,$H15,0))</f>
        <v>0</v>
      </c>
      <c r="LP15" s="274">
        <f>IF($I15="Percentage of Cash Flow",IF($E15&gt;LP$3-1,(('Operating Pro Forma'!$AC$59-'Operating Pro Forma'!$AC$62)/12)*'Debt Service'!$F15),IF($E15&gt;LP$3-1,$H15,0))</f>
        <v>0</v>
      </c>
      <c r="LQ15" s="274">
        <f>IF($I15="Percentage of Cash Flow",IF($E15&gt;LQ$3-1,(('Operating Pro Forma'!$AC$59-'Operating Pro Forma'!$AC$62)/12)*'Debt Service'!$F15),IF($E15&gt;LQ$3-1,$H15,0))</f>
        <v>0</v>
      </c>
      <c r="LR15" s="274">
        <f>IF($I15="Percentage of Cash Flow",IF($E15&gt;LR$3-1,(('Operating Pro Forma'!$AC$59-'Operating Pro Forma'!$AC$62)/12)*'Debt Service'!$F15),IF($E15&gt;LR$3-1,$H15,0))</f>
        <v>0</v>
      </c>
      <c r="LS15" s="274">
        <f>IF($I15="Percentage of Cash Flow",IF($E15&gt;LS$3-1,(('Operating Pro Forma'!$AC$59-'Operating Pro Forma'!$AC$62)/12)*'Debt Service'!$F15),IF($E15&gt;LS$3-1,$H15,0))</f>
        <v>0</v>
      </c>
      <c r="LT15" s="274">
        <f>IF($I15="Percentage of Cash Flow",IF($E15&gt;LT$3-1,(('Operating Pro Forma'!$AC$59-'Operating Pro Forma'!$AC$62)/12)*'Debt Service'!$F15),IF($E15&gt;LT$3-1,$H15,0))</f>
        <v>0</v>
      </c>
      <c r="LU15" s="274">
        <f>IF($I15="Percentage of Cash Flow",IF($E15&gt;LU$3-1,(('Operating Pro Forma'!$AC$59-'Operating Pro Forma'!$AC$62)/12)*'Debt Service'!$F15),IF($E15&gt;LU$3-1,$H15,0))</f>
        <v>0</v>
      </c>
      <c r="LV15" s="274">
        <f>IF($I15="Percentage of Cash Flow",IF($E15&gt;LV$3-1,(('Operating Pro Forma'!$AC$59-'Operating Pro Forma'!$AC$62)/12)*'Debt Service'!$F15),IF($E15&gt;LV$3-1,$H15,0))</f>
        <v>0</v>
      </c>
      <c r="LW15" s="274">
        <f>IF($I15="Percentage of Cash Flow",IF($E15&gt;LW$3-1,(('Operating Pro Forma'!$AC$59-'Operating Pro Forma'!$AC$62)/12)*'Debt Service'!$F15),IF($E15&gt;LW$3-1,$H15,0))</f>
        <v>0</v>
      </c>
      <c r="LX15" s="274">
        <f>IF($I15="Percentage of Cash Flow",IF($E15&gt;LX$3-1,(('Operating Pro Forma'!$AC$59-'Operating Pro Forma'!$AC$62)/12)*'Debt Service'!$F15),IF($E15&gt;LX$3-1,$H15,0))</f>
        <v>0</v>
      </c>
      <c r="LY15" s="267">
        <f t="shared" si="24"/>
        <v>0</v>
      </c>
      <c r="LZ15" s="274">
        <f>IF($I15="Percentage of Cash Flow",IF($E15&gt;LZ$3-1,(('Operating Pro Forma'!$AD$59-'Operating Pro Forma'!$AD$62)/12)*'Debt Service'!$F15),IF($E15&gt;LZ$3-1,$H15,0))</f>
        <v>0</v>
      </c>
      <c r="MA15" s="274">
        <f>IF($I15="Percentage of Cash Flow",IF($E15&gt;MA$3-1,(('Operating Pro Forma'!$AD$59-'Operating Pro Forma'!$AD$62)/12)*'Debt Service'!$F15),IF($E15&gt;MA$3-1,$H15,0))</f>
        <v>0</v>
      </c>
      <c r="MB15" s="274">
        <f>IF($I15="Percentage of Cash Flow",IF($E15&gt;MB$3-1,(('Operating Pro Forma'!$AD$59-'Operating Pro Forma'!$AD$62)/12)*'Debt Service'!$F15),IF($E15&gt;MB$3-1,$H15,0))</f>
        <v>0</v>
      </c>
      <c r="MC15" s="274">
        <f>IF($I15="Percentage of Cash Flow",IF($E15&gt;MC$3-1,(('Operating Pro Forma'!$AD$59-'Operating Pro Forma'!$AD$62)/12)*'Debt Service'!$F15),IF($E15&gt;MC$3-1,$H15,0))</f>
        <v>0</v>
      </c>
      <c r="MD15" s="274">
        <f>IF($I15="Percentage of Cash Flow",IF($E15&gt;MD$3-1,(('Operating Pro Forma'!$AD$59-'Operating Pro Forma'!$AD$62)/12)*'Debt Service'!$F15),IF($E15&gt;MD$3-1,$H15,0))</f>
        <v>0</v>
      </c>
      <c r="ME15" s="274">
        <f>IF($I15="Percentage of Cash Flow",IF($E15&gt;ME$3-1,(('Operating Pro Forma'!$AD$59-'Operating Pro Forma'!$AD$62)/12)*'Debt Service'!$F15),IF($E15&gt;ME$3-1,$H15,0))</f>
        <v>0</v>
      </c>
      <c r="MF15" s="274">
        <f>IF($I15="Percentage of Cash Flow",IF($E15&gt;MF$3-1,(('Operating Pro Forma'!$AD$59-'Operating Pro Forma'!$AD$62)/12)*'Debt Service'!$F15),IF($E15&gt;MF$3-1,$H15,0))</f>
        <v>0</v>
      </c>
      <c r="MG15" s="274">
        <f>IF($I15="Percentage of Cash Flow",IF($E15&gt;MG$3-1,(('Operating Pro Forma'!$AD$59-'Operating Pro Forma'!$AD$62)/12)*'Debt Service'!$F15),IF($E15&gt;MG$3-1,$H15,0))</f>
        <v>0</v>
      </c>
      <c r="MH15" s="274">
        <f>IF($I15="Percentage of Cash Flow",IF($E15&gt;MH$3-1,(('Operating Pro Forma'!$AD$59-'Operating Pro Forma'!$AD$62)/12)*'Debt Service'!$F15),IF($E15&gt;MH$3-1,$H15,0))</f>
        <v>0</v>
      </c>
      <c r="MI15" s="274">
        <f>IF($I15="Percentage of Cash Flow",IF($E15&gt;MI$3-1,(('Operating Pro Forma'!$AD$59-'Operating Pro Forma'!$AD$62)/12)*'Debt Service'!$F15),IF($E15&gt;MI$3-1,$H15,0))</f>
        <v>0</v>
      </c>
      <c r="MJ15" s="274">
        <f>IF($I15="Percentage of Cash Flow",IF($E15&gt;MJ$3-1,(('Operating Pro Forma'!$AD$59-'Operating Pro Forma'!$AD$62)/12)*'Debt Service'!$F15),IF($E15&gt;MJ$3-1,$H15,0))</f>
        <v>0</v>
      </c>
      <c r="MK15" s="274">
        <f>IF($I15="Percentage of Cash Flow",IF($E15&gt;MK$3-1,(('Operating Pro Forma'!$AD$59-'Operating Pro Forma'!$AD$62)/12)*'Debt Service'!$F15),IF($E15&gt;MK$3-1,$H15,0))</f>
        <v>0</v>
      </c>
      <c r="ML15" s="267">
        <f t="shared" si="25"/>
        <v>0</v>
      </c>
      <c r="MM15" s="274">
        <f>IF($I15="Percentage of Cash Flow",IF($E15&gt;MM$3-1,(('Operating Pro Forma'!$AE$59-'Operating Pro Forma'!$AE$62)/12)*'Debt Service'!$F15),IF($E15&gt;MM$3-1,$H15,0))</f>
        <v>0</v>
      </c>
      <c r="MN15" s="274">
        <f>IF($I15="Percentage of Cash Flow",IF($E15&gt;MN$3-1,(('Operating Pro Forma'!$AE$59-'Operating Pro Forma'!$AE$62)/12)*'Debt Service'!$F15),IF($E15&gt;MN$3-1,$H15,0))</f>
        <v>0</v>
      </c>
      <c r="MO15" s="274">
        <f>IF($I15="Percentage of Cash Flow",IF($E15&gt;MO$3-1,(('Operating Pro Forma'!$AE$59-'Operating Pro Forma'!$AE$62)/12)*'Debt Service'!$F15),IF($E15&gt;MO$3-1,$H15,0))</f>
        <v>0</v>
      </c>
      <c r="MP15" s="274">
        <f>IF($I15="Percentage of Cash Flow",IF($E15&gt;MP$3-1,(('Operating Pro Forma'!$AE$59-'Operating Pro Forma'!$AE$62)/12)*'Debt Service'!$F15),IF($E15&gt;MP$3-1,$H15,0))</f>
        <v>0</v>
      </c>
      <c r="MQ15" s="274">
        <f>IF($I15="Percentage of Cash Flow",IF($E15&gt;MQ$3-1,(('Operating Pro Forma'!$AE$59-'Operating Pro Forma'!$AE$62)/12)*'Debt Service'!$F15),IF($E15&gt;MQ$3-1,$H15,0))</f>
        <v>0</v>
      </c>
      <c r="MR15" s="274">
        <f>IF($I15="Percentage of Cash Flow",IF($E15&gt;MR$3-1,(('Operating Pro Forma'!$AE$59-'Operating Pro Forma'!$AE$62)/12)*'Debt Service'!$F15),IF($E15&gt;MR$3-1,$H15,0))</f>
        <v>0</v>
      </c>
      <c r="MS15" s="274">
        <f>IF($I15="Percentage of Cash Flow",IF($E15&gt;MS$3-1,(('Operating Pro Forma'!$AE$59-'Operating Pro Forma'!$AE$62)/12)*'Debt Service'!$F15),IF($E15&gt;MS$3-1,$H15,0))</f>
        <v>0</v>
      </c>
      <c r="MT15" s="274">
        <f>IF($I15="Percentage of Cash Flow",IF($E15&gt;MT$3-1,(('Operating Pro Forma'!$AE$59-'Operating Pro Forma'!$AE$62)/12)*'Debt Service'!$F15),IF($E15&gt;MT$3-1,$H15,0))</f>
        <v>0</v>
      </c>
      <c r="MU15" s="274">
        <f>IF($I15="Percentage of Cash Flow",IF($E15&gt;MU$3-1,(('Operating Pro Forma'!$AE$59-'Operating Pro Forma'!$AE$62)/12)*'Debt Service'!$F15),IF($E15&gt;MU$3-1,$H15,0))</f>
        <v>0</v>
      </c>
      <c r="MV15" s="274">
        <f>IF($I15="Percentage of Cash Flow",IF($E15&gt;MV$3-1,(('Operating Pro Forma'!$AE$59-'Operating Pro Forma'!$AE$62)/12)*'Debt Service'!$F15),IF($E15&gt;MV$3-1,$H15,0))</f>
        <v>0</v>
      </c>
      <c r="MW15" s="274">
        <f>IF($I15="Percentage of Cash Flow",IF($E15&gt;MW$3-1,(('Operating Pro Forma'!$AE$59-'Operating Pro Forma'!$AE$62)/12)*'Debt Service'!$F15),IF($E15&gt;MW$3-1,$H15,0))</f>
        <v>0</v>
      </c>
      <c r="MX15" s="274">
        <f>IF($I15="Percentage of Cash Flow",IF($E15&gt;MX$3-1,(('Operating Pro Forma'!$AE$59-'Operating Pro Forma'!$AE$62)/12)*'Debt Service'!$F15),IF($E15&gt;MX$3-1,$H15,0))</f>
        <v>0</v>
      </c>
      <c r="MY15" s="267">
        <f t="shared" si="26"/>
        <v>0</v>
      </c>
      <c r="MZ15" s="274">
        <f>IF($I15="Percentage of Cash Flow",IF($E15&gt;MZ$3-1,(('Operating Pro Forma'!$AF$59-'Operating Pro Forma'!$AF$62)/12)*'Debt Service'!$F15),IF($E15&gt;MZ$3-1,$H15,0))</f>
        <v>0</v>
      </c>
      <c r="NA15" s="274">
        <f>IF($I15="Percentage of Cash Flow",IF($E15&gt;NA$3-1,(('Operating Pro Forma'!$AF$59-'Operating Pro Forma'!$AF$62)/12)*'Debt Service'!$F15),IF($E15&gt;NA$3-1,$H15,0))</f>
        <v>0</v>
      </c>
      <c r="NB15" s="274">
        <f>IF($I15="Percentage of Cash Flow",IF($E15&gt;NB$3-1,(('Operating Pro Forma'!$AF$59-'Operating Pro Forma'!$AF$62)/12)*'Debt Service'!$F15),IF($E15&gt;NB$3-1,$H15,0))</f>
        <v>0</v>
      </c>
      <c r="NC15" s="274">
        <f>IF($I15="Percentage of Cash Flow",IF($E15&gt;NC$3-1,(('Operating Pro Forma'!$AF$59-'Operating Pro Forma'!$AF$62)/12)*'Debt Service'!$F15),IF($E15&gt;NC$3-1,$H15,0))</f>
        <v>0</v>
      </c>
      <c r="ND15" s="274">
        <f>IF($I15="Percentage of Cash Flow",IF($E15&gt;ND$3-1,(('Operating Pro Forma'!$AF$59-'Operating Pro Forma'!$AF$62)/12)*'Debt Service'!$F15),IF($E15&gt;ND$3-1,$H15,0))</f>
        <v>0</v>
      </c>
      <c r="NE15" s="274">
        <f>IF($I15="Percentage of Cash Flow",IF($E15&gt;NE$3-1,(('Operating Pro Forma'!$AF$59-'Operating Pro Forma'!$AF$62)/12)*'Debt Service'!$F15),IF($E15&gt;NE$3-1,$H15,0))</f>
        <v>0</v>
      </c>
      <c r="NF15" s="274">
        <f>IF($I15="Percentage of Cash Flow",IF($E15&gt;NF$3-1,(('Operating Pro Forma'!$AF$59-'Operating Pro Forma'!$AF$62)/12)*'Debt Service'!$F15),IF($E15&gt;NF$3-1,$H15,0))</f>
        <v>0</v>
      </c>
      <c r="NG15" s="274">
        <f>IF($I15="Percentage of Cash Flow",IF($E15&gt;NG$3-1,(('Operating Pro Forma'!$AF$59-'Operating Pro Forma'!$AF$62)/12)*'Debt Service'!$F15),IF($E15&gt;NG$3-1,$H15,0))</f>
        <v>0</v>
      </c>
      <c r="NH15" s="274">
        <f>IF($I15="Percentage of Cash Flow",IF($E15&gt;NH$3-1,(('Operating Pro Forma'!$AF$59-'Operating Pro Forma'!$AF$62)/12)*'Debt Service'!$F15),IF($E15&gt;NH$3-1,$H15,0))</f>
        <v>0</v>
      </c>
      <c r="NI15" s="274">
        <f>IF($I15="Percentage of Cash Flow",IF($E15&gt;NI$3-1,(('Operating Pro Forma'!$AF$59-'Operating Pro Forma'!$AF$62)/12)*'Debt Service'!$F15),IF($E15&gt;NI$3-1,$H15,0))</f>
        <v>0</v>
      </c>
      <c r="NJ15" s="274">
        <f>IF($I15="Percentage of Cash Flow",IF($E15&gt;NJ$3-1,(('Operating Pro Forma'!$AF$59-'Operating Pro Forma'!$AF$62)/12)*'Debt Service'!$F15),IF($E15&gt;NJ$3-1,$H15,0))</f>
        <v>0</v>
      </c>
      <c r="NK15" s="274">
        <f>IF($I15="Percentage of Cash Flow",IF($E15&gt;NK$3-1,(('Operating Pro Forma'!$AF$59-'Operating Pro Forma'!$AF$62)/12)*'Debt Service'!$F15),IF($E15&gt;NK$3-1,$H15,0))</f>
        <v>0</v>
      </c>
      <c r="NL15" s="267">
        <f t="shared" si="27"/>
        <v>0</v>
      </c>
      <c r="NM15" s="274">
        <f>IF($I15="Percentage of Cash Flow",IF($E15&gt;NM$3-1,(('Operating Pro Forma'!$AG$59-'Operating Pro Forma'!$AG$62)/12)*'Debt Service'!$F15),IF($E15&gt;NM$3-1,$H15,0))</f>
        <v>0</v>
      </c>
      <c r="NN15" s="274">
        <f>IF($I15="Percentage of Cash Flow",IF($E15&gt;NN$3-1,(('Operating Pro Forma'!$AG$59-'Operating Pro Forma'!$AG$62)/12)*'Debt Service'!$F15),IF($E15&gt;NN$3-1,$H15,0))</f>
        <v>0</v>
      </c>
      <c r="NO15" s="274">
        <f>IF($I15="Percentage of Cash Flow",IF($E15&gt;NO$3-1,(('Operating Pro Forma'!$AG$59-'Operating Pro Forma'!$AG$62)/12)*'Debt Service'!$F15),IF($E15&gt;NO$3-1,$H15,0))</f>
        <v>0</v>
      </c>
      <c r="NP15" s="274">
        <f>IF($I15="Percentage of Cash Flow",IF($E15&gt;NP$3-1,(('Operating Pro Forma'!$AG$59-'Operating Pro Forma'!$AG$62)/12)*'Debt Service'!$F15),IF($E15&gt;NP$3-1,$H15,0))</f>
        <v>0</v>
      </c>
      <c r="NQ15" s="274">
        <f>IF($I15="Percentage of Cash Flow",IF($E15&gt;NQ$3-1,(('Operating Pro Forma'!$AG$59-'Operating Pro Forma'!$AG$62)/12)*'Debt Service'!$F15),IF($E15&gt;NQ$3-1,$H15,0))</f>
        <v>0</v>
      </c>
      <c r="NR15" s="274">
        <f>IF($I15="Percentage of Cash Flow",IF($E15&gt;NR$3-1,(('Operating Pro Forma'!$AG$59-'Operating Pro Forma'!$AG$62)/12)*'Debt Service'!$F15),IF($E15&gt;NR$3-1,$H15,0))</f>
        <v>0</v>
      </c>
      <c r="NS15" s="274">
        <f>IF($I15="Percentage of Cash Flow",IF($E15&gt;NS$3-1,(('Operating Pro Forma'!$AG$59-'Operating Pro Forma'!$AG$62)/12)*'Debt Service'!$F15),IF($E15&gt;NS$3-1,$H15,0))</f>
        <v>0</v>
      </c>
      <c r="NT15" s="274">
        <f>IF($I15="Percentage of Cash Flow",IF($E15&gt;NT$3-1,(('Operating Pro Forma'!$AG$59-'Operating Pro Forma'!$AG$62)/12)*'Debt Service'!$F15),IF($E15&gt;NT$3-1,$H15,0))</f>
        <v>0</v>
      </c>
      <c r="NU15" s="274">
        <f>IF($I15="Percentage of Cash Flow",IF($E15&gt;NU$3-1,(('Operating Pro Forma'!$AG$59-'Operating Pro Forma'!$AG$62)/12)*'Debt Service'!$F15),IF($E15&gt;NU$3-1,$H15,0))</f>
        <v>0</v>
      </c>
      <c r="NV15" s="274">
        <f>IF($I15="Percentage of Cash Flow",IF($E15&gt;NV$3-1,(('Operating Pro Forma'!$AG$59-'Operating Pro Forma'!$AG$62)/12)*'Debt Service'!$F15),IF($E15&gt;NV$3-1,$H15,0))</f>
        <v>0</v>
      </c>
      <c r="NW15" s="274">
        <f>IF($I15="Percentage of Cash Flow",IF($E15&gt;NW$3-1,(('Operating Pro Forma'!$AG$59-'Operating Pro Forma'!$AG$62)/12)*'Debt Service'!$F15),IF($E15&gt;NW$3-1,$H15,0))</f>
        <v>0</v>
      </c>
      <c r="NX15" s="274">
        <f>IF($I15="Percentage of Cash Flow",IF($E15&gt;NX$3-1,(('Operating Pro Forma'!$AG$59-'Operating Pro Forma'!$AG$62)/12)*'Debt Service'!$F15),IF($E15&gt;NX$3-1,$H15,0))</f>
        <v>0</v>
      </c>
      <c r="NY15" s="267">
        <f t="shared" si="28"/>
        <v>0</v>
      </c>
      <c r="NZ15" s="274">
        <f>IF($I15="Percentage of Cash Flow",IF($E15&gt;NZ$3-1,(('Operating Pro Forma'!$AH$59-'Operating Pro Forma'!$AH$62)/12)*'Debt Service'!$F15),IF($E15&gt;NZ$3-1,$H15,0))</f>
        <v>0</v>
      </c>
      <c r="OA15" s="274">
        <f>IF($I15="Percentage of Cash Flow",IF($E15&gt;OA$3-1,(('Operating Pro Forma'!$AH$59-'Operating Pro Forma'!$AH$62)/12)*'Debt Service'!$F15),IF($E15&gt;OA$3-1,$H15,0))</f>
        <v>0</v>
      </c>
      <c r="OB15" s="274">
        <f>IF($I15="Percentage of Cash Flow",IF($E15&gt;OB$3-1,(('Operating Pro Forma'!$AH$59-'Operating Pro Forma'!$AH$62)/12)*'Debt Service'!$F15),IF($E15&gt;OB$3-1,$H15,0))</f>
        <v>0</v>
      </c>
      <c r="OC15" s="274">
        <f>IF($I15="Percentage of Cash Flow",IF($E15&gt;OC$3-1,(('Operating Pro Forma'!$AH$59-'Operating Pro Forma'!$AH$62)/12)*'Debt Service'!$F15),IF($E15&gt;OC$3-1,$H15,0))</f>
        <v>0</v>
      </c>
      <c r="OD15" s="274">
        <f>IF($I15="Percentage of Cash Flow",IF($E15&gt;OD$3-1,(('Operating Pro Forma'!$AH$59-'Operating Pro Forma'!$AH$62)/12)*'Debt Service'!$F15),IF($E15&gt;OD$3-1,$H15,0))</f>
        <v>0</v>
      </c>
      <c r="OE15" s="274">
        <f>IF($I15="Percentage of Cash Flow",IF($E15&gt;OE$3-1,(('Operating Pro Forma'!$AH$59-'Operating Pro Forma'!$AH$62)/12)*'Debt Service'!$F15),IF($E15&gt;OE$3-1,$H15,0))</f>
        <v>0</v>
      </c>
      <c r="OF15" s="274">
        <f>IF($I15="Percentage of Cash Flow",IF($E15&gt;OF$3-1,(('Operating Pro Forma'!$AH$59-'Operating Pro Forma'!$AH$62)/12)*'Debt Service'!$F15),IF($E15&gt;OF$3-1,$H15,0))</f>
        <v>0</v>
      </c>
      <c r="OG15" s="274">
        <f>IF($I15="Percentage of Cash Flow",IF($E15&gt;OG$3-1,(('Operating Pro Forma'!$AH$59-'Operating Pro Forma'!$AH$62)/12)*'Debt Service'!$F15),IF($E15&gt;OG$3-1,$H15,0))</f>
        <v>0</v>
      </c>
      <c r="OH15" s="274">
        <f>IF($I15="Percentage of Cash Flow",IF($E15&gt;OH$3-1,(('Operating Pro Forma'!$AH$59-'Operating Pro Forma'!$AH$62)/12)*'Debt Service'!$F15),IF($E15&gt;OH$3-1,$H15,0))</f>
        <v>0</v>
      </c>
      <c r="OI15" s="274">
        <f>IF($I15="Percentage of Cash Flow",IF($E15&gt;OI$3-1,(('Operating Pro Forma'!$AH$59-'Operating Pro Forma'!$AH$62)/12)*'Debt Service'!$F15),IF($E15&gt;OI$3-1,$H15,0))</f>
        <v>0</v>
      </c>
      <c r="OJ15" s="274">
        <f>IF($I15="Percentage of Cash Flow",IF($E15&gt;OJ$3-1,(('Operating Pro Forma'!$AH$59-'Operating Pro Forma'!$AH$62)/12)*'Debt Service'!$F15),IF($E15&gt;OJ$3-1,$H15,0))</f>
        <v>0</v>
      </c>
      <c r="OK15" s="274">
        <f>IF($I15="Percentage of Cash Flow",IF($E15&gt;OK$3-1,(('Operating Pro Forma'!$AH$59-'Operating Pro Forma'!$AH$62)/12)*'Debt Service'!$F15),IF($E15&gt;OK$3-1,$H15,0))</f>
        <v>0</v>
      </c>
      <c r="OL15" s="267">
        <f t="shared" si="29"/>
        <v>0</v>
      </c>
    </row>
    <row r="16" spans="1:402" x14ac:dyDescent="0.25">
      <c r="B16" s="269" t="s">
        <v>18</v>
      </c>
      <c r="C16" s="270">
        <f>SUM(C4:C15)</f>
        <v>0</v>
      </c>
      <c r="D16" s="270">
        <f>SUM(D4:D15)</f>
        <v>0</v>
      </c>
      <c r="E16" s="271"/>
      <c r="F16" s="271"/>
      <c r="G16" s="270">
        <f>SUM(G4:G15)</f>
        <v>0</v>
      </c>
      <c r="H16" s="270">
        <f>SUM(H4:H15)</f>
        <v>0</v>
      </c>
      <c r="I16" s="271"/>
      <c r="J16" s="272"/>
    </row>
    <row r="17" spans="2:8" x14ac:dyDescent="0.25">
      <c r="B17" s="273"/>
      <c r="C17" s="274"/>
      <c r="D17" s="274"/>
      <c r="G17" s="274"/>
      <c r="H17" s="274"/>
    </row>
    <row r="18" spans="2:8" ht="30" customHeight="1" x14ac:dyDescent="0.25">
      <c r="B18" s="402" t="s">
        <v>171</v>
      </c>
      <c r="C18" s="403"/>
      <c r="D18" s="275" t="str">
        <f>IF(D16='Development Budget'!D55,"Yes","No. Please Revise!")</f>
        <v>Yes</v>
      </c>
    </row>
  </sheetData>
  <sheetProtection algorithmName="SHA-512" hashValue="W6yKZ3/9947qNXB37RKMiMo0tBBlbL/xcxNVGfz3i3gDOb7PykqzwVCtm5eN4uQPFwqvPldvABsznp9C0Jqj5w==" saltValue="zdfrZ8oP792/R/JAMTdtPg==" spinCount="100000" sheet="1" selectLockedCells="1"/>
  <mergeCells count="1">
    <mergeCell ref="B18:C18"/>
  </mergeCells>
  <phoneticPr fontId="44" type="noConversion"/>
  <conditionalFormatting sqref="D18">
    <cfRule type="containsText" dxfId="10" priority="1" operator="containsText" text="No. Please Revise!">
      <formula>NOT(ISERROR(SEARCH("No. Please Revise!",D18)))</formula>
    </cfRule>
    <cfRule type="containsText" dxfId="9" priority="2" operator="containsText" text="Yes">
      <formula>NOT(ISERROR(SEARCH("Yes",D18)))</formula>
    </cfRule>
  </conditionalFormatting>
  <printOptions horizontalCentered="1"/>
  <pageMargins left="0.2" right="0.2" top="0.25" bottom="0.25" header="0.3" footer="0.3"/>
  <pageSetup scale="6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6514697E-68CD-4317-A1F9-75AEFB58916D}">
          <x14:formula1>
            <xm:f>Inputs!$H$2:$H$4</xm:f>
          </x14:formula1>
          <xm:sqref>I4:I15</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F574A-E91A-4F9F-BE42-5FEEC80F08E5}">
  <dimension ref="A1:U69"/>
  <sheetViews>
    <sheetView zoomScaleNormal="100" workbookViewId="0">
      <selection activeCell="E3" sqref="E3"/>
    </sheetView>
  </sheetViews>
  <sheetFormatPr defaultColWidth="9.140625" defaultRowHeight="15" x14ac:dyDescent="0.25"/>
  <cols>
    <col min="1" max="1" width="40.7109375" style="4" bestFit="1" customWidth="1"/>
    <col min="2" max="3" width="14.28515625" style="4" customWidth="1"/>
    <col min="4" max="4" width="18" style="4" customWidth="1"/>
    <col min="5" max="5" width="15.5703125" style="4" bestFit="1" customWidth="1"/>
    <col min="6" max="6" width="21.85546875" style="4" bestFit="1" customWidth="1"/>
    <col min="7" max="8" width="14.28515625" style="4" customWidth="1"/>
    <col min="9" max="9" width="13.85546875" style="4" bestFit="1" customWidth="1"/>
    <col min="10" max="10" width="9.140625" style="4"/>
    <col min="11" max="13" width="15.42578125" style="4" customWidth="1"/>
    <col min="14" max="14" width="12.85546875" style="4" bestFit="1" customWidth="1"/>
    <col min="15" max="16384" width="9.140625" style="4"/>
  </cols>
  <sheetData>
    <row r="1" spans="1:21" ht="37.5" customHeight="1" x14ac:dyDescent="0.3">
      <c r="A1" s="184" t="s">
        <v>172</v>
      </c>
      <c r="B1" s="184"/>
      <c r="C1" s="184"/>
      <c r="D1" s="185"/>
      <c r="F1" s="115"/>
    </row>
    <row r="2" spans="1:21" ht="18.75" customHeight="1" x14ac:dyDescent="0.3">
      <c r="A2" s="186">
        <f>'Site Info'!B2</f>
        <v>0</v>
      </c>
      <c r="B2" s="184"/>
      <c r="C2" s="184"/>
      <c r="D2" s="185"/>
      <c r="F2" s="115"/>
    </row>
    <row r="3" spans="1:21" ht="18.75" x14ac:dyDescent="0.3">
      <c r="A3" s="187" t="s">
        <v>173</v>
      </c>
      <c r="B3" s="188">
        <f>'Site Info'!I2</f>
        <v>0</v>
      </c>
      <c r="C3" s="184"/>
      <c r="D3" s="189" t="s">
        <v>174</v>
      </c>
      <c r="E3" s="229"/>
      <c r="F3" s="115"/>
    </row>
    <row r="4" spans="1:21" x14ac:dyDescent="0.25">
      <c r="A4" s="407" t="s">
        <v>175</v>
      </c>
      <c r="B4" s="408"/>
      <c r="C4" s="407"/>
      <c r="D4" s="407"/>
      <c r="E4" s="407"/>
      <c r="F4" s="407"/>
      <c r="I4" s="190"/>
      <c r="J4" s="190"/>
      <c r="K4" s="190"/>
      <c r="L4" s="190"/>
      <c r="M4" s="236"/>
      <c r="N4" s="236"/>
      <c r="O4" s="236"/>
      <c r="P4" s="236"/>
      <c r="Q4" s="236"/>
      <c r="R4" s="236"/>
      <c r="S4" s="236"/>
      <c r="T4" s="236"/>
      <c r="U4" s="236"/>
    </row>
    <row r="5" spans="1:21" x14ac:dyDescent="0.25">
      <c r="A5" s="191"/>
      <c r="B5" s="8" t="s">
        <v>26</v>
      </c>
      <c r="C5" s="8" t="s">
        <v>176</v>
      </c>
      <c r="D5" s="8" t="s">
        <v>28</v>
      </c>
      <c r="E5" s="9" t="s">
        <v>29</v>
      </c>
      <c r="F5" s="9" t="s">
        <v>30</v>
      </c>
      <c r="G5" s="192"/>
      <c r="H5" s="192"/>
      <c r="I5" s="190"/>
      <c r="J5" s="190"/>
      <c r="K5" s="190"/>
      <c r="L5" s="190"/>
      <c r="M5" s="236"/>
      <c r="N5" s="236"/>
      <c r="O5" s="236"/>
      <c r="P5" s="236"/>
      <c r="Q5" s="236"/>
      <c r="R5" s="236"/>
      <c r="S5" s="236"/>
      <c r="T5" s="236"/>
      <c r="U5" s="236"/>
    </row>
    <row r="6" spans="1:21" x14ac:dyDescent="0.25">
      <c r="A6" s="193" t="s">
        <v>177</v>
      </c>
      <c r="B6" s="11">
        <f>IF($B$3="Bergen",'Rent Limit Input'!C36,IF($B$3="Hudson",'Rent Limit Input'!C37,IF($B$3="Passaic",'Rent Limit Input'!C36,IF($B$3="Sussex",'Rent Limit Input'!C40,IF($B$3="Essex",'Rent Limit Input'!C40,IF($B$3="Morris",'Rent Limit Input'!C40,IF($B$3="Union",'Rent Limit Input'!C40,IF($B$3="Warren",'Rent Limit Input'!C33,IF($B$3="Hunterdon",'Rent Limit Input'!C38,IF($B$3="Middlesex",'Rent Limit Input'!C38,IF($B$3="Somerset",'Rent Limit Input'!C38,IF($B$3="Mercer",'Rent Limit Input'!C42,IF($B$3="Monmouth",'Rent Limit Input'!C39,IF($B$3="Ocean",'Rent Limit Input'!C39,IF($B$3="Burlington",'Rent Limit Input'!C41,IF($B$3="Camden",'Rent Limit Input'!C41,IF($B$3="Gloucester",'Rent Limit Input'!C41,IF($B$3="Atlantic",'Rent Limit Input'!C34,IF($B$3="Cape May",'Rent Limit Input'!C35,IF($B$3="Cumberland",'Rent Limit Input'!C43,IF($B$3="Salem",'Rent Limit Input'!C41,0)))))))))))))))))))))</f>
        <v>0</v>
      </c>
      <c r="C6" s="11">
        <f>IF($B$3="Bergen",'Rent Limit Input'!D36,IF($B$3="Hudson",'Rent Limit Input'!D37,IF($B$3="Passaic",'Rent Limit Input'!D36,IF($B$3="Sussex",'Rent Limit Input'!D40,IF($B$3="Essex",'Rent Limit Input'!D40,IF($B$3="Morris",'Rent Limit Input'!D40,IF($B$3="Union",'Rent Limit Input'!D40,IF($B$3="Warren",'Rent Limit Input'!D33,IF($B$3="Hunterdon",'Rent Limit Input'!D38,IF($B$3="Middlesex",'Rent Limit Input'!D38,IF($B$3="Somerset",'Rent Limit Input'!D38,IF($B$3="Mercer",'Rent Limit Input'!D42,IF($B$3="Monmouth",'Rent Limit Input'!D39,IF($B$3="Ocean",'Rent Limit Input'!D39,IF($B$3="Burlington",'Rent Limit Input'!D41,IF($B$3="Camden",'Rent Limit Input'!D41,IF($B$3="Gloucester",'Rent Limit Input'!D41,IF($B$3="Atlantic",'Rent Limit Input'!D34,IF($B$3="Cape May",'Rent Limit Input'!D35,IF($B$3="Cumberland",'Rent Limit Input'!D43,IF($B$3="Salem",'Rent Limit Input'!D41,0)))))))))))))))))))))</f>
        <v>0</v>
      </c>
      <c r="D6" s="11">
        <f>IF($B$3="Bergen",'Rent Limit Input'!E36,IF($B$3="Hudson",'Rent Limit Input'!E37,IF($B$3="Passaic",'Rent Limit Input'!E36,IF($B$3="Sussex",'Rent Limit Input'!E40,IF($B$3="Essex",'Rent Limit Input'!E40,IF($B$3="Morris",'Rent Limit Input'!E40,IF($B$3="Union",'Rent Limit Input'!E40,IF($B$3="Warren",'Rent Limit Input'!E33,IF($B$3="Hunterdon",'Rent Limit Input'!E38,IF($B$3="Middlesex",'Rent Limit Input'!E38,IF($B$3="Somerset",'Rent Limit Input'!E38,IF($B$3="Mercer",'Rent Limit Input'!E42,IF($B$3="Monmouth",'Rent Limit Input'!E39,IF($B$3="Ocean",'Rent Limit Input'!E39,IF($B$3="Burlington",'Rent Limit Input'!E41,IF($B$3="Camden",'Rent Limit Input'!E41,IF($B$3="Gloucester",'Rent Limit Input'!E41,IF($B$3="Atlantic",'Rent Limit Input'!E34,IF($B$3="Cape May",'Rent Limit Input'!E35,IF($B$3="Cumberland",'Rent Limit Input'!E43,IF($B$3="Salem",'Rent Limit Input'!E41,0)))))))))))))))))))))</f>
        <v>0</v>
      </c>
      <c r="E6" s="11">
        <f>IF($B$3="Bergen",'Rent Limit Input'!F36,IF($B$3="Hudson",'Rent Limit Input'!F37,IF($B$3="Passaic",'Rent Limit Input'!F36,IF($B$3="Sussex",'Rent Limit Input'!F40,IF($B$3="Essex",'Rent Limit Input'!F40,IF($B$3="Morris",'Rent Limit Input'!F40,IF($B$3="Union",'Rent Limit Input'!F40,IF($B$3="Warren",'Rent Limit Input'!F33,IF($B$3="Hunterdon",'Rent Limit Input'!F38,IF($B$3="Middlesex",'Rent Limit Input'!F38,IF($B$3="Somerset",'Rent Limit Input'!F38,IF($B$3="Mercer",'Rent Limit Input'!F42,IF($B$3="Monmouth",'Rent Limit Input'!F39,IF($B$3="Ocean",'Rent Limit Input'!F39,IF($B$3="Burlington",'Rent Limit Input'!F41,IF($B$3="Camden",'Rent Limit Input'!F41,IF($B$3="Gloucester",'Rent Limit Input'!F41,IF($B$3="Atlantic",'Rent Limit Input'!F34,IF($B$3="Cape May",'Rent Limit Input'!F35,IF($B$3="Cumberland",'Rent Limit Input'!F43,IF($B$3="Salem",'Rent Limit Input'!F41,0)))))))))))))))))))))</f>
        <v>0</v>
      </c>
      <c r="F6" s="11">
        <f>IF($B$3="Bergen",'Rent Limit Input'!G36,IF($B$3="Hudson",'Rent Limit Input'!G37,IF($B$3="Passaic",'Rent Limit Input'!G36,IF($B$3="Sussex",'Rent Limit Input'!G40,IF($B$3="Essex",'Rent Limit Input'!G40,IF($B$3="Morris",'Rent Limit Input'!G40,IF($B$3="Union",'Rent Limit Input'!G40,IF($B$3="Warren",'Rent Limit Input'!G33,IF($B$3="Hunterdon",'Rent Limit Input'!G38,IF($B$3="Middlesex",'Rent Limit Input'!G38,IF($B$3="Somerset",'Rent Limit Input'!G38,IF($B$3="Mercer",'Rent Limit Input'!G42,IF($B$3="Monmouth",'Rent Limit Input'!G39,IF($B$3="Ocean",'Rent Limit Input'!G39,IF($B$3="Burlington",'Rent Limit Input'!G41,IF($B$3="Camden",'Rent Limit Input'!G41,IF($B$3="Gloucester",'Rent Limit Input'!G41,IF($B$3="Atlantic",'Rent Limit Input'!G34,IF($B$3="Cape May",'Rent Limit Input'!G35,IF($B$3="Cumberland",'Rent Limit Input'!G43,IF($B$3="Salem",'Rent Limit Input'!G41,0)))))))))))))))))))))</f>
        <v>0</v>
      </c>
      <c r="G6" s="192"/>
      <c r="H6" s="192"/>
      <c r="I6" s="190"/>
      <c r="J6" s="190"/>
      <c r="K6" s="190"/>
      <c r="L6" s="190"/>
      <c r="M6" s="236"/>
      <c r="N6" s="236"/>
      <c r="O6" s="236"/>
      <c r="P6" s="236"/>
      <c r="Q6" s="236"/>
      <c r="R6" s="236"/>
      <c r="S6" s="236"/>
      <c r="T6" s="236"/>
      <c r="U6" s="236"/>
    </row>
    <row r="7" spans="1:21" x14ac:dyDescent="0.25">
      <c r="A7" s="193" t="s">
        <v>178</v>
      </c>
      <c r="B7" s="11">
        <f>IF($B$3="Bergen",'Rent Limit Input'!C4,IF($B$3="Hudson",'Rent Limit Input'!C4,IF($B$3="Passaic",'Rent Limit Input'!C4,IF($B$3="Sussex",'Rent Limit Input'!C4,IF($B$3="Essex",'Rent Limit Input'!C8,IF($B$3="Morris",'Rent Limit Input'!C8,IF($B$3="Union",'Rent Limit Input'!C8,IF($B$3="Warren",'Rent Limit Input'!C8,IF($B$3="Hunterdon",'Rent Limit Input'!C12,IF($B$3="Middlesex",'Rent Limit Input'!C12,IF($B$3="Somerset",'Rent Limit Input'!C12,IF($B$3="Mercer",'Rent Limit Input'!C16,IF($B$3="Monmouth",'Rent Limit Input'!C16,IF($B$3="Ocean",'Rent Limit Input'!C16,IF($B$3="Burlington",'Rent Limit Input'!C20,IF($B$3="Camden",'Rent Limit Input'!C20,IF($B$3="Gloucester",'Rent Limit Input'!C20,IF($B$3="Atlantic",'Rent Limit Input'!C24,IF($B$3="Cape May",'Rent Limit Input'!C24,IF($B$3="Cumberland",'Rent Limit Input'!C24,IF($B$3="Salem",'Rent Limit Input'!C24,0)))))))))))))))))))))</f>
        <v>0</v>
      </c>
      <c r="C7" s="11">
        <f>IF($B$3="Bergen",'Rent Limit Input'!D4,IF($B$3="Hudson",'Rent Limit Input'!D4,IF($B$3="Passaic",'Rent Limit Input'!D4,IF($B$3="Sussex",'Rent Limit Input'!D4,IF($B$3="Essex",'Rent Limit Input'!D8,IF($B$3="Morris",'Rent Limit Input'!D8,IF($B$3="Union",'Rent Limit Input'!D8,IF($B$3="Warren",'Rent Limit Input'!D8,IF($B$3="Hunterdon",'Rent Limit Input'!D12,IF($B$3="Middlesex",'Rent Limit Input'!D12,IF($B$3="Somerset",'Rent Limit Input'!D12,IF($B$3="Mercer",'Rent Limit Input'!D16,IF($B$3="Monmouth",'Rent Limit Input'!D16,IF($B$3="Ocean",'Rent Limit Input'!D16,IF($B$3="Burlington",'Rent Limit Input'!D20,IF($B$3="Camden",'Rent Limit Input'!D20,IF($B$3="Gloucester",'Rent Limit Input'!D20,IF($B$3="Atlantic",'Rent Limit Input'!D24,IF($B$3="Cape May",'Rent Limit Input'!D24,IF($B$3="Cumberland",'Rent Limit Input'!D24,IF($B$3="Salem",'Rent Limit Input'!D24,0)))))))))))))))))))))</f>
        <v>0</v>
      </c>
      <c r="D7" s="11">
        <f>IF($B$3="Bergen",'Rent Limit Input'!E4,IF($B$3="Hudson",'Rent Limit Input'!E4,IF($B$3="Passaic",'Rent Limit Input'!E4,IF($B$3="Sussex",'Rent Limit Input'!E4,IF($B$3="Essex",'Rent Limit Input'!E8,IF($B$3="Morris",'Rent Limit Input'!E8,IF($B$3="Union",'Rent Limit Input'!E8,IF($B$3="Warren",'Rent Limit Input'!E8,IF($B$3="Hunterdon",'Rent Limit Input'!E12,IF($B$3="Middlesex",'Rent Limit Input'!E12,IF($B$3="Somerset",'Rent Limit Input'!E12,IF($B$3="Mercer",'Rent Limit Input'!E16,IF($B$3="Monmouth",'Rent Limit Input'!E16,IF($B$3="Ocean",'Rent Limit Input'!E16,IF($B$3="Burlington",'Rent Limit Input'!E20,IF($B$3="Camden",'Rent Limit Input'!E20,IF($B$3="Gloucester",'Rent Limit Input'!E20,IF($B$3="Atlantic",'Rent Limit Input'!E24,IF($B$3="Cape May",'Rent Limit Input'!E24,IF($B$3="Cumberland",'Rent Limit Input'!E24,IF($B$3="Salem",'Rent Limit Input'!E24,0)))))))))))))))))))))</f>
        <v>0</v>
      </c>
      <c r="E7" s="11">
        <f>IF($B$3="Bergen",'Rent Limit Input'!F4,IF($B$3="Hudson",'Rent Limit Input'!F4,IF($B$3="Passaic",'Rent Limit Input'!F4,IF($B$3="Sussex",'Rent Limit Input'!F4,IF($B$3="Essex",'Rent Limit Input'!F8,IF($B$3="Morris",'Rent Limit Input'!F8,IF($B$3="Union",'Rent Limit Input'!F8,IF($B$3="Warren",'Rent Limit Input'!F8,IF($B$3="Hunterdon",'Rent Limit Input'!F12,IF($B$3="Middlesex",'Rent Limit Input'!F12,IF($B$3="Somerset",'Rent Limit Input'!F12,IF($B$3="Mercer",'Rent Limit Input'!F16,IF($B$3="Monmouth",'Rent Limit Input'!F16,IF($B$3="Ocean",'Rent Limit Input'!F16,IF($B$3="Burlington",'Rent Limit Input'!F20,IF($B$3="Camden",'Rent Limit Input'!F20,IF($B$3="Gloucester",'Rent Limit Input'!F20,IF($B$3="Atlantic",'Rent Limit Input'!F24,IF($B$3="Cape May",'Rent Limit Input'!F24,IF($B$3="Cumberland",'Rent Limit Input'!F24,IF($B$3="Salem",'Rent Limit Input'!F24,0)))))))))))))))))))))</f>
        <v>0</v>
      </c>
      <c r="F7" s="11">
        <f>IF($B$3="Bergen",'Rent Limit Input'!G4,IF($B$3="Hudson",'Rent Limit Input'!G4,IF($B$3="Passaic",'Rent Limit Input'!G4,IF($B$3="Sussex",'Rent Limit Input'!G4,IF($B$3="Essex",'Rent Limit Input'!G8,IF($B$3="Morris",'Rent Limit Input'!G8,IF($B$3="Union",'Rent Limit Input'!G8,IF($B$3="Warren",'Rent Limit Input'!G8,IF($B$3="Hunterdon",'Rent Limit Input'!G12,IF($B$3="Middlesex",'Rent Limit Input'!G12,IF($B$3="Somerset",'Rent Limit Input'!G12,IF($B$3="Mercer",'Rent Limit Input'!G16,IF($B$3="Monmouth",'Rent Limit Input'!G16,IF($B$3="Ocean",'Rent Limit Input'!G16,IF($B$3="Burlington",'Rent Limit Input'!G20,IF($B$3="Camden",'Rent Limit Input'!G20,IF($B$3="Gloucester",'Rent Limit Input'!G20,IF($B$3="Atlantic",'Rent Limit Input'!G24,IF($B$3="Cape May",'Rent Limit Input'!G24,IF($B$3="Cumberland",'Rent Limit Input'!G24,IF($B$3="Salem",'Rent Limit Input'!G24,0)))))))))))))))))))))</f>
        <v>0</v>
      </c>
      <c r="G7" s="194"/>
      <c r="H7" s="194"/>
      <c r="I7" s="113"/>
      <c r="J7" s="113"/>
      <c r="K7" s="113"/>
      <c r="L7" s="113"/>
      <c r="M7" s="236"/>
      <c r="N7" s="236"/>
      <c r="O7" s="236"/>
      <c r="P7" s="236"/>
      <c r="Q7" s="236"/>
      <c r="R7" s="236"/>
      <c r="S7" s="236"/>
      <c r="T7" s="236"/>
      <c r="U7" s="236"/>
    </row>
    <row r="8" spans="1:21" x14ac:dyDescent="0.25">
      <c r="A8" s="193" t="s">
        <v>179</v>
      </c>
      <c r="B8" s="11">
        <f>IF($B$3="Bergen",'Rent Limit Input'!C5,IF($B$3="Hudson",'Rent Limit Input'!C5,IF($B$3="Passaic",'Rent Limit Input'!C5,IF($B$3="Sussex",'Rent Limit Input'!C5,IF($B$3="Essex",'Rent Limit Input'!C9,IF($B$3="Morris",'Rent Limit Input'!C9,IF($B$3="Union",'Rent Limit Input'!C9,IF($B$3="Warren",'Rent Limit Input'!C9,IF($B$3="Hunterdon",'Rent Limit Input'!C13,IF($B$3="Middlesex",'Rent Limit Input'!C13,IF($B$3="Somerset",'Rent Limit Input'!C13,IF($B$3="Mercer",'Rent Limit Input'!C17,IF($B$3="Monmouth",'Rent Limit Input'!C17,IF($B$3="Ocean",'Rent Limit Input'!C17,IF($B$3="Burlington",'Rent Limit Input'!C21,IF($B$3="Camden",'Rent Limit Input'!C21,IF($B$3="Gloucester",'Rent Limit Input'!C21,IF($B$3="Atlantic",'Rent Limit Input'!C25,IF($B$3="Cape May",'Rent Limit Input'!C25,IF($B$3="Cumberland",'Rent Limit Input'!C25,IF($B$3="Salem",'Rent Limit Input'!C25,0)))))))))))))))))))))</f>
        <v>0</v>
      </c>
      <c r="C8" s="11">
        <f>IF($B$3="Bergen",'Rent Limit Input'!D5,IF($B$3="Hudson",'Rent Limit Input'!D5,IF($B$3="Passaic",'Rent Limit Input'!D5,IF($B$3="Sussex",'Rent Limit Input'!D5,IF($B$3="Essex",'Rent Limit Input'!D9,IF($B$3="Morris",'Rent Limit Input'!D9,IF($B$3="Union",'Rent Limit Input'!D9,IF($B$3="Warren",'Rent Limit Input'!D9,IF($B$3="Hunterdon",'Rent Limit Input'!D13,IF($B$3="Middlesex",'Rent Limit Input'!D13,IF($B$3="Somerset",'Rent Limit Input'!D13,IF($B$3="Mercer",'Rent Limit Input'!D17,IF($B$3="Monmouth",'Rent Limit Input'!D17,IF($B$3="Ocean",'Rent Limit Input'!D17,IF($B$3="Burlington",'Rent Limit Input'!D21,IF($B$3="Camden",'Rent Limit Input'!D21,IF($B$3="Gloucester",'Rent Limit Input'!D21,IF($B$3="Atlantic",'Rent Limit Input'!D25,IF($B$3="Cape May",'Rent Limit Input'!D25,IF($B$3="Cumberland",'Rent Limit Input'!D25,IF($B$3="Salem",'Rent Limit Input'!D25,0)))))))))))))))))))))</f>
        <v>0</v>
      </c>
      <c r="D8" s="11">
        <f>IF($B$3="Bergen",'Rent Limit Input'!E5,IF($B$3="Hudson",'Rent Limit Input'!E5,IF($B$3="Passaic",'Rent Limit Input'!E5,IF($B$3="Sussex",'Rent Limit Input'!E5,IF($B$3="Essex",'Rent Limit Input'!E9,IF($B$3="Morris",'Rent Limit Input'!E9,IF($B$3="Union",'Rent Limit Input'!E9,IF($B$3="Warren",'Rent Limit Input'!E9,IF($B$3="Hunterdon",'Rent Limit Input'!E13,IF($B$3="Middlesex",'Rent Limit Input'!E13,IF($B$3="Somerset",'Rent Limit Input'!E13,IF($B$3="Mercer",'Rent Limit Input'!E17,IF($B$3="Monmouth",'Rent Limit Input'!E17,IF($B$3="Ocean",'Rent Limit Input'!E17,IF($B$3="Burlington",'Rent Limit Input'!E21,IF($B$3="Camden",'Rent Limit Input'!E21,IF($B$3="Gloucester",'Rent Limit Input'!E21,IF($B$3="Atlantic",'Rent Limit Input'!E25,IF($B$3="Cape May",'Rent Limit Input'!E25,IF($B$3="Cumberland",'Rent Limit Input'!E25,IF($B$3="Salem",'Rent Limit Input'!E25,0)))))))))))))))))))))</f>
        <v>0</v>
      </c>
      <c r="E8" s="11">
        <f>IF($B$3="Bergen",'Rent Limit Input'!F5,IF($B$3="Hudson",'Rent Limit Input'!F5,IF($B$3="Passaic",'Rent Limit Input'!F5,IF($B$3="Sussex",'Rent Limit Input'!F5,IF($B$3="Essex",'Rent Limit Input'!F9,IF($B$3="Morris",'Rent Limit Input'!F9,IF($B$3="Union",'Rent Limit Input'!F9,IF($B$3="Warren",'Rent Limit Input'!F9,IF($B$3="Hunterdon",'Rent Limit Input'!F13,IF($B$3="Middlesex",'Rent Limit Input'!F13,IF($B$3="Somerset",'Rent Limit Input'!F13,IF($B$3="Mercer",'Rent Limit Input'!F17,IF($B$3="Monmouth",'Rent Limit Input'!F17,IF($B$3="Ocean",'Rent Limit Input'!F17,IF($B$3="Burlington",'Rent Limit Input'!F21,IF($B$3="Camden",'Rent Limit Input'!F21,IF($B$3="Gloucester",'Rent Limit Input'!F21,IF($B$3="Atlantic",'Rent Limit Input'!F25,IF($B$3="Cape May",'Rent Limit Input'!F25,IF($B$3="Cumberland",'Rent Limit Input'!F25,IF($B$3="Salem",'Rent Limit Input'!F25,0)))))))))))))))))))))</f>
        <v>0</v>
      </c>
      <c r="F8" s="11">
        <f>IF($B$3="Bergen",'Rent Limit Input'!G5,IF($B$3="Hudson",'Rent Limit Input'!G5,IF($B$3="Passaic",'Rent Limit Input'!G5,IF($B$3="Sussex",'Rent Limit Input'!G5,IF($B$3="Essex",'Rent Limit Input'!G9,IF($B$3="Morris",'Rent Limit Input'!G9,IF($B$3="Union",'Rent Limit Input'!G9,IF($B$3="Warren",'Rent Limit Input'!G9,IF($B$3="Hunterdon",'Rent Limit Input'!G13,IF($B$3="Middlesex",'Rent Limit Input'!G13,IF($B$3="Somerset",'Rent Limit Input'!G13,IF($B$3="Mercer",'Rent Limit Input'!G17,IF($B$3="Monmouth",'Rent Limit Input'!G17,IF($B$3="Ocean",'Rent Limit Input'!G17,IF($B$3="Burlington",'Rent Limit Input'!G21,IF($B$3="Camden",'Rent Limit Input'!G21,IF($B$3="Gloucester",'Rent Limit Input'!G21,IF($B$3="Atlantic",'Rent Limit Input'!G25,IF($B$3="Cape May",'Rent Limit Input'!G25,IF($B$3="Cumberland",'Rent Limit Input'!G25,IF($B$3="Salem",'Rent Limit Input'!G25,0)))))))))))))))))))))</f>
        <v>0</v>
      </c>
      <c r="G8" s="194"/>
      <c r="H8" s="194"/>
      <c r="I8" s="113"/>
      <c r="J8" s="113"/>
      <c r="K8" s="113"/>
      <c r="L8" s="113"/>
      <c r="M8" s="236"/>
      <c r="N8" s="236"/>
      <c r="O8" s="236"/>
      <c r="P8" s="236"/>
      <c r="Q8" s="236"/>
      <c r="R8" s="236"/>
      <c r="S8" s="236"/>
      <c r="T8" s="236"/>
      <c r="U8" s="236"/>
    </row>
    <row r="9" spans="1:21" x14ac:dyDescent="0.25">
      <c r="A9" s="193" t="s">
        <v>180</v>
      </c>
      <c r="B9" s="11">
        <f>IF($B$3="Bergen",'Rent Limit Input'!C6,IF($B$3="Hudson",'Rent Limit Input'!C6,IF($B$3="Passaic",'Rent Limit Input'!C6,IF($B$3="Sussex",'Rent Limit Input'!C6,IF($B$3="Essex",'Rent Limit Input'!C10,IF($B$3="Morris",'Rent Limit Input'!C10,IF($B$3="Union",'Rent Limit Input'!C10,IF($B$3="Warren",'Rent Limit Input'!C10,IF($B$3="Hunterdon",'Rent Limit Input'!C14,IF($B$3="Middlesex",'Rent Limit Input'!C14,IF($B$3="Somerset",'Rent Limit Input'!C14,IF($B$3="Mercer",'Rent Limit Input'!C18,IF($B$3="Monmouth",'Rent Limit Input'!C18,IF($B$3="Ocean",'Rent Limit Input'!C18,IF($B$3="Burlington",'Rent Limit Input'!C22,IF($B$3="Camden",'Rent Limit Input'!C22,IF($B$3="Gloucester",'Rent Limit Input'!C22,IF($B$3="Atlantic",'Rent Limit Input'!C26,IF($B$3="Cape May",'Rent Limit Input'!C26,IF($B$3="Cumberland",'Rent Limit Input'!C26,IF($B$3="Salem",'Rent Limit Input'!C26,0)))))))))))))))))))))</f>
        <v>0</v>
      </c>
      <c r="C9" s="11">
        <f>IF($B$3="Bergen",'Rent Limit Input'!D6,IF($B$3="Hudson",'Rent Limit Input'!D6,IF($B$3="Passaic",'Rent Limit Input'!D6,IF($B$3="Sussex",'Rent Limit Input'!D6,IF($B$3="Essex",'Rent Limit Input'!D10,IF($B$3="Morris",'Rent Limit Input'!D10,IF($B$3="Union",'Rent Limit Input'!D10,IF($B$3="Warren",'Rent Limit Input'!D10,IF($B$3="Hunterdon",'Rent Limit Input'!D14,IF($B$3="Middlesex",'Rent Limit Input'!D14,IF($B$3="Somerset",'Rent Limit Input'!D14,IF($B$3="Mercer",'Rent Limit Input'!D18,IF($B$3="Monmouth",'Rent Limit Input'!D18,IF($B$3="Ocean",'Rent Limit Input'!D18,IF($B$3="Burlington",'Rent Limit Input'!D22,IF($B$3="Camden",'Rent Limit Input'!D22,IF($B$3="Gloucester",'Rent Limit Input'!D22,IF($B$3="Atlantic",'Rent Limit Input'!D26,IF($B$3="Cape May",'Rent Limit Input'!D26,IF($B$3="Cumberland",'Rent Limit Input'!D26,IF($B$3="Salem",'Rent Limit Input'!D26,0)))))))))))))))))))))</f>
        <v>0</v>
      </c>
      <c r="D9" s="11">
        <f>IF($B$3="Bergen",'Rent Limit Input'!E6,IF($B$3="Hudson",'Rent Limit Input'!E6,IF($B$3="Passaic",'Rent Limit Input'!E6,IF($B$3="Sussex",'Rent Limit Input'!E6,IF($B$3="Essex",'Rent Limit Input'!E10,IF($B$3="Morris",'Rent Limit Input'!E10,IF($B$3="Union",'Rent Limit Input'!E10,IF($B$3="Warren",'Rent Limit Input'!E10,IF($B$3="Hunterdon",'Rent Limit Input'!E14,IF($B$3="Middlesex",'Rent Limit Input'!E14,IF($B$3="Somerset",'Rent Limit Input'!E14,IF($B$3="Mercer",'Rent Limit Input'!E18,IF($B$3="Monmouth",'Rent Limit Input'!E18,IF($B$3="Ocean",'Rent Limit Input'!E18,IF($B$3="Burlington",'Rent Limit Input'!E22,IF($B$3="Camden",'Rent Limit Input'!E22,IF($B$3="Gloucester",'Rent Limit Input'!E22,IF($B$3="Atlantic",'Rent Limit Input'!E26,IF($B$3="Cape May",'Rent Limit Input'!E26,IF($B$3="Cumberland",'Rent Limit Input'!E26,IF($B$3="Salem",'Rent Limit Input'!E26,0)))))))))))))))))))))</f>
        <v>0</v>
      </c>
      <c r="E9" s="11">
        <f>IF($B$3="Bergen",'Rent Limit Input'!F6,IF($B$3="Hudson",'Rent Limit Input'!F6,IF($B$3="Passaic",'Rent Limit Input'!F6,IF($B$3="Sussex",'Rent Limit Input'!F6,IF($B$3="Essex",'Rent Limit Input'!F10,IF($B$3="Morris",'Rent Limit Input'!F10,IF($B$3="Union",'Rent Limit Input'!F10,IF($B$3="Warren",'Rent Limit Input'!F10,IF($B$3="Hunterdon",'Rent Limit Input'!F14,IF($B$3="Middlesex",'Rent Limit Input'!F14,IF($B$3="Somerset",'Rent Limit Input'!F14,IF($B$3="Mercer",'Rent Limit Input'!F18,IF($B$3="Monmouth",'Rent Limit Input'!F18,IF($B$3="Ocean",'Rent Limit Input'!F18,IF($B$3="Burlington",'Rent Limit Input'!F22,IF($B$3="Camden",'Rent Limit Input'!F22,IF($B$3="Gloucester",'Rent Limit Input'!F22,IF($B$3="Atlantic",'Rent Limit Input'!F26,IF($B$3="Cape May",'Rent Limit Input'!F26,IF($B$3="Cumberland",'Rent Limit Input'!F26,IF($B$3="Salem",'Rent Limit Input'!F26,0)))))))))))))))))))))</f>
        <v>0</v>
      </c>
      <c r="F9" s="11">
        <f>IF($B$3="Bergen",'Rent Limit Input'!G6,IF($B$3="Hudson",'Rent Limit Input'!G6,IF($B$3="Passaic",'Rent Limit Input'!G6,IF($B$3="Sussex",'Rent Limit Input'!G6,IF($B$3="Essex",'Rent Limit Input'!G10,IF($B$3="Morris",'Rent Limit Input'!G10,IF($B$3="Union",'Rent Limit Input'!G10,IF($B$3="Warren",'Rent Limit Input'!G10,IF($B$3="Hunterdon",'Rent Limit Input'!G14,IF($B$3="Middlesex",'Rent Limit Input'!G14,IF($B$3="Somerset",'Rent Limit Input'!G14,IF($B$3="Mercer",'Rent Limit Input'!G18,IF($B$3="Monmouth",'Rent Limit Input'!G18,IF($B$3="Ocean",'Rent Limit Input'!G18,IF($B$3="Burlington",'Rent Limit Input'!G22,IF($B$3="Camden",'Rent Limit Input'!G22,IF($B$3="Gloucester",'Rent Limit Input'!G22,IF($B$3="Atlantic",'Rent Limit Input'!G26,IF($B$3="Cape May",'Rent Limit Input'!G26,IF($B$3="Cumberland",'Rent Limit Input'!G26,IF($B$3="Salem",'Rent Limit Input'!G26,0)))))))))))))))))))))</f>
        <v>0</v>
      </c>
      <c r="G9" s="194"/>
      <c r="H9" s="194"/>
      <c r="I9" s="113"/>
      <c r="J9" s="113"/>
      <c r="K9" s="113"/>
      <c r="L9" s="113"/>
      <c r="M9" s="236"/>
      <c r="N9" s="236"/>
      <c r="O9" s="236"/>
      <c r="P9" s="236"/>
      <c r="Q9" s="236"/>
      <c r="R9" s="236"/>
      <c r="S9" s="236"/>
      <c r="T9" s="236"/>
      <c r="U9" s="236"/>
    </row>
    <row r="10" spans="1:21" x14ac:dyDescent="0.25">
      <c r="A10" s="195" t="s">
        <v>181</v>
      </c>
      <c r="B10" s="11">
        <f>IF($B$3="Bergen",'Rent Limit Input'!C7,IF($B$3="Hudson",'Rent Limit Input'!C7,IF($B$3="Passaic",'Rent Limit Input'!C7,IF($B$3="Sussex",'Rent Limit Input'!C7,IF($B$3="Essex",'Rent Limit Input'!C11,IF($B$3="Morris",'Rent Limit Input'!C11,IF($B$3="Union",'Rent Limit Input'!C11,IF($B$3="Warren",'Rent Limit Input'!C11,IF($B$3="Hunterdon",'Rent Limit Input'!C15,IF($B$3="Middlesex",'Rent Limit Input'!C15,IF($B$3="Somerset",'Rent Limit Input'!C15,IF($B$3="Mercer",'Rent Limit Input'!C19,IF($B$3="Monmouth",'Rent Limit Input'!C19,IF($B$3="Ocean",'Rent Limit Input'!C19,IF($B$3="Burlington",'Rent Limit Input'!C23,IF($B$3="Camden",'Rent Limit Input'!C23,IF($B$3="Gloucester",'Rent Limit Input'!C23,IF($B$3="Atlantic",'Rent Limit Input'!C27,IF($B$3="Cape May",'Rent Limit Input'!C27,IF($B$3="Cumberland",'Rent Limit Input'!C27,IF($B$3="Salem",'Rent Limit Input'!C27,0)))))))))))))))))))))</f>
        <v>0</v>
      </c>
      <c r="C10" s="11">
        <f>IF($B$3="Bergen",'Rent Limit Input'!D7,IF($B$3="Hudson",'Rent Limit Input'!D7,IF($B$3="Passaic",'Rent Limit Input'!D7,IF($B$3="Sussex",'Rent Limit Input'!D7,IF($B$3="Essex",'Rent Limit Input'!D11,IF($B$3="Morris",'Rent Limit Input'!D11,IF($B$3="Union",'Rent Limit Input'!D11,IF($B$3="Warren",'Rent Limit Input'!D11,IF($B$3="Hunterdon",'Rent Limit Input'!D15,IF($B$3="Middlesex",'Rent Limit Input'!D15,IF($B$3="Somerset",'Rent Limit Input'!D15,IF($B$3="Mercer",'Rent Limit Input'!D19,IF($B$3="Monmouth",'Rent Limit Input'!D19,IF($B$3="Ocean",'Rent Limit Input'!D19,IF($B$3="Burlington",'Rent Limit Input'!D23,IF($B$3="Camden",'Rent Limit Input'!D23,IF($B$3="Gloucester",'Rent Limit Input'!D23,IF($B$3="Atlantic",'Rent Limit Input'!D27,IF($B$3="Cape May",'Rent Limit Input'!D27,IF($B$3="Cumberland",'Rent Limit Input'!D27,IF($B$3="Salem",'Rent Limit Input'!D27,0)))))))))))))))))))))</f>
        <v>0</v>
      </c>
      <c r="D10" s="11">
        <f>IF($B$3="Bergen",'Rent Limit Input'!E7,IF($B$3="Hudson",'Rent Limit Input'!E7,IF($B$3="Passaic",'Rent Limit Input'!E7,IF($B$3="Sussex",'Rent Limit Input'!E7,IF($B$3="Essex",'Rent Limit Input'!E11,IF($B$3="Morris",'Rent Limit Input'!E11,IF($B$3="Union",'Rent Limit Input'!E11,IF($B$3="Warren",'Rent Limit Input'!E11,IF($B$3="Hunterdon",'Rent Limit Input'!E15,IF($B$3="Middlesex",'Rent Limit Input'!E15,IF($B$3="Somerset",'Rent Limit Input'!E15,IF($B$3="Mercer",'Rent Limit Input'!E19,IF($B$3="Monmouth",'Rent Limit Input'!E19,IF($B$3="Ocean",'Rent Limit Input'!E19,IF($B$3="Burlington",'Rent Limit Input'!E23,IF($B$3="Camden",'Rent Limit Input'!E23,IF($B$3="Gloucester",'Rent Limit Input'!E23,IF($B$3="Atlantic",'Rent Limit Input'!E27,IF($B$3="Cape May",'Rent Limit Input'!E27,IF($B$3="Cumberland",'Rent Limit Input'!E27,IF($B$3="Salem",'Rent Limit Input'!E27,0)))))))))))))))))))))</f>
        <v>0</v>
      </c>
      <c r="E10" s="11">
        <f>IF($B$3="Bergen",'Rent Limit Input'!F7,IF($B$3="Hudson",'Rent Limit Input'!F7,IF($B$3="Passaic",'Rent Limit Input'!F7,IF($B$3="Sussex",'Rent Limit Input'!F7,IF($B$3="Essex",'Rent Limit Input'!F11,IF($B$3="Morris",'Rent Limit Input'!F11,IF($B$3="Union",'Rent Limit Input'!F11,IF($B$3="Warren",'Rent Limit Input'!F11,IF($B$3="Hunterdon",'Rent Limit Input'!F15,IF($B$3="Middlesex",'Rent Limit Input'!F15,IF($B$3="Somerset",'Rent Limit Input'!F15,IF($B$3="Mercer",'Rent Limit Input'!F19,IF($B$3="Monmouth",'Rent Limit Input'!F19,IF($B$3="Ocean",'Rent Limit Input'!F19,IF($B$3="Burlington",'Rent Limit Input'!F23,IF($B$3="Camden",'Rent Limit Input'!F23,IF($B$3="Gloucester",'Rent Limit Input'!F23,IF($B$3="Atlantic",'Rent Limit Input'!F27,IF($B$3="Cape May",'Rent Limit Input'!F27,IF($B$3="Cumberland",'Rent Limit Input'!F27,IF($B$3="Salem",'Rent Limit Input'!F27,0)))))))))))))))))))))</f>
        <v>0</v>
      </c>
      <c r="F10" s="11">
        <f>IF($B$3="Bergen",'Rent Limit Input'!G7,IF($B$3="Hudson",'Rent Limit Input'!G7,IF($B$3="Passaic",'Rent Limit Input'!G7,IF($B$3="Sussex",'Rent Limit Input'!G7,IF($B$3="Essex",'Rent Limit Input'!G11,IF($B$3="Morris",'Rent Limit Input'!G11,IF($B$3="Union",'Rent Limit Input'!G11,IF($B$3="Warren",'Rent Limit Input'!G11,IF($B$3="Hunterdon",'Rent Limit Input'!G15,IF($B$3="Middlesex",'Rent Limit Input'!G15,IF($B$3="Somerset",'Rent Limit Input'!G15,IF($B$3="Mercer",'Rent Limit Input'!G19,IF($B$3="Monmouth",'Rent Limit Input'!G19,IF($B$3="Ocean",'Rent Limit Input'!G19,IF($B$3="Burlington",'Rent Limit Input'!G23,IF($B$3="Camden",'Rent Limit Input'!G23,IF($B$3="Gloucester",'Rent Limit Input'!G23,IF($B$3="Atlantic",'Rent Limit Input'!G27,IF($B$3="Cape May",'Rent Limit Input'!G27,IF($B$3="Cumberland",'Rent Limit Input'!G27,IF($B$3="Salem",'Rent Limit Input'!G27,0)))))))))))))))))))))</f>
        <v>0</v>
      </c>
      <c r="G10" s="194"/>
      <c r="H10" s="194"/>
      <c r="I10" s="190"/>
      <c r="J10" s="190"/>
      <c r="K10" s="190"/>
      <c r="L10" s="190"/>
      <c r="M10" s="236"/>
      <c r="N10" s="236"/>
      <c r="O10" s="236"/>
      <c r="P10" s="236"/>
      <c r="Q10" s="236"/>
      <c r="R10" s="236"/>
      <c r="S10" s="236"/>
      <c r="T10" s="236"/>
      <c r="U10" s="236"/>
    </row>
    <row r="11" spans="1:21" x14ac:dyDescent="0.25">
      <c r="A11" s="190"/>
      <c r="B11" s="196"/>
      <c r="C11" s="197"/>
      <c r="D11" s="197"/>
      <c r="E11" s="194"/>
      <c r="F11" s="194"/>
      <c r="G11" s="194"/>
      <c r="H11" s="194"/>
      <c r="I11" s="190"/>
      <c r="J11" s="190"/>
      <c r="K11" s="190"/>
      <c r="L11" s="190"/>
      <c r="M11" s="236"/>
      <c r="N11" s="236"/>
      <c r="O11" s="236"/>
      <c r="P11" s="236"/>
      <c r="Q11" s="236"/>
      <c r="R11" s="236"/>
      <c r="S11" s="236"/>
      <c r="T11" s="236"/>
      <c r="U11" s="236"/>
    </row>
    <row r="12" spans="1:21" x14ac:dyDescent="0.25">
      <c r="A12" s="407" t="s">
        <v>455</v>
      </c>
      <c r="B12" s="407"/>
      <c r="C12" s="407"/>
      <c r="D12" s="407"/>
      <c r="E12" s="407"/>
      <c r="F12" s="407"/>
      <c r="G12" s="194"/>
      <c r="H12" s="194"/>
      <c r="I12" s="190"/>
      <c r="J12" s="190"/>
      <c r="K12" s="190"/>
      <c r="L12" s="190"/>
      <c r="M12" s="190"/>
    </row>
    <row r="13" spans="1:21" x14ac:dyDescent="0.25">
      <c r="A13" s="198"/>
      <c r="B13" s="6" t="s">
        <v>26</v>
      </c>
      <c r="C13" s="7" t="s">
        <v>176</v>
      </c>
      <c r="D13" s="8" t="s">
        <v>28</v>
      </c>
      <c r="E13" s="9" t="s">
        <v>29</v>
      </c>
      <c r="F13" s="9" t="s">
        <v>30</v>
      </c>
      <c r="G13" s="194"/>
      <c r="H13" s="194"/>
      <c r="I13" s="190"/>
      <c r="J13" s="190"/>
      <c r="K13" s="190"/>
      <c r="L13" s="190"/>
      <c r="M13" s="190"/>
    </row>
    <row r="14" spans="1:21" x14ac:dyDescent="0.25">
      <c r="A14" s="198" t="s">
        <v>182</v>
      </c>
      <c r="B14" s="11">
        <f>IF($E$3="Single Family Detached",'Utility Allowance Inputs'!B4,IF($E$3="Semi-Detached",'Utility Allowance Inputs'!B15,IF($E$3="Rowhouse/Townhouse",'Utility Allowance Inputs'!B26,IF($E$3="5+ Units No Elevator",'Utility Allowance Inputs'!B37,IF($E$3="5+ Units With Elevator", 'Utility Allowance Inputs'!B47,0)))))</f>
        <v>0</v>
      </c>
      <c r="C14" s="11">
        <f>IF($E$3="Single Family Detached",'Utility Allowance Inputs'!C4,IF($E$3="Semi-Detached",'Utility Allowance Inputs'!C15,IF($E$3="Rowhouse/Townhouse",'Utility Allowance Inputs'!C26,IF($E$3="5+ Units No Elevator",'Utility Allowance Inputs'!C37,IF($E$3="5+ Units With Elevator", 'Utility Allowance Inputs'!C47,0)))))</f>
        <v>0</v>
      </c>
      <c r="D14" s="11">
        <f>IF($E$3="Single Family Detached",'Utility Allowance Inputs'!D4,IF($E$3="Semi-Detached",'Utility Allowance Inputs'!D15,IF($E$3="Rowhouse/Townhouse",'Utility Allowance Inputs'!D26,IF($E$3="5+ Units No Elevator",'Utility Allowance Inputs'!D37,IF($E$3="5+ Units With Elevator", 'Utility Allowance Inputs'!D47,0)))))</f>
        <v>0</v>
      </c>
      <c r="E14" s="11">
        <f>IF($E$3="Single Family Detached",'Utility Allowance Inputs'!E4,IF($E$3="Semi-Detached",'Utility Allowance Inputs'!E15,IF($E$3="Rowhouse/Townhouse",'Utility Allowance Inputs'!E26,IF($E$3="5+ Units No Elevator",'Utility Allowance Inputs'!E37,IF($E$3="5+ Units With Elevator", 'Utility Allowance Inputs'!E47,0)))))</f>
        <v>0</v>
      </c>
      <c r="F14" s="11">
        <f>IF($E$3="Single Family Detached",'Utility Allowance Inputs'!F4,IF($E$3="Semi-Detached",'Utility Allowance Inputs'!F15,IF($E$3="Rowhouse/Townhouse",'Utility Allowance Inputs'!F26,IF($E$3="5+ Units No Elevator",'Utility Allowance Inputs'!F37,IF($E$3="5+ Units With Elevator", 'Utility Allowance Inputs'!F47,0)))))</f>
        <v>0</v>
      </c>
      <c r="G14" s="194"/>
      <c r="H14" s="194"/>
      <c r="I14" s="190"/>
      <c r="J14" s="190"/>
      <c r="K14" s="190"/>
      <c r="L14" s="190"/>
      <c r="M14" s="190"/>
    </row>
    <row r="15" spans="1:21" x14ac:dyDescent="0.25">
      <c r="A15" s="198" t="s">
        <v>183</v>
      </c>
      <c r="B15" s="11">
        <f>IF($E$3="Single Family Detached",'Utility Allowance Inputs'!B5,IF($E$3="Semi-Detached",'Utility Allowance Inputs'!B16,IF($E$3="Rowhouse/Townhouse",'Utility Allowance Inputs'!B27,IF($E$3="5+ Units No Elevator",'Utility Allowance Inputs'!B38,IF($E$3="5+ Units With Elevator", 'Utility Allowance Inputs'!B48,0)))))</f>
        <v>0</v>
      </c>
      <c r="C15" s="11">
        <f>IF($E$3="Single Family Detached",'Utility Allowance Inputs'!C5,IF($E$3="Semi-Detached",'Utility Allowance Inputs'!C16,IF($E$3="Rowhouse/Townhouse",'Utility Allowance Inputs'!C27,IF($E$3="5+ Units No Elevator",'Utility Allowance Inputs'!C38,IF($E$3="5+ Units With Elevator", 'Utility Allowance Inputs'!C48,0)))))</f>
        <v>0</v>
      </c>
      <c r="D15" s="11">
        <f>IF($E$3="Single Family Detached",'Utility Allowance Inputs'!D5,IF($E$3="Semi-Detached",'Utility Allowance Inputs'!D16,IF($E$3="Rowhouse/Townhouse",'Utility Allowance Inputs'!D27,IF($E$3="5+ Units No Elevator",'Utility Allowance Inputs'!D38,IF($E$3="5+ Units With Elevator", 'Utility Allowance Inputs'!D48,0)))))</f>
        <v>0</v>
      </c>
      <c r="E15" s="11">
        <f>IF($E$3="Single Family Detached",'Utility Allowance Inputs'!E5,IF($E$3="Semi-Detached",'Utility Allowance Inputs'!E16,IF($E$3="Rowhouse/Townhouse",'Utility Allowance Inputs'!E27,IF($E$3="5+ Units No Elevator",'Utility Allowance Inputs'!E38,IF($E$3="5+ Units With Elevator", 'Utility Allowance Inputs'!E48,0)))))</f>
        <v>0</v>
      </c>
      <c r="F15" s="11">
        <f>IF($E$3="Single Family Detached",'Utility Allowance Inputs'!F5,IF($E$3="Semi-Detached",'Utility Allowance Inputs'!F16,IF($E$3="Rowhouse/Townhouse",'Utility Allowance Inputs'!F27,IF($E$3="5+ Units No Elevator",'Utility Allowance Inputs'!F38,IF($E$3="5+ Units With Elevator", 'Utility Allowance Inputs'!F48,0)))))</f>
        <v>0</v>
      </c>
      <c r="G15" s="194"/>
      <c r="H15" s="194"/>
      <c r="I15" s="190"/>
      <c r="J15" s="190"/>
      <c r="K15" s="190"/>
      <c r="L15" s="190"/>
      <c r="M15" s="190"/>
    </row>
    <row r="16" spans="1:21" x14ac:dyDescent="0.25">
      <c r="A16" s="198" t="s">
        <v>184</v>
      </c>
      <c r="B16" s="11">
        <f>IF($E$3="Single Family Detached",'Utility Allowance Inputs'!B6,IF($E$3="Semi-Detached",'Utility Allowance Inputs'!B17,IF($E$3="Rowhouse/Townhouse",'Utility Allowance Inputs'!B28,IF($E$3="5+ Units No Elevator",'Utility Allowance Inputs'!B39,IF($E$3="5+ Units With Elevator", 'Utility Allowance Inputs'!B49,0)))))</f>
        <v>0</v>
      </c>
      <c r="C16" s="11">
        <f>IF($E$3="Single Family Detached",'Utility Allowance Inputs'!C6,IF($E$3="Semi-Detached",'Utility Allowance Inputs'!C17,IF($E$3="Rowhouse/Townhouse",'Utility Allowance Inputs'!C28,IF($E$3="5+ Units No Elevator",'Utility Allowance Inputs'!C39,IF($E$3="5+ Units With Elevator", 'Utility Allowance Inputs'!C49,0)))))</f>
        <v>0</v>
      </c>
      <c r="D16" s="11">
        <f>IF($E$3="Single Family Detached",'Utility Allowance Inputs'!D6,IF($E$3="Semi-Detached",'Utility Allowance Inputs'!D17,IF($E$3="Rowhouse/Townhouse",'Utility Allowance Inputs'!D28,IF($E$3="5+ Units No Elevator",'Utility Allowance Inputs'!D39,IF($E$3="5+ Units With Elevator", 'Utility Allowance Inputs'!D49,0)))))</f>
        <v>0</v>
      </c>
      <c r="E16" s="11">
        <f>IF($E$3="Single Family Detached",'Utility Allowance Inputs'!E6,IF($E$3="Semi-Detached",'Utility Allowance Inputs'!E17,IF($E$3="Rowhouse/Townhouse",'Utility Allowance Inputs'!E28,IF($E$3="5+ Units No Elevator",'Utility Allowance Inputs'!E39,IF($E$3="5+ Units With Elevator", 'Utility Allowance Inputs'!E49,0)))))</f>
        <v>0</v>
      </c>
      <c r="F16" s="11">
        <f>IF($E$3="Single Family Detached",'Utility Allowance Inputs'!F6,IF($E$3="Semi-Detached",'Utility Allowance Inputs'!F17,IF($E$3="Rowhouse/Townhouse",'Utility Allowance Inputs'!F28,IF($E$3="5+ Units No Elevator",'Utility Allowance Inputs'!F39,IF($E$3="5+ Units With Elevator", 'Utility Allowance Inputs'!F49,0)))))</f>
        <v>0</v>
      </c>
      <c r="G16" s="194"/>
      <c r="H16" s="194"/>
      <c r="I16" s="190"/>
      <c r="J16" s="190"/>
      <c r="K16" s="190"/>
      <c r="L16" s="190"/>
      <c r="M16" s="190"/>
    </row>
    <row r="17" spans="1:13" x14ac:dyDescent="0.25">
      <c r="A17" s="198" t="s">
        <v>185</v>
      </c>
      <c r="B17" s="11">
        <f>IF($E$3="Single Family Detached",'Utility Allowance Inputs'!B7,IF($E$3="Semi-Detached",'Utility Allowance Inputs'!B18,IF($E$3="Rowhouse/Townhouse",'Utility Allowance Inputs'!B29,IF($E$3="5+ Units No Elevator",'Utility Allowance Inputs'!B40,IF($E$3="5+ Units With Elevator", 'Utility Allowance Inputs'!B50,0)))))</f>
        <v>0</v>
      </c>
      <c r="C17" s="11">
        <f>IF($E$3="Single Family Detached",'Utility Allowance Inputs'!C7,IF($E$3="Semi-Detached",'Utility Allowance Inputs'!C18,IF($E$3="Rowhouse/Townhouse",'Utility Allowance Inputs'!C29,IF($E$3="5+ Units No Elevator",'Utility Allowance Inputs'!C40,IF($E$3="5+ Units With Elevator", 'Utility Allowance Inputs'!C50,0)))))</f>
        <v>0</v>
      </c>
      <c r="D17" s="11">
        <f>IF($E$3="Single Family Detached",'Utility Allowance Inputs'!D7,IF($E$3="Semi-Detached",'Utility Allowance Inputs'!D18,IF($E$3="Rowhouse/Townhouse",'Utility Allowance Inputs'!D29,IF($E$3="5+ Units No Elevator",'Utility Allowance Inputs'!D40,IF($E$3="5+ Units With Elevator", 'Utility Allowance Inputs'!D50,0)))))</f>
        <v>0</v>
      </c>
      <c r="E17" s="11">
        <f>IF($E$3="Single Family Detached",'Utility Allowance Inputs'!E7,IF($E$3="Semi-Detached",'Utility Allowance Inputs'!E18,IF($E$3="Rowhouse/Townhouse",'Utility Allowance Inputs'!E29,IF($E$3="5+ Units No Elevator",'Utility Allowance Inputs'!E40,IF($E$3="5+ Units With Elevator", 'Utility Allowance Inputs'!E50,0)))))</f>
        <v>0</v>
      </c>
      <c r="F17" s="11">
        <f>IF($E$3="Single Family Detached",'Utility Allowance Inputs'!F7,IF($E$3="Semi-Detached",'Utility Allowance Inputs'!F18,IF($E$3="Rowhouse/Townhouse",'Utility Allowance Inputs'!F29,IF($E$3="5+ Units No Elevator",'Utility Allowance Inputs'!F40,IF($E$3="5+ Units With Elevator", 'Utility Allowance Inputs'!F50,0)))))</f>
        <v>0</v>
      </c>
      <c r="G17" s="194"/>
      <c r="H17" s="194"/>
      <c r="I17" s="190"/>
      <c r="J17" s="190"/>
      <c r="K17" s="190"/>
      <c r="L17" s="190"/>
      <c r="M17" s="190"/>
    </row>
    <row r="18" spans="1:13" x14ac:dyDescent="0.25">
      <c r="A18" s="198" t="s">
        <v>41</v>
      </c>
      <c r="B18" s="11">
        <f>IF($E$3="Single Family Detached",'Utility Allowance Inputs'!B8,IF($E$3="Semi-Detached",'Utility Allowance Inputs'!B19,IF($E$3="Rowhouse/Townhouse",'Utility Allowance Inputs'!B30,IF($E$3="5+ Units No Elevator",'Utility Allowance Inputs'!B41,IF($E$3="5+ Units With Elevator", 'Utility Allowance Inputs'!B51,0)))))</f>
        <v>0</v>
      </c>
      <c r="C18" s="11">
        <f>IF($E$3="Single Family Detached",'Utility Allowance Inputs'!C8,IF($E$3="Semi-Detached",'Utility Allowance Inputs'!C19,IF($E$3="Rowhouse/Townhouse",'Utility Allowance Inputs'!C30,IF($E$3="5+ Units No Elevator",'Utility Allowance Inputs'!C41,IF($E$3="5+ Units With Elevator", 'Utility Allowance Inputs'!C51,0)))))</f>
        <v>0</v>
      </c>
      <c r="D18" s="11">
        <f>IF($E$3="Single Family Detached",'Utility Allowance Inputs'!D8,IF($E$3="Semi-Detached",'Utility Allowance Inputs'!D19,IF($E$3="Rowhouse/Townhouse",'Utility Allowance Inputs'!D30,IF($E$3="5+ Units No Elevator",'Utility Allowance Inputs'!D41,IF($E$3="5+ Units With Elevator", 'Utility Allowance Inputs'!D51,0)))))</f>
        <v>0</v>
      </c>
      <c r="E18" s="11">
        <f>IF($E$3="Single Family Detached",'Utility Allowance Inputs'!E8,IF($E$3="Semi-Detached",'Utility Allowance Inputs'!E19,IF($E$3="Rowhouse/Townhouse",'Utility Allowance Inputs'!E30,IF($E$3="5+ Units No Elevator",'Utility Allowance Inputs'!E41,IF($E$3="5+ Units With Elevator", 'Utility Allowance Inputs'!E51,0)))))</f>
        <v>0</v>
      </c>
      <c r="F18" s="11">
        <f>IF($E$3="Single Family Detached",'Utility Allowance Inputs'!F8,IF($E$3="Semi-Detached",'Utility Allowance Inputs'!F19,IF($E$3="Rowhouse/Townhouse",'Utility Allowance Inputs'!F30,IF($E$3="5+ Units No Elevator",'Utility Allowance Inputs'!F41,IF($E$3="5+ Units With Elevator", 'Utility Allowance Inputs'!F51,0)))))</f>
        <v>0</v>
      </c>
      <c r="G18" s="194"/>
      <c r="H18" s="194"/>
      <c r="I18" s="190"/>
      <c r="J18" s="190"/>
      <c r="K18" s="190"/>
      <c r="L18" s="190"/>
      <c r="M18" s="190"/>
    </row>
    <row r="19" spans="1:13" x14ac:dyDescent="0.25">
      <c r="A19" s="198" t="s">
        <v>186</v>
      </c>
      <c r="B19" s="11">
        <f>IF($E$3="Single Family Detached",'Utility Allowance Inputs'!B9,IF($E$3="Semi-Detached",'Utility Allowance Inputs'!B20,IF($E$3="Rowhouse/Townhouse",'Utility Allowance Inputs'!B31,IF($E$3="5+ Units No Elevator",'Utility Allowance Inputs'!B42,IF($E$3="5+ Units With Elevator", 'Utility Allowance Inputs'!B52,0)))))</f>
        <v>0</v>
      </c>
      <c r="C19" s="11">
        <f>IF($E$3="Single Family Detached",'Utility Allowance Inputs'!C9,IF($E$3="Semi-Detached",'Utility Allowance Inputs'!C20,IF($E$3="Rowhouse/Townhouse",'Utility Allowance Inputs'!C31,IF($E$3="5+ Units No Elevator",'Utility Allowance Inputs'!C42,IF($E$3="5+ Units With Elevator", 'Utility Allowance Inputs'!C52,0)))))</f>
        <v>0</v>
      </c>
      <c r="D19" s="11">
        <f>IF($E$3="Single Family Detached",'Utility Allowance Inputs'!D9,IF($E$3="Semi-Detached",'Utility Allowance Inputs'!D20,IF($E$3="Rowhouse/Townhouse",'Utility Allowance Inputs'!D31,IF($E$3="5+ Units No Elevator",'Utility Allowance Inputs'!D42,IF($E$3="5+ Units With Elevator", 'Utility Allowance Inputs'!D52,0)))))</f>
        <v>0</v>
      </c>
      <c r="E19" s="11">
        <f>IF($E$3="Single Family Detached",'Utility Allowance Inputs'!E9,IF($E$3="Semi-Detached",'Utility Allowance Inputs'!E20,IF($E$3="Rowhouse/Townhouse",'Utility Allowance Inputs'!E31,IF($E$3="5+ Units No Elevator",'Utility Allowance Inputs'!E42,IF($E$3="5+ Units With Elevator", 'Utility Allowance Inputs'!E52,0)))))</f>
        <v>0</v>
      </c>
      <c r="F19" s="11">
        <f>IF($E$3="Single Family Detached",'Utility Allowance Inputs'!F9,IF($E$3="Semi-Detached",'Utility Allowance Inputs'!F20,IF($E$3="Rowhouse/Townhouse",'Utility Allowance Inputs'!F31,IF($E$3="5+ Units No Elevator",'Utility Allowance Inputs'!F42,IF($E$3="5+ Units With Elevator", 'Utility Allowance Inputs'!F52,0)))))</f>
        <v>0</v>
      </c>
      <c r="G19" s="194"/>
      <c r="H19" s="194"/>
      <c r="I19" s="190"/>
      <c r="J19" s="190"/>
      <c r="K19" s="190"/>
      <c r="L19" s="190"/>
      <c r="M19" s="190"/>
    </row>
    <row r="20" spans="1:13" x14ac:dyDescent="0.25">
      <c r="A20" s="198" t="s">
        <v>187</v>
      </c>
      <c r="B20" s="11">
        <f>IF($E$3="Single Family Detached",'Utility Allowance Inputs'!B10,IF($E$3="Semi-Detached",'Utility Allowance Inputs'!B21,IF($E$3="Rowhouse/Townhouse",'Utility Allowance Inputs'!B32,IF($E$3="5+ Units No Elevator",'Utility Allowance Inputs'!B43,IF($E$3="5+ Units With Elevator", 'Utility Allowance Inputs'!B53,0)))))</f>
        <v>0</v>
      </c>
      <c r="C20" s="11">
        <f>IF($E$3="Single Family Detached",'Utility Allowance Inputs'!C10,IF($E$3="Semi-Detached",'Utility Allowance Inputs'!C21,IF($E$3="Rowhouse/Townhouse",'Utility Allowance Inputs'!C32,IF($E$3="5+ Units No Elevator",'Utility Allowance Inputs'!C43,IF($E$3="5+ Units With Elevator", 'Utility Allowance Inputs'!C53,0)))))</f>
        <v>0</v>
      </c>
      <c r="D20" s="11">
        <f>IF($E$3="Single Family Detached",'Utility Allowance Inputs'!D10,IF($E$3="Semi-Detached",'Utility Allowance Inputs'!D21,IF($E$3="Rowhouse/Townhouse",'Utility Allowance Inputs'!D32,IF($E$3="5+ Units No Elevator",'Utility Allowance Inputs'!D43,IF($E$3="5+ Units With Elevator", 'Utility Allowance Inputs'!D53,0)))))</f>
        <v>0</v>
      </c>
      <c r="E20" s="11">
        <f>IF($E$3="Single Family Detached",'Utility Allowance Inputs'!E10,IF($E$3="Semi-Detached",'Utility Allowance Inputs'!E21,IF($E$3="Rowhouse/Townhouse",'Utility Allowance Inputs'!E32,IF($E$3="5+ Units No Elevator",'Utility Allowance Inputs'!E43,IF($E$3="5+ Units With Elevator", 'Utility Allowance Inputs'!E53,0)))))</f>
        <v>0</v>
      </c>
      <c r="F20" s="11">
        <f>IF($E$3="Single Family Detached",'Utility Allowance Inputs'!F10,IF($E$3="Semi-Detached",'Utility Allowance Inputs'!F21,IF($E$3="Rowhouse/Townhouse",'Utility Allowance Inputs'!F32,IF($E$3="5+ Units No Elevator",'Utility Allowance Inputs'!F43,IF($E$3="5+ Units With Elevator", 'Utility Allowance Inputs'!F53,0)))))</f>
        <v>0</v>
      </c>
      <c r="G20" s="194"/>
      <c r="H20" s="194"/>
      <c r="I20" s="190"/>
      <c r="J20" s="190"/>
      <c r="K20" s="190"/>
      <c r="L20" s="190"/>
      <c r="M20" s="190"/>
    </row>
    <row r="21" spans="1:13" x14ac:dyDescent="0.25">
      <c r="A21" s="198" t="s">
        <v>43</v>
      </c>
      <c r="B21" s="11">
        <f>IF($E$3="Single Family Detached",'Utility Allowance Inputs'!B11,IF($E$3="Semi-Detached",'Utility Allowance Inputs'!B22,IF($E$3="Rowhouse/Townhouse",'Utility Allowance Inputs'!B33,IF($E$3="5+ Units No Elevator",'Utility Allowance Inputs'!B44,IF($E$3="5+ Units With Elevator", 'Utility Allowance Inputs'!B54,0)))))</f>
        <v>0</v>
      </c>
      <c r="C21" s="11">
        <f>IF($E$3="Single Family Detached",'Utility Allowance Inputs'!C11,IF($E$3="Semi-Detached",'Utility Allowance Inputs'!C22,IF($E$3="Rowhouse/Townhouse",'Utility Allowance Inputs'!C33,IF($E$3="5+ Units No Elevator",'Utility Allowance Inputs'!C44,IF($E$3="5+ Units With Elevator", 'Utility Allowance Inputs'!C54,0)))))</f>
        <v>0</v>
      </c>
      <c r="D21" s="11">
        <f>IF($E$3="Single Family Detached",'Utility Allowance Inputs'!D11,IF($E$3="Semi-Detached",'Utility Allowance Inputs'!D22,IF($E$3="Rowhouse/Townhouse",'Utility Allowance Inputs'!D33,IF($E$3="5+ Units No Elevator",'Utility Allowance Inputs'!D44,IF($E$3="5+ Units With Elevator", 'Utility Allowance Inputs'!D54,0)))))</f>
        <v>0</v>
      </c>
      <c r="E21" s="11">
        <f>IF($E$3="Single Family Detached",'Utility Allowance Inputs'!E11,IF($E$3="Semi-Detached",'Utility Allowance Inputs'!E22,IF($E$3="Rowhouse/Townhouse",'Utility Allowance Inputs'!E33,IF($E$3="5+ Units No Elevator",'Utility Allowance Inputs'!E44,IF($E$3="5+ Units With Elevator", 'Utility Allowance Inputs'!E54,0)))))</f>
        <v>0</v>
      </c>
      <c r="F21" s="11">
        <f>IF($E$3="Single Family Detached",'Utility Allowance Inputs'!F11,IF($E$3="Semi-Detached",'Utility Allowance Inputs'!F22,IF($E$3="Rowhouse/Townhouse",'Utility Allowance Inputs'!F33,IF($E$3="5+ Units No Elevator",'Utility Allowance Inputs'!F44,IF($E$3="5+ Units With Elevator", 'Utility Allowance Inputs'!F54,0)))))</f>
        <v>0</v>
      </c>
      <c r="G21" s="194"/>
      <c r="H21" s="194"/>
      <c r="I21" s="190"/>
      <c r="J21" s="190"/>
      <c r="K21" s="190"/>
      <c r="L21" s="190"/>
      <c r="M21" s="190"/>
    </row>
    <row r="22" spans="1:13" x14ac:dyDescent="0.25">
      <c r="A22" s="190"/>
      <c r="B22" s="196"/>
      <c r="C22" s="199"/>
      <c r="D22" s="199"/>
      <c r="E22" s="194"/>
      <c r="F22" s="194"/>
      <c r="G22" s="194"/>
      <c r="H22" s="194"/>
      <c r="I22" s="190"/>
      <c r="J22" s="190"/>
      <c r="K22" s="190"/>
      <c r="L22" s="190"/>
      <c r="M22" s="190"/>
    </row>
    <row r="23" spans="1:13" ht="30" customHeight="1" x14ac:dyDescent="0.25">
      <c r="A23" s="200" t="s">
        <v>188</v>
      </c>
      <c r="B23" s="200" t="s">
        <v>189</v>
      </c>
      <c r="C23" s="200" t="s">
        <v>190</v>
      </c>
      <c r="D23" s="200" t="s">
        <v>191</v>
      </c>
      <c r="E23" s="200" t="s">
        <v>192</v>
      </c>
      <c r="F23" s="200" t="s">
        <v>193</v>
      </c>
      <c r="G23" s="200" t="s">
        <v>194</v>
      </c>
    </row>
    <row r="24" spans="1:13" x14ac:dyDescent="0.25">
      <c r="A24" s="226"/>
      <c r="B24" s="227"/>
      <c r="C24" s="227"/>
      <c r="D24" s="228"/>
      <c r="E24" s="228"/>
      <c r="F24" s="230">
        <f t="shared" ref="F24:F43" si="0">(D24-E24)*B24</f>
        <v>0</v>
      </c>
      <c r="G24" s="231">
        <f>F24*12</f>
        <v>0</v>
      </c>
    </row>
    <row r="25" spans="1:13" x14ac:dyDescent="0.25">
      <c r="A25" s="226"/>
      <c r="B25" s="227"/>
      <c r="C25" s="227"/>
      <c r="D25" s="228"/>
      <c r="E25" s="228"/>
      <c r="F25" s="230">
        <f t="shared" si="0"/>
        <v>0</v>
      </c>
      <c r="G25" s="231">
        <f t="shared" ref="G25:G43" si="1">F25*12</f>
        <v>0</v>
      </c>
    </row>
    <row r="26" spans="1:13" x14ac:dyDescent="0.25">
      <c r="A26" s="226"/>
      <c r="B26" s="227"/>
      <c r="C26" s="227"/>
      <c r="D26" s="228"/>
      <c r="E26" s="228"/>
      <c r="F26" s="230">
        <f t="shared" si="0"/>
        <v>0</v>
      </c>
      <c r="G26" s="231">
        <f t="shared" si="1"/>
        <v>0</v>
      </c>
    </row>
    <row r="27" spans="1:13" x14ac:dyDescent="0.25">
      <c r="A27" s="226"/>
      <c r="B27" s="227"/>
      <c r="C27" s="227"/>
      <c r="D27" s="228"/>
      <c r="E27" s="228"/>
      <c r="F27" s="230">
        <f t="shared" si="0"/>
        <v>0</v>
      </c>
      <c r="G27" s="231">
        <f t="shared" si="1"/>
        <v>0</v>
      </c>
    </row>
    <row r="28" spans="1:13" x14ac:dyDescent="0.25">
      <c r="A28" s="226"/>
      <c r="B28" s="227"/>
      <c r="C28" s="227"/>
      <c r="D28" s="228"/>
      <c r="E28" s="228"/>
      <c r="F28" s="230">
        <f t="shared" si="0"/>
        <v>0</v>
      </c>
      <c r="G28" s="231">
        <f t="shared" si="1"/>
        <v>0</v>
      </c>
    </row>
    <row r="29" spans="1:13" x14ac:dyDescent="0.25">
      <c r="A29" s="226"/>
      <c r="B29" s="227"/>
      <c r="C29" s="227"/>
      <c r="D29" s="228"/>
      <c r="E29" s="228"/>
      <c r="F29" s="230">
        <f t="shared" si="0"/>
        <v>0</v>
      </c>
      <c r="G29" s="231">
        <f t="shared" si="1"/>
        <v>0</v>
      </c>
    </row>
    <row r="30" spans="1:13" x14ac:dyDescent="0.25">
      <c r="A30" s="226"/>
      <c r="B30" s="227"/>
      <c r="C30" s="227"/>
      <c r="D30" s="228"/>
      <c r="E30" s="228"/>
      <c r="F30" s="230">
        <f t="shared" si="0"/>
        <v>0</v>
      </c>
      <c r="G30" s="231">
        <f t="shared" si="1"/>
        <v>0</v>
      </c>
    </row>
    <row r="31" spans="1:13" x14ac:dyDescent="0.25">
      <c r="A31" s="226"/>
      <c r="B31" s="227"/>
      <c r="C31" s="227"/>
      <c r="D31" s="228"/>
      <c r="E31" s="228"/>
      <c r="F31" s="230">
        <f t="shared" si="0"/>
        <v>0</v>
      </c>
      <c r="G31" s="231">
        <f t="shared" si="1"/>
        <v>0</v>
      </c>
    </row>
    <row r="32" spans="1:13" x14ac:dyDescent="0.25">
      <c r="A32" s="226"/>
      <c r="B32" s="227"/>
      <c r="C32" s="227"/>
      <c r="D32" s="228"/>
      <c r="E32" s="228"/>
      <c r="F32" s="230">
        <f t="shared" si="0"/>
        <v>0</v>
      </c>
      <c r="G32" s="231">
        <f t="shared" si="1"/>
        <v>0</v>
      </c>
    </row>
    <row r="33" spans="1:15" x14ac:dyDescent="0.25">
      <c r="A33" s="226"/>
      <c r="B33" s="227"/>
      <c r="C33" s="227"/>
      <c r="D33" s="228"/>
      <c r="E33" s="228"/>
      <c r="F33" s="230">
        <f>(D33-E33)*B33</f>
        <v>0</v>
      </c>
      <c r="G33" s="231">
        <f t="shared" si="1"/>
        <v>0</v>
      </c>
    </row>
    <row r="34" spans="1:15" x14ac:dyDescent="0.25">
      <c r="A34" s="226"/>
      <c r="B34" s="227"/>
      <c r="C34" s="227"/>
      <c r="D34" s="228"/>
      <c r="E34" s="228"/>
      <c r="F34" s="230">
        <f>(D34-E34)*B34</f>
        <v>0</v>
      </c>
      <c r="G34" s="231">
        <f t="shared" si="1"/>
        <v>0</v>
      </c>
    </row>
    <row r="35" spans="1:15" x14ac:dyDescent="0.25">
      <c r="A35" s="226"/>
      <c r="B35" s="227"/>
      <c r="C35" s="227"/>
      <c r="D35" s="228"/>
      <c r="E35" s="228"/>
      <c r="F35" s="230">
        <f t="shared" si="0"/>
        <v>0</v>
      </c>
      <c r="G35" s="231">
        <f t="shared" si="1"/>
        <v>0</v>
      </c>
    </row>
    <row r="36" spans="1:15" x14ac:dyDescent="0.25">
      <c r="A36" s="226"/>
      <c r="B36" s="227"/>
      <c r="C36" s="227"/>
      <c r="D36" s="228"/>
      <c r="E36" s="228"/>
      <c r="F36" s="230">
        <f t="shared" si="0"/>
        <v>0</v>
      </c>
      <c r="G36" s="231">
        <f t="shared" si="1"/>
        <v>0</v>
      </c>
    </row>
    <row r="37" spans="1:15" x14ac:dyDescent="0.25">
      <c r="A37" s="226"/>
      <c r="B37" s="227"/>
      <c r="C37" s="227"/>
      <c r="D37" s="228"/>
      <c r="E37" s="228"/>
      <c r="F37" s="230">
        <f t="shared" si="0"/>
        <v>0</v>
      </c>
      <c r="G37" s="231">
        <f t="shared" si="1"/>
        <v>0</v>
      </c>
    </row>
    <row r="38" spans="1:15" x14ac:dyDescent="0.25">
      <c r="A38" s="226"/>
      <c r="B38" s="227"/>
      <c r="C38" s="227"/>
      <c r="D38" s="228"/>
      <c r="E38" s="228"/>
      <c r="F38" s="230">
        <f t="shared" si="0"/>
        <v>0</v>
      </c>
      <c r="G38" s="231">
        <f t="shared" si="1"/>
        <v>0</v>
      </c>
    </row>
    <row r="39" spans="1:15" x14ac:dyDescent="0.25">
      <c r="A39" s="226"/>
      <c r="B39" s="227"/>
      <c r="C39" s="227"/>
      <c r="D39" s="228"/>
      <c r="E39" s="228"/>
      <c r="F39" s="230">
        <f t="shared" si="0"/>
        <v>0</v>
      </c>
      <c r="G39" s="231">
        <f t="shared" si="1"/>
        <v>0</v>
      </c>
    </row>
    <row r="40" spans="1:15" x14ac:dyDescent="0.25">
      <c r="A40" s="226"/>
      <c r="B40" s="227"/>
      <c r="C40" s="227"/>
      <c r="D40" s="228"/>
      <c r="E40" s="228"/>
      <c r="F40" s="230">
        <f t="shared" si="0"/>
        <v>0</v>
      </c>
      <c r="G40" s="231">
        <f t="shared" si="1"/>
        <v>0</v>
      </c>
    </row>
    <row r="41" spans="1:15" x14ac:dyDescent="0.25">
      <c r="A41" s="226"/>
      <c r="B41" s="227"/>
      <c r="C41" s="227"/>
      <c r="D41" s="228"/>
      <c r="E41" s="228"/>
      <c r="F41" s="230">
        <f t="shared" si="0"/>
        <v>0</v>
      </c>
      <c r="G41" s="231">
        <f>F41*12</f>
        <v>0</v>
      </c>
    </row>
    <row r="42" spans="1:15" x14ac:dyDescent="0.25">
      <c r="A42" s="226"/>
      <c r="B42" s="227"/>
      <c r="C42" s="227"/>
      <c r="D42" s="228"/>
      <c r="E42" s="228"/>
      <c r="F42" s="230">
        <f t="shared" si="0"/>
        <v>0</v>
      </c>
      <c r="G42" s="231">
        <f t="shared" si="1"/>
        <v>0</v>
      </c>
    </row>
    <row r="43" spans="1:15" x14ac:dyDescent="0.25">
      <c r="A43" s="226"/>
      <c r="B43" s="227"/>
      <c r="C43" s="227"/>
      <c r="D43" s="228"/>
      <c r="E43" s="228"/>
      <c r="F43" s="230">
        <f t="shared" si="0"/>
        <v>0</v>
      </c>
      <c r="G43" s="231">
        <f t="shared" si="1"/>
        <v>0</v>
      </c>
    </row>
    <row r="44" spans="1:15" x14ac:dyDescent="0.25">
      <c r="A44" s="201"/>
      <c r="B44" s="70"/>
      <c r="C44" s="202"/>
      <c r="D44" s="70"/>
      <c r="E44" s="203"/>
      <c r="F44" s="203"/>
      <c r="G44" s="203"/>
      <c r="H44" s="203"/>
      <c r="I44" s="204"/>
      <c r="J44" s="204"/>
      <c r="K44" s="205"/>
      <c r="L44" s="206"/>
      <c r="M44" s="206"/>
    </row>
    <row r="45" spans="1:15" x14ac:dyDescent="0.25">
      <c r="A45" s="207" t="s">
        <v>195</v>
      </c>
      <c r="B45" s="207"/>
      <c r="C45" s="207"/>
      <c r="D45" s="207"/>
      <c r="E45" s="207"/>
      <c r="F45" s="207"/>
      <c r="G45" s="207"/>
      <c r="H45" s="207"/>
      <c r="I45" s="129"/>
      <c r="J45" s="204"/>
      <c r="K45" s="204"/>
      <c r="L45" s="205"/>
      <c r="M45" s="206"/>
      <c r="N45" s="206"/>
      <c r="O45" s="208"/>
    </row>
    <row r="46" spans="1:15" ht="30" x14ac:dyDescent="0.25">
      <c r="A46" s="10"/>
      <c r="B46" s="209" t="s">
        <v>196</v>
      </c>
      <c r="C46" s="209" t="s">
        <v>197</v>
      </c>
      <c r="D46" s="209" t="s">
        <v>198</v>
      </c>
      <c r="E46" s="210" t="s">
        <v>199</v>
      </c>
      <c r="F46" s="209" t="s">
        <v>200</v>
      </c>
      <c r="G46" s="211" t="s">
        <v>201</v>
      </c>
      <c r="H46" s="211" t="s">
        <v>202</v>
      </c>
      <c r="J46" s="204"/>
      <c r="K46" s="204"/>
      <c r="L46" s="205"/>
      <c r="M46" s="206"/>
      <c r="N46" s="206"/>
    </row>
    <row r="47" spans="1:15" x14ac:dyDescent="0.25">
      <c r="A47" s="212" t="s">
        <v>26</v>
      </c>
      <c r="B47" s="232">
        <f>SUMIFS(B24:B43,C24:C43,"SRO",A24:A43,"HHI Rent (20% AMI)")</f>
        <v>0</v>
      </c>
      <c r="C47" s="232">
        <f>SUMIFS(B24:B43,C24:C43,"SRO",A24:A43,"Very Low Rent Limit (30% AMI)")</f>
        <v>0</v>
      </c>
      <c r="D47" s="232">
        <f>SUMIFS(B24:B43,C24:C43,"SRO",A24:A43,"Low Rent Limit (50% AMI)")</f>
        <v>0</v>
      </c>
      <c r="E47" s="233">
        <f>SUMIFS(B24:B43,C24:C43,"SRO",A24:A43,"Moderate Rent Limit (60% AMI)")</f>
        <v>0</v>
      </c>
      <c r="F47" s="232">
        <f>SUMIFS(B24:B43,C24:C43,"SRO",A24:A43,"Conditional Moderate Rent Limit (70% AMI)")</f>
        <v>0</v>
      </c>
      <c r="G47" s="232">
        <f>SUMIFS(B24:B43,C24:C43,"SRO",A24:A43,"Non-AHTF Units")</f>
        <v>0</v>
      </c>
      <c r="H47" s="232">
        <f>SUMIFS(B24:B43,C24:C43,"SRO",A24:A43,"Super Units")</f>
        <v>0</v>
      </c>
      <c r="I47" s="164">
        <f>SUM(C47:H47)</f>
        <v>0</v>
      </c>
      <c r="J47" s="204"/>
      <c r="K47" s="204"/>
      <c r="L47" s="205"/>
      <c r="M47" s="206"/>
      <c r="N47" s="206"/>
    </row>
    <row r="48" spans="1:15" x14ac:dyDescent="0.25">
      <c r="A48" s="213" t="s">
        <v>176</v>
      </c>
      <c r="B48" s="234">
        <f>SUMIFS(B24:B43,C24:C43,"0",A24:A43,"HHI Rent (20% AMI)")</f>
        <v>0</v>
      </c>
      <c r="C48" s="234">
        <f>SUMIFS(B24:B43,C24:C43,"0",A24:A43,"Very Low Rent Limit (30% AMI)")</f>
        <v>0</v>
      </c>
      <c r="D48" s="234">
        <f>SUMIFS(B24:B43,C24:C43,"0",A24:A43,"Low Rent Limit (50% AMI)")</f>
        <v>0</v>
      </c>
      <c r="E48" s="235">
        <f>SUMIFS(B24:B43,C24:C43,"0",A24:A43,"Moderate Rent Limit (60% AMI)")</f>
        <v>0</v>
      </c>
      <c r="F48" s="234">
        <f>SUMIFS(B24:B43,C24:C43,"0",A24:A43,"Conditional Moderate Rent Limit (70% AMI)")</f>
        <v>0</v>
      </c>
      <c r="G48" s="234">
        <f>SUMIFS(B24:B43,C24:C43,"0",A24:A43,"Non-AHTF Units")</f>
        <v>0</v>
      </c>
      <c r="H48" s="232">
        <f>SUMIFS(B24:B43,C24:C43,"0",A24:A43,"Super Units")</f>
        <v>0</v>
      </c>
      <c r="I48" s="164">
        <f t="shared" ref="I48:I52" si="2">SUM(C48:H48)</f>
        <v>0</v>
      </c>
      <c r="J48" s="204"/>
      <c r="K48" s="204"/>
      <c r="L48" s="205"/>
      <c r="M48" s="206"/>
      <c r="N48" s="206"/>
    </row>
    <row r="49" spans="1:14" x14ac:dyDescent="0.25">
      <c r="A49" s="214" t="s">
        <v>28</v>
      </c>
      <c r="B49" s="234">
        <f>SUMIFS(B24:B43,C24:C43,"1",A24:A43,"HHI Rent (20% AMI)")</f>
        <v>0</v>
      </c>
      <c r="C49" s="234">
        <f>SUMIFS(B24:B43,C24:C43,"1",A24:A43,"Very Low Rent Limit (30% AMI)")</f>
        <v>0</v>
      </c>
      <c r="D49" s="234">
        <f>SUMIFS(B24:B43,C24:C43,"1",A24:A43,"Low Rent Limit (50% AMI)")</f>
        <v>0</v>
      </c>
      <c r="E49" s="235">
        <f>SUMIFS(B24:B43,C24:C43,"1",A24:A43,"Moderate Rent Limit (60% AMI)")</f>
        <v>0</v>
      </c>
      <c r="F49" s="234">
        <f>SUMIFS(B24:B43,C24:C43,"1",A24:A43,"Conditional Moderate Rent Limit (70% AMI)")</f>
        <v>0</v>
      </c>
      <c r="G49" s="234">
        <f>SUMIFS(B24:B43,C24:C43,"1",A24:A43,"Non-AHTF Units")</f>
        <v>0</v>
      </c>
      <c r="H49" s="232">
        <f>SUMIFS(B24:B43,C24:C43,"1",A24:A43,"Super Units")</f>
        <v>0</v>
      </c>
      <c r="I49" s="164">
        <f t="shared" si="2"/>
        <v>0</v>
      </c>
      <c r="J49" s="204"/>
      <c r="K49" s="204"/>
      <c r="L49" s="205"/>
      <c r="M49" s="206"/>
      <c r="N49" s="206"/>
    </row>
    <row r="50" spans="1:14" x14ac:dyDescent="0.25">
      <c r="A50" s="214" t="s">
        <v>29</v>
      </c>
      <c r="B50" s="234">
        <f>SUMIFS(B24:B43,C24:C43,"2",A24:A43,"HHI Rent (20% AMI)")</f>
        <v>0</v>
      </c>
      <c r="C50" s="234">
        <f>SUMIFS(B24:B43,C24:C43,"2",A24:A43,"Very Low Rent Limit (30% AMI)")</f>
        <v>0</v>
      </c>
      <c r="D50" s="234">
        <f>SUMIFS(B24:B43,C24:C43,"2",A24:A43,"Low Rent Limit (50% AMI)")</f>
        <v>0</v>
      </c>
      <c r="E50" s="235">
        <f>SUMIFS(B24:B43,C24:C43,"2",A24:A43,"Moderate Rent Limit (60% AMI)")</f>
        <v>0</v>
      </c>
      <c r="F50" s="234">
        <f>SUMIFS(B24:B43,C24:C43,"2",A24:A43,"Conditional Moderate Rent Limit (70% AMI)")</f>
        <v>0</v>
      </c>
      <c r="G50" s="234">
        <f>SUMIFS(B24:B43,C24:C43,"2",A24:A43,"Non-AHTF Units")</f>
        <v>0</v>
      </c>
      <c r="H50" s="232">
        <f>SUMIFS(B24:B43,C24:C43,"2",A24:A43,"Super Units")</f>
        <v>0</v>
      </c>
      <c r="I50" s="164">
        <f t="shared" si="2"/>
        <v>0</v>
      </c>
      <c r="J50" s="204"/>
      <c r="K50" s="204"/>
      <c r="L50" s="205"/>
      <c r="M50" s="206"/>
      <c r="N50" s="206"/>
    </row>
    <row r="51" spans="1:14" x14ac:dyDescent="0.25">
      <c r="A51" s="214" t="s">
        <v>30</v>
      </c>
      <c r="B51" s="234">
        <f>SUMIFS(B24:B43,C24:C43,"3",A24:A43,"HHI Rent (20% AMI)")</f>
        <v>0</v>
      </c>
      <c r="C51" s="234">
        <f>SUMIFS(B24:B43,C24:C43,"3",A24:A43,"Very Low Rent Limit (30% AMI)")</f>
        <v>0</v>
      </c>
      <c r="D51" s="234">
        <f>SUMIFS(B24:B43,C24:C43,"3",A24:A43,"Low Rent Limit (50% AMI)")</f>
        <v>0</v>
      </c>
      <c r="E51" s="235">
        <f>SUMIFS(B24:B43,C24:C43,"3",A24:A43,"Moderate Rent Limit (60% AMI)")</f>
        <v>0</v>
      </c>
      <c r="F51" s="234">
        <f>SUMIFS(B24:B43,C24:C43,"3",A24:A43,"Conditional Moderate Rent Limit (70% AMI)")</f>
        <v>0</v>
      </c>
      <c r="G51" s="234">
        <f>SUMIFS(B24:B43,C24:C43,"3",A24:A43,"Non-AHTF Units")</f>
        <v>0</v>
      </c>
      <c r="H51" s="232">
        <f>SUMIFS(B24:B43,C24:C43,"3",A24:A43,"Super Units")</f>
        <v>0</v>
      </c>
      <c r="I51" s="164">
        <f t="shared" si="2"/>
        <v>0</v>
      </c>
      <c r="J51" s="204"/>
      <c r="K51" s="204"/>
      <c r="L51" s="205"/>
      <c r="M51" s="206"/>
      <c r="N51" s="206"/>
    </row>
    <row r="52" spans="1:14" x14ac:dyDescent="0.25">
      <c r="A52" s="215" t="s">
        <v>18</v>
      </c>
      <c r="B52" s="235">
        <f t="shared" ref="B52:H52" si="3">SUM(B47:B51)</f>
        <v>0</v>
      </c>
      <c r="C52" s="235">
        <f t="shared" si="3"/>
        <v>0</v>
      </c>
      <c r="D52" s="235">
        <f t="shared" si="3"/>
        <v>0</v>
      </c>
      <c r="E52" s="235">
        <f t="shared" si="3"/>
        <v>0</v>
      </c>
      <c r="F52" s="235">
        <f t="shared" si="3"/>
        <v>0</v>
      </c>
      <c r="G52" s="234">
        <f t="shared" si="3"/>
        <v>0</v>
      </c>
      <c r="H52" s="232">
        <f t="shared" si="3"/>
        <v>0</v>
      </c>
      <c r="I52" s="164">
        <f t="shared" si="2"/>
        <v>0</v>
      </c>
      <c r="J52" s="204"/>
      <c r="K52" s="204"/>
      <c r="L52" s="205"/>
      <c r="M52" s="206"/>
      <c r="N52" s="206"/>
    </row>
    <row r="53" spans="1:14" x14ac:dyDescent="0.25">
      <c r="A53" s="216" t="s">
        <v>203</v>
      </c>
      <c r="B53" s="409">
        <f>IFERROR((((B52*0.2)+C52*0.3)+(D52*0.5)+(E52*0.6)+(F52*0.7))/B56,0)</f>
        <v>0</v>
      </c>
      <c r="C53" s="410"/>
      <c r="D53" s="410"/>
      <c r="E53" s="410"/>
      <c r="F53" s="411"/>
      <c r="G53" s="412" t="str">
        <f>IFERROR(IF(B53&lt;=0.52,"Meets Average Affordability Test","Does Not Meet Average Affordability Test, Please Revise!"),0)</f>
        <v>Meets Average Affordability Test</v>
      </c>
      <c r="H53" s="413"/>
      <c r="J53" s="204"/>
      <c r="K53" s="204"/>
      <c r="L53" s="205"/>
      <c r="M53" s="206"/>
      <c r="N53" s="206"/>
    </row>
    <row r="54" spans="1:14" x14ac:dyDescent="0.25">
      <c r="A54" s="217"/>
      <c r="B54" s="352"/>
      <c r="I54" s="113"/>
      <c r="J54" s="113"/>
      <c r="K54" s="113"/>
      <c r="L54" s="113"/>
      <c r="M54" s="113"/>
    </row>
    <row r="55" spans="1:14" ht="14.45" customHeight="1" x14ac:dyDescent="0.25">
      <c r="A55" s="407" t="s">
        <v>204</v>
      </c>
      <c r="B55" s="407"/>
      <c r="F55" s="414" t="s">
        <v>205</v>
      </c>
      <c r="G55" s="415"/>
      <c r="H55" s="416"/>
      <c r="I55" s="113"/>
      <c r="J55" s="113"/>
      <c r="K55" s="113"/>
      <c r="L55" s="113"/>
      <c r="M55" s="113"/>
    </row>
    <row r="56" spans="1:14" x14ac:dyDescent="0.25">
      <c r="A56" s="218" t="s">
        <v>206</v>
      </c>
      <c r="B56" s="232">
        <f>SUM(B52:F52)</f>
        <v>0</v>
      </c>
      <c r="F56" s="417"/>
      <c r="G56" s="418"/>
      <c r="H56" s="419"/>
      <c r="J56" s="113"/>
      <c r="K56" s="113"/>
      <c r="L56" s="113"/>
      <c r="M56" s="113"/>
      <c r="N56" s="113"/>
    </row>
    <row r="57" spans="1:14" x14ac:dyDescent="0.25">
      <c r="A57" s="218" t="s">
        <v>207</v>
      </c>
      <c r="B57" s="232">
        <f>G52</f>
        <v>0</v>
      </c>
      <c r="F57" s="219" t="s">
        <v>208</v>
      </c>
      <c r="G57" s="219" t="s">
        <v>209</v>
      </c>
      <c r="H57" s="219" t="s">
        <v>210</v>
      </c>
      <c r="J57" s="113"/>
      <c r="K57" s="113"/>
      <c r="L57" s="113"/>
      <c r="M57" s="113"/>
      <c r="N57" s="113"/>
    </row>
    <row r="58" spans="1:14" ht="15" customHeight="1" x14ac:dyDescent="0.25">
      <c r="A58" s="218" t="s">
        <v>211</v>
      </c>
      <c r="B58" s="234">
        <f>H52</f>
        <v>0</v>
      </c>
      <c r="F58" s="220" t="s">
        <v>212</v>
      </c>
      <c r="G58" s="221" t="str">
        <f>IF('Site Info'!B3="Age Restricted/Supportive Housing","No Maximum %","N/A")</f>
        <v>N/A</v>
      </c>
      <c r="H58" s="234" t="str">
        <f>IF(G58="No Maximum %","N/A","N/A")</f>
        <v>N/A</v>
      </c>
      <c r="J58" s="113"/>
      <c r="K58" s="113"/>
      <c r="L58" s="113"/>
      <c r="M58" s="113"/>
      <c r="N58" s="113"/>
    </row>
    <row r="59" spans="1:14" ht="15" customHeight="1" x14ac:dyDescent="0.25">
      <c r="A59" s="218" t="s">
        <v>213</v>
      </c>
      <c r="B59" s="234">
        <f>SUM(B56:B58)</f>
        <v>0</v>
      </c>
      <c r="F59" s="220" t="s">
        <v>29</v>
      </c>
      <c r="G59" s="221" t="str">
        <f>IF(AND('Site Info'!B3="Age Restricted/Supportive Housing",'Unit Mix'!B55&gt;19),"Minimum 5%","No Minimum %")</f>
        <v>No Minimum %</v>
      </c>
      <c r="H59" s="234" t="str">
        <f>IF(G59="Minimum 5%",MROUND(B56*0.05,1),"N/A")</f>
        <v>N/A</v>
      </c>
      <c r="J59" s="113"/>
      <c r="K59" s="113"/>
      <c r="L59" s="113"/>
      <c r="M59" s="113"/>
      <c r="N59" s="113"/>
    </row>
    <row r="60" spans="1:14" x14ac:dyDescent="0.25">
      <c r="A60" s="218" t="s">
        <v>214</v>
      </c>
      <c r="B60" s="231">
        <f>SUM(G24:G43)</f>
        <v>0</v>
      </c>
      <c r="F60" s="222" t="s">
        <v>30</v>
      </c>
      <c r="G60" s="223" t="str">
        <f>IF('Site Info'!B3="Age Restricted/Supportive Housing","No Minimum %","N/A")</f>
        <v>N/A</v>
      </c>
      <c r="H60" s="234" t="str">
        <f>IF(G60="No Minimum %","N/A","N/A")</f>
        <v>N/A</v>
      </c>
      <c r="J60" s="113"/>
      <c r="K60" s="113"/>
      <c r="L60" s="113"/>
      <c r="M60" s="113"/>
      <c r="N60" s="113"/>
    </row>
    <row r="61" spans="1:14" x14ac:dyDescent="0.25">
      <c r="F61" s="404" t="s">
        <v>215</v>
      </c>
      <c r="G61" s="405"/>
      <c r="H61" s="406"/>
      <c r="J61" s="113"/>
      <c r="K61" s="113"/>
      <c r="L61" s="113"/>
      <c r="M61" s="113"/>
      <c r="N61" s="113"/>
    </row>
    <row r="63" spans="1:14" ht="14.45" customHeight="1" x14ac:dyDescent="0.25">
      <c r="A63" s="224"/>
      <c r="B63" s="225"/>
      <c r="F63" s="414" t="s">
        <v>216</v>
      </c>
      <c r="G63" s="415"/>
      <c r="H63" s="416"/>
    </row>
    <row r="64" spans="1:14" x14ac:dyDescent="0.25">
      <c r="F64" s="417"/>
      <c r="G64" s="418"/>
      <c r="H64" s="419"/>
    </row>
    <row r="65" spans="6:9" x14ac:dyDescent="0.25">
      <c r="F65" s="219" t="s">
        <v>208</v>
      </c>
      <c r="G65" s="219" t="s">
        <v>209</v>
      </c>
      <c r="H65" s="219" t="s">
        <v>210</v>
      </c>
    </row>
    <row r="66" spans="6:9" x14ac:dyDescent="0.25">
      <c r="F66" s="220" t="s">
        <v>212</v>
      </c>
      <c r="G66" s="221" t="str">
        <f>IF('Site Info'!B3="Non-Age Restricted","Maximum 20%","N/A")</f>
        <v>N/A</v>
      </c>
      <c r="H66" s="234" t="str">
        <f>IF(G66="Maximum 20%",MROUND(B56*0.2,1),"N/A")</f>
        <v>N/A</v>
      </c>
      <c r="I66" s="66"/>
    </row>
    <row r="67" spans="6:9" x14ac:dyDescent="0.25">
      <c r="F67" s="220" t="s">
        <v>29</v>
      </c>
      <c r="G67" s="221" t="str">
        <f>IF('Site Info'!B3="Non-Age Restricted","Minimum 30%","N/A")</f>
        <v>N/A</v>
      </c>
      <c r="H67" s="234" t="str">
        <f>IF(G67="Minimum 30%",MROUND(B56*0.3,1),"N/A")</f>
        <v>N/A</v>
      </c>
      <c r="I67" s="66"/>
    </row>
    <row r="68" spans="6:9" x14ac:dyDescent="0.25">
      <c r="F68" s="222" t="s">
        <v>30</v>
      </c>
      <c r="G68" s="223" t="str">
        <f>IF('Site Info'!B3="Non-Age Restricted","Minimum 20%","N/A")</f>
        <v>N/A</v>
      </c>
      <c r="H68" s="234" t="str">
        <f>IF(G68="Minimum 20%",MROUND(B56*0.2,1),"N/A")</f>
        <v>N/A</v>
      </c>
      <c r="I68" s="66"/>
    </row>
    <row r="69" spans="6:9" x14ac:dyDescent="0.25">
      <c r="F69" s="404" t="s">
        <v>215</v>
      </c>
      <c r="G69" s="405"/>
      <c r="H69" s="406"/>
    </row>
  </sheetData>
  <sheetProtection algorithmName="SHA-512" hashValue="o7U2TcOu6CDGWWBWOwZX+bdKHhDF1PeeKrEcGhDV/CdxFnHHNFEjrmzDVn+8X8QFR4O+LnKoO/Chrs7AEB+GQQ==" saltValue="v/OB/8WDbaNMrzLAWjqUHg==" spinCount="100000" sheet="1" objects="1" scenarios="1" selectLockedCells="1"/>
  <mergeCells count="9">
    <mergeCell ref="F61:H61"/>
    <mergeCell ref="F69:H69"/>
    <mergeCell ref="A4:F4"/>
    <mergeCell ref="A12:F12"/>
    <mergeCell ref="B53:F53"/>
    <mergeCell ref="G53:H53"/>
    <mergeCell ref="A55:B55"/>
    <mergeCell ref="F55:H56"/>
    <mergeCell ref="F63:H64"/>
  </mergeCells>
  <conditionalFormatting sqref="B53">
    <cfRule type="expression" dxfId="8" priority="4">
      <formula>$B$53&gt;0.52</formula>
    </cfRule>
    <cfRule type="expression" dxfId="7" priority="5">
      <formula>$B$53&lt;=0.52</formula>
    </cfRule>
  </conditionalFormatting>
  <conditionalFormatting sqref="G53">
    <cfRule type="containsText" dxfId="6" priority="1" operator="containsText" text="Does Not Meet Average Affordability Test, Please Revise!">
      <formula>NOT(ISERROR(SEARCH("Does Not Meet Average Affordability Test, Please Revise!",G53)))</formula>
    </cfRule>
    <cfRule type="containsText" dxfId="5" priority="2" operator="containsText" text="Meets Average Affordability Test">
      <formula>NOT(ISERROR(SEARCH("Meets Average Affordability Test",G53)))</formula>
    </cfRule>
  </conditionalFormatting>
  <dataValidations count="2">
    <dataValidation type="custom" allowBlank="1" showInputMessage="1" showErrorMessage="1" error="The number of subsidized units cannot be greater than the number of units for this row._x000a_" sqref="K44 L45:L53" xr:uid="{264698D9-A0CC-47B6-9049-611D591E9CD1}">
      <formula1>K44&lt;=B44</formula1>
    </dataValidation>
    <dataValidation type="whole" allowBlank="1" showInputMessage="1" showErrorMessage="1" sqref="B24:B44" xr:uid="{A0F4A508-0A0F-402C-A695-FEE68AE220A9}">
      <formula1>0</formula1>
      <formula2>1000</formula2>
    </dataValidation>
  </dataValidations>
  <printOptions horizontalCentered="1"/>
  <pageMargins left="0.2" right="0.2" top="0.25" bottom="0.25" header="0.3" footer="0.3"/>
  <pageSetup scale="66"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558968D7-6479-49C6-83ED-F5BACCBD14C9}">
          <x14:formula1>
            <xm:f>Inputs!$I$2:$I$8</xm:f>
          </x14:formula1>
          <xm:sqref>A24:A43</xm:sqref>
        </x14:dataValidation>
        <x14:dataValidation type="list" allowBlank="1" showInputMessage="1" showErrorMessage="1" xr:uid="{7ACEC3D2-F1A7-4F26-803B-15DED691C14A}">
          <x14:formula1>
            <xm:f>Inputs!$J$2:$J$6</xm:f>
          </x14:formula1>
          <xm:sqref>C35:C43</xm:sqref>
        </x14:dataValidation>
        <x14:dataValidation type="list" allowBlank="1" showInputMessage="1" showErrorMessage="1" xr:uid="{E853B93E-AB8E-4A48-8FC6-DB485D0A6101}">
          <x14:formula1>
            <xm:f>'Utility Allowance Inputs'!$H$3:$H$7</xm:f>
          </x14:formula1>
          <xm:sqref>E3</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83EBA-5979-4FA5-A26C-888AEA4A14A8}">
  <dimension ref="A1:N29"/>
  <sheetViews>
    <sheetView workbookViewId="0">
      <selection activeCell="D7" sqref="D7"/>
    </sheetView>
  </sheetViews>
  <sheetFormatPr defaultColWidth="8.85546875" defaultRowHeight="15" x14ac:dyDescent="0.25"/>
  <cols>
    <col min="1" max="1" width="38.42578125" bestFit="1" customWidth="1"/>
    <col min="2" max="7" width="9.28515625" customWidth="1"/>
    <col min="8" max="8" width="13.85546875" customWidth="1"/>
    <col min="9" max="9" width="9.28515625" customWidth="1"/>
    <col min="10" max="10" width="11.5703125" customWidth="1"/>
    <col min="11" max="11" width="12.7109375" bestFit="1" customWidth="1"/>
    <col min="12" max="12" width="25.28515625" customWidth="1"/>
    <col min="13" max="13" width="16.7109375" bestFit="1" customWidth="1"/>
  </cols>
  <sheetData>
    <row r="1" spans="1:14" ht="18.75" x14ac:dyDescent="0.3">
      <c r="A1" s="37" t="s">
        <v>307</v>
      </c>
    </row>
    <row r="3" spans="1:14" x14ac:dyDescent="0.25">
      <c r="A3" s="1" t="s">
        <v>461</v>
      </c>
    </row>
    <row r="5" spans="1:14" x14ac:dyDescent="0.25">
      <c r="B5" s="366" t="s">
        <v>308</v>
      </c>
      <c r="C5" s="366" t="s">
        <v>28</v>
      </c>
      <c r="D5" s="366" t="s">
        <v>29</v>
      </c>
      <c r="E5" s="366" t="s">
        <v>30</v>
      </c>
      <c r="F5" s="366" t="s">
        <v>309</v>
      </c>
    </row>
    <row r="6" spans="1:14" x14ac:dyDescent="0.25">
      <c r="B6" s="355" t="s">
        <v>310</v>
      </c>
      <c r="C6" s="355" t="s">
        <v>310</v>
      </c>
      <c r="D6" s="355" t="s">
        <v>310</v>
      </c>
      <c r="E6" s="355" t="s">
        <v>310</v>
      </c>
      <c r="F6" s="355" t="s">
        <v>310</v>
      </c>
    </row>
    <row r="7" spans="1:14" x14ac:dyDescent="0.25">
      <c r="A7" s="348" t="s">
        <v>311</v>
      </c>
      <c r="B7" s="34">
        <v>304.74041799999998</v>
      </c>
      <c r="C7" s="34">
        <v>282.96899857142859</v>
      </c>
      <c r="D7" s="34">
        <v>264.75713333333329</v>
      </c>
      <c r="E7" s="34">
        <v>238.67376083333335</v>
      </c>
      <c r="F7" s="34">
        <v>224.92170600000003</v>
      </c>
    </row>
    <row r="8" spans="1:14" x14ac:dyDescent="0.25">
      <c r="A8" s="348" t="s">
        <v>312</v>
      </c>
      <c r="B8" s="34">
        <v>267.97510399999999</v>
      </c>
      <c r="C8" s="34">
        <v>251.34481428571431</v>
      </c>
      <c r="D8" s="34">
        <v>238.1960722222222</v>
      </c>
      <c r="E8" s="34">
        <v>219.76588583333333</v>
      </c>
      <c r="F8" s="34">
        <v>209.01508066666665</v>
      </c>
    </row>
    <row r="9" spans="1:14" x14ac:dyDescent="0.25">
      <c r="A9" t="s">
        <v>313</v>
      </c>
      <c r="B9" s="34">
        <v>235.34244200000003</v>
      </c>
      <c r="C9" s="34">
        <v>228.67366142857139</v>
      </c>
      <c r="D9" s="34">
        <v>224.8440688888889</v>
      </c>
      <c r="E9" s="34">
        <v>221.96286833333335</v>
      </c>
      <c r="F9" s="34">
        <v>219.80196933333332</v>
      </c>
    </row>
    <row r="10" spans="1:14" x14ac:dyDescent="0.25">
      <c r="A10" t="s">
        <v>314</v>
      </c>
      <c r="B10" s="34">
        <v>263.87704200000002</v>
      </c>
      <c r="C10" s="34">
        <v>263.87904142857138</v>
      </c>
      <c r="D10" s="34">
        <v>263.87904111111106</v>
      </c>
      <c r="E10" s="34">
        <v>263.87904083333336</v>
      </c>
      <c r="F10" s="34">
        <v>263.87904199999997</v>
      </c>
    </row>
    <row r="13" spans="1:14" x14ac:dyDescent="0.25">
      <c r="A13" s="1" t="s">
        <v>315</v>
      </c>
      <c r="B13" s="32" t="s">
        <v>18</v>
      </c>
      <c r="C13" s="425" t="s">
        <v>316</v>
      </c>
      <c r="D13" s="425"/>
      <c r="E13" s="425"/>
      <c r="F13" s="32" t="s">
        <v>317</v>
      </c>
      <c r="G13" s="425" t="s">
        <v>318</v>
      </c>
      <c r="H13" s="425"/>
      <c r="I13" s="32" t="s">
        <v>319</v>
      </c>
      <c r="J13" s="32" t="s">
        <v>320</v>
      </c>
      <c r="K13" s="32" t="s">
        <v>321</v>
      </c>
      <c r="L13" s="32" t="s">
        <v>322</v>
      </c>
      <c r="M13" s="32" t="s">
        <v>323</v>
      </c>
      <c r="N13" s="32"/>
    </row>
    <row r="14" spans="1:14" x14ac:dyDescent="0.25">
      <c r="A14" s="16" t="str">
        <f>'Unit Mix'!A47</f>
        <v>SRO</v>
      </c>
      <c r="B14" s="56">
        <f>'Unit Mix'!I47</f>
        <v>0</v>
      </c>
      <c r="C14" s="423">
        <f>'Construction Summary'!$C$6</f>
        <v>0</v>
      </c>
      <c r="D14" s="423"/>
      <c r="E14" s="423"/>
      <c r="F14" s="59">
        <f>IF(C14="Moderate Rehabilitation",0.6,IF(C14="Substantial Rehabilitation",0.8,IF(C14="Gut Rehabilitation",1.1,IF(C14="New Construction",1,0))))</f>
        <v>0</v>
      </c>
      <c r="G14" s="423">
        <f>'Unit Mix'!$E$3</f>
        <v>0</v>
      </c>
      <c r="H14" s="423"/>
      <c r="I14" s="61">
        <f>'Construction Summary'!C10</f>
        <v>0</v>
      </c>
      <c r="J14" s="342"/>
      <c r="K14" s="63">
        <f>(B14*I14)*(F14*J14)</f>
        <v>0</v>
      </c>
      <c r="L14" s="59">
        <f>IF('Construction Summary'!$C$7="Yes", 0.1,0)</f>
        <v>0</v>
      </c>
      <c r="M14" s="63">
        <f t="shared" ref="M14:M15" si="0">K14+(K14*L14)</f>
        <v>0</v>
      </c>
    </row>
    <row r="15" spans="1:14" x14ac:dyDescent="0.25">
      <c r="A15" s="16" t="str">
        <f>'Unit Mix'!A48</f>
        <v>0 Bedroom</v>
      </c>
      <c r="B15" s="56">
        <f>'Unit Mix'!I48</f>
        <v>0</v>
      </c>
      <c r="C15" s="423">
        <f>'Construction Summary'!$C$6</f>
        <v>0</v>
      </c>
      <c r="D15" s="423"/>
      <c r="E15" s="423"/>
      <c r="F15" s="59">
        <f t="shared" ref="F15:F18" si="1">IF(C15="Moderate Rehabilitation",0.6,IF(C15="Substantial Rehabilitation",0.8,IF(C15="Gut Rehabilitation",1.1,IF(C15="New Construction",1,0))))</f>
        <v>0</v>
      </c>
      <c r="G15" s="423">
        <f>'Unit Mix'!$E$3</f>
        <v>0</v>
      </c>
      <c r="H15" s="423"/>
      <c r="I15" s="61">
        <f>'Construction Summary'!C11</f>
        <v>0</v>
      </c>
      <c r="J15" s="342"/>
      <c r="K15" s="63">
        <f t="shared" ref="K15" si="2">(B15*I15)*(F15*J15)</f>
        <v>0</v>
      </c>
      <c r="L15" s="59">
        <f>IF('Construction Summary'!$C$7="Yes", 0.1,0)</f>
        <v>0</v>
      </c>
      <c r="M15" s="63">
        <f t="shared" si="0"/>
        <v>0</v>
      </c>
    </row>
    <row r="16" spans="1:14" ht="15" customHeight="1" x14ac:dyDescent="0.25">
      <c r="A16" s="16" t="str">
        <f>'Unit Mix'!A49</f>
        <v>1 Bedroom</v>
      </c>
      <c r="B16" s="56">
        <f>'Unit Mix'!I49</f>
        <v>0</v>
      </c>
      <c r="C16" s="423">
        <f>'Construction Summary'!$C$6</f>
        <v>0</v>
      </c>
      <c r="D16" s="423"/>
      <c r="E16" s="423"/>
      <c r="F16" s="59">
        <f t="shared" si="1"/>
        <v>0</v>
      </c>
      <c r="G16" s="423">
        <f>'Unit Mix'!$E$3</f>
        <v>0</v>
      </c>
      <c r="H16" s="423"/>
      <c r="I16" s="61">
        <f>'Construction Summary'!C12</f>
        <v>0</v>
      </c>
      <c r="J16" s="342"/>
      <c r="K16" s="63">
        <f>(B16*I16)*(F16*J16)</f>
        <v>0</v>
      </c>
      <c r="L16" s="59">
        <f>IF('Construction Summary'!$C$7="Yes", 0.1,0)</f>
        <v>0</v>
      </c>
      <c r="M16" s="63">
        <f>K16+(K16*L16)</f>
        <v>0</v>
      </c>
    </row>
    <row r="17" spans="1:13" x14ac:dyDescent="0.25">
      <c r="A17" s="16" t="str">
        <f>'Unit Mix'!A50</f>
        <v>2 Bedroom</v>
      </c>
      <c r="B17" s="56">
        <f>'Unit Mix'!I50</f>
        <v>0</v>
      </c>
      <c r="C17" s="423">
        <f>'Construction Summary'!$C$6</f>
        <v>0</v>
      </c>
      <c r="D17" s="423"/>
      <c r="E17" s="423"/>
      <c r="F17" s="59">
        <f t="shared" si="1"/>
        <v>0</v>
      </c>
      <c r="G17" s="423">
        <f>'Unit Mix'!$E$3</f>
        <v>0</v>
      </c>
      <c r="H17" s="423"/>
      <c r="I17" s="61">
        <f>'Construction Summary'!C13</f>
        <v>0</v>
      </c>
      <c r="J17" s="342"/>
      <c r="K17" s="63">
        <f t="shared" ref="K17:K18" si="3">(B17*I17)*(F17*J17)</f>
        <v>0</v>
      </c>
      <c r="L17" s="59">
        <f>IF('Construction Summary'!$C$7="Yes", 0.1,0)</f>
        <v>0</v>
      </c>
      <c r="M17" s="63">
        <f t="shared" ref="M17:M18" si="4">K17+(K17*L17)</f>
        <v>0</v>
      </c>
    </row>
    <row r="18" spans="1:13" ht="15.75" thickBot="1" x14ac:dyDescent="0.3">
      <c r="A18" s="38" t="str">
        <f>'Unit Mix'!A51</f>
        <v>3 Bedroom</v>
      </c>
      <c r="B18" s="57">
        <f>'Unit Mix'!I51</f>
        <v>0</v>
      </c>
      <c r="C18" s="424">
        <f>'Construction Summary'!$C$6</f>
        <v>0</v>
      </c>
      <c r="D18" s="424"/>
      <c r="E18" s="424"/>
      <c r="F18" s="60">
        <f t="shared" si="1"/>
        <v>0</v>
      </c>
      <c r="G18" s="424">
        <f>'Unit Mix'!$E$3</f>
        <v>0</v>
      </c>
      <c r="H18" s="424"/>
      <c r="I18" s="62">
        <f>'Construction Summary'!C14</f>
        <v>0</v>
      </c>
      <c r="J18" s="343"/>
      <c r="K18" s="64">
        <f t="shared" si="3"/>
        <v>0</v>
      </c>
      <c r="L18" s="60">
        <f>IF('Construction Summary'!$C$7="Yes", 0.1,0)</f>
        <v>0</v>
      </c>
      <c r="M18" s="64">
        <f t="shared" si="4"/>
        <v>0</v>
      </c>
    </row>
    <row r="19" spans="1:13" ht="15.75" thickTop="1" x14ac:dyDescent="0.25">
      <c r="A19" s="39" t="str">
        <f>'Unit Mix'!A52</f>
        <v>Total</v>
      </c>
      <c r="B19" s="58">
        <f>SUM(B14:B18)</f>
        <v>0</v>
      </c>
      <c r="C19" s="420"/>
      <c r="D19" s="420"/>
      <c r="E19" s="420"/>
      <c r="F19" s="40"/>
      <c r="G19" s="421" t="s">
        <v>324</v>
      </c>
      <c r="H19" s="422"/>
      <c r="I19" s="41">
        <f>SUM((B14*I14),(B15*I15),(B16*I16),(B17*I17),(B18*I18))</f>
        <v>0</v>
      </c>
      <c r="J19" s="40"/>
      <c r="K19" s="42">
        <f>SUM(K14:K18)</f>
        <v>0</v>
      </c>
      <c r="L19" s="43">
        <f>(M19-K19)</f>
        <v>0</v>
      </c>
      <c r="M19" s="44">
        <f>SUM(M14:M18)</f>
        <v>0</v>
      </c>
    </row>
    <row r="20" spans="1:13" x14ac:dyDescent="0.25">
      <c r="A20" s="1"/>
      <c r="B20" s="32"/>
      <c r="C20" s="33"/>
      <c r="D20" s="33"/>
      <c r="E20" s="33"/>
      <c r="G20" s="32"/>
      <c r="H20" s="32"/>
      <c r="I20" s="32"/>
      <c r="K20" s="45"/>
      <c r="L20" s="46"/>
      <c r="M20" s="45"/>
    </row>
    <row r="21" spans="1:13" ht="60" x14ac:dyDescent="0.25">
      <c r="A21" s="1"/>
      <c r="B21" s="32"/>
      <c r="C21" s="33"/>
      <c r="D21" s="33"/>
      <c r="E21" s="33"/>
      <c r="G21" s="32"/>
      <c r="H21" s="32"/>
      <c r="I21" s="47" t="s">
        <v>325</v>
      </c>
      <c r="J21" s="47" t="s">
        <v>326</v>
      </c>
      <c r="K21" s="48" t="s">
        <v>327</v>
      </c>
      <c r="L21" s="46" t="s">
        <v>322</v>
      </c>
      <c r="M21" s="48" t="s">
        <v>328</v>
      </c>
    </row>
    <row r="22" spans="1:13" x14ac:dyDescent="0.25">
      <c r="I22" s="49">
        <f>'Construction Summary'!C16</f>
        <v>0</v>
      </c>
      <c r="J22" s="50">
        <f>IFERROR(AVERAGE(J14:J18),0)</f>
        <v>0</v>
      </c>
      <c r="K22" s="50">
        <f>I22*J22</f>
        <v>0</v>
      </c>
      <c r="L22" s="50">
        <f>IF('Construction Summary'!$C$7="Yes",0.1*K22,0)</f>
        <v>0</v>
      </c>
      <c r="M22" s="51">
        <f>SUM(K22,L22)</f>
        <v>0</v>
      </c>
    </row>
    <row r="23" spans="1:13" x14ac:dyDescent="0.25">
      <c r="I23" s="52"/>
      <c r="J23" s="46"/>
      <c r="K23" s="46"/>
      <c r="L23" s="46" t="s">
        <v>329</v>
      </c>
      <c r="M23" s="53">
        <f>'Construction Summary'!C19</f>
        <v>0</v>
      </c>
    </row>
    <row r="24" spans="1:13" x14ac:dyDescent="0.25">
      <c r="L24" s="32" t="s">
        <v>330</v>
      </c>
      <c r="M24" s="53">
        <f>M23-M22</f>
        <v>0</v>
      </c>
    </row>
    <row r="25" spans="1:13" x14ac:dyDescent="0.25">
      <c r="L25" s="32" t="s">
        <v>331</v>
      </c>
      <c r="M25" s="54">
        <f>IFERROR(-(1-M23/M22),0)</f>
        <v>0</v>
      </c>
    </row>
    <row r="26" spans="1:13" x14ac:dyDescent="0.25">
      <c r="I26" s="55"/>
    </row>
    <row r="28" spans="1:13" x14ac:dyDescent="0.25">
      <c r="A28" s="17"/>
    </row>
    <row r="29" spans="1:13" x14ac:dyDescent="0.25">
      <c r="A29" t="s">
        <v>460</v>
      </c>
    </row>
  </sheetData>
  <sheetProtection selectLockedCells="1"/>
  <mergeCells count="14">
    <mergeCell ref="C14:E14"/>
    <mergeCell ref="G14:H14"/>
    <mergeCell ref="C15:E15"/>
    <mergeCell ref="G15:H15"/>
    <mergeCell ref="C13:E13"/>
    <mergeCell ref="G13:H13"/>
    <mergeCell ref="C19:E19"/>
    <mergeCell ref="G19:H19"/>
    <mergeCell ref="C16:E16"/>
    <mergeCell ref="G16:H16"/>
    <mergeCell ref="C17:E17"/>
    <mergeCell ref="G17:H17"/>
    <mergeCell ref="C18:E18"/>
    <mergeCell ref="G18:H18"/>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2CAC2-9385-40E0-B49F-97EB2790665C}">
  <dimension ref="A1:AH90"/>
  <sheetViews>
    <sheetView zoomScaleNormal="100" workbookViewId="0">
      <selection activeCell="C4" sqref="C4:D4"/>
    </sheetView>
  </sheetViews>
  <sheetFormatPr defaultRowHeight="15" outlineLevelRow="1" x14ac:dyDescent="0.25"/>
  <cols>
    <col min="1" max="1" width="54.85546875" bestFit="1" customWidth="1"/>
    <col min="2" max="2" width="0" hidden="1" customWidth="1"/>
    <col min="3" max="4" width="5.5703125" customWidth="1"/>
    <col min="5" max="7" width="9" bestFit="1" customWidth="1"/>
    <col min="8" max="8" width="9" customWidth="1"/>
    <col min="9" max="24" width="9" bestFit="1" customWidth="1"/>
  </cols>
  <sheetData>
    <row r="1" spans="1:34" ht="18.75" x14ac:dyDescent="0.25">
      <c r="A1" s="111" t="s">
        <v>217</v>
      </c>
      <c r="B1" s="112"/>
      <c r="C1" s="113"/>
      <c r="D1" s="113"/>
      <c r="E1" s="113"/>
      <c r="F1" s="113"/>
      <c r="G1" s="113"/>
      <c r="H1" s="113"/>
      <c r="I1" s="113"/>
      <c r="J1" s="113"/>
      <c r="K1" s="113"/>
      <c r="L1" s="113"/>
      <c r="M1" s="113"/>
      <c r="N1" s="113"/>
      <c r="O1" s="113"/>
      <c r="P1" s="113"/>
      <c r="Q1" s="113"/>
      <c r="R1" s="113"/>
      <c r="S1" s="4"/>
      <c r="T1" s="4"/>
      <c r="U1" s="114"/>
      <c r="V1" s="114"/>
      <c r="W1" s="114"/>
      <c r="X1" s="115"/>
    </row>
    <row r="2" spans="1:34" ht="18.75" x14ac:dyDescent="0.3">
      <c r="A2" s="331">
        <f>'Site Info'!B2</f>
        <v>0</v>
      </c>
      <c r="B2" s="116"/>
      <c r="C2" s="117"/>
      <c r="D2" s="117"/>
      <c r="E2" s="458" t="s">
        <v>218</v>
      </c>
      <c r="F2" s="458"/>
      <c r="G2" s="458"/>
      <c r="H2" s="458"/>
      <c r="I2" s="458"/>
      <c r="J2" s="458"/>
      <c r="K2" s="458"/>
      <c r="L2" s="458"/>
      <c r="M2" s="458"/>
      <c r="N2" s="458"/>
      <c r="O2" s="458"/>
      <c r="P2" s="458"/>
      <c r="Q2" s="458"/>
      <c r="R2" s="458"/>
      <c r="S2" s="458"/>
      <c r="T2" s="458"/>
      <c r="U2" s="458"/>
      <c r="V2" s="458"/>
      <c r="W2" s="458"/>
      <c r="X2" s="458"/>
    </row>
    <row r="3" spans="1:34" ht="28.9" customHeight="1" x14ac:dyDescent="0.25">
      <c r="A3" s="118" t="s">
        <v>219</v>
      </c>
      <c r="B3" s="119"/>
      <c r="C3" s="462" t="s">
        <v>220</v>
      </c>
      <c r="D3" s="463"/>
      <c r="E3" s="8">
        <v>1</v>
      </c>
      <c r="F3" s="8">
        <v>2</v>
      </c>
      <c r="G3" s="8">
        <v>3</v>
      </c>
      <c r="H3" s="8">
        <v>4</v>
      </c>
      <c r="I3" s="8">
        <v>5</v>
      </c>
      <c r="J3" s="8">
        <v>6</v>
      </c>
      <c r="K3" s="8">
        <v>7</v>
      </c>
      <c r="L3" s="8">
        <v>8</v>
      </c>
      <c r="M3" s="8">
        <v>9</v>
      </c>
      <c r="N3" s="8">
        <v>10</v>
      </c>
      <c r="O3" s="8">
        <v>11</v>
      </c>
      <c r="P3" s="8">
        <v>12</v>
      </c>
      <c r="Q3" s="8">
        <v>13</v>
      </c>
      <c r="R3" s="8">
        <v>14</v>
      </c>
      <c r="S3" s="8">
        <v>15</v>
      </c>
      <c r="T3" s="8">
        <v>16</v>
      </c>
      <c r="U3" s="8">
        <v>17</v>
      </c>
      <c r="V3" s="8">
        <v>18</v>
      </c>
      <c r="W3" s="8">
        <v>19</v>
      </c>
      <c r="X3" s="8">
        <v>20</v>
      </c>
      <c r="Y3" s="8">
        <v>21</v>
      </c>
      <c r="Z3" s="8">
        <v>22</v>
      </c>
      <c r="AA3" s="8">
        <v>23</v>
      </c>
      <c r="AB3" s="8">
        <v>24</v>
      </c>
      <c r="AC3" s="8">
        <v>25</v>
      </c>
      <c r="AD3" s="8">
        <v>26</v>
      </c>
      <c r="AE3" s="8">
        <v>27</v>
      </c>
      <c r="AF3" s="8">
        <v>28</v>
      </c>
      <c r="AG3" s="8">
        <v>29</v>
      </c>
      <c r="AH3" s="8">
        <v>30</v>
      </c>
    </row>
    <row r="4" spans="1:34" x14ac:dyDescent="0.25">
      <c r="A4" s="120" t="s">
        <v>214</v>
      </c>
      <c r="B4" s="113"/>
      <c r="C4" s="460">
        <v>0</v>
      </c>
      <c r="D4" s="461"/>
      <c r="E4" s="336">
        <f>'Unit Mix'!B60</f>
        <v>0</v>
      </c>
      <c r="F4" s="337" t="str">
        <f>IF($C$4=0,"0",(E4*($C$4+1)))</f>
        <v>0</v>
      </c>
      <c r="G4" s="337" t="str">
        <f t="shared" ref="G4:W4" si="0">IF($C$4=0,"0",(F4*($C$4+1)))</f>
        <v>0</v>
      </c>
      <c r="H4" s="337" t="str">
        <f t="shared" si="0"/>
        <v>0</v>
      </c>
      <c r="I4" s="337" t="str">
        <f t="shared" si="0"/>
        <v>0</v>
      </c>
      <c r="J4" s="337" t="str">
        <f t="shared" si="0"/>
        <v>0</v>
      </c>
      <c r="K4" s="337" t="str">
        <f t="shared" si="0"/>
        <v>0</v>
      </c>
      <c r="L4" s="337" t="str">
        <f t="shared" si="0"/>
        <v>0</v>
      </c>
      <c r="M4" s="337" t="str">
        <f t="shared" si="0"/>
        <v>0</v>
      </c>
      <c r="N4" s="337" t="str">
        <f t="shared" si="0"/>
        <v>0</v>
      </c>
      <c r="O4" s="337" t="str">
        <f t="shared" si="0"/>
        <v>0</v>
      </c>
      <c r="P4" s="337" t="str">
        <f t="shared" si="0"/>
        <v>0</v>
      </c>
      <c r="Q4" s="337" t="str">
        <f t="shared" si="0"/>
        <v>0</v>
      </c>
      <c r="R4" s="337" t="str">
        <f t="shared" si="0"/>
        <v>0</v>
      </c>
      <c r="S4" s="337" t="str">
        <f t="shared" si="0"/>
        <v>0</v>
      </c>
      <c r="T4" s="337" t="str">
        <f t="shared" si="0"/>
        <v>0</v>
      </c>
      <c r="U4" s="337" t="str">
        <f t="shared" si="0"/>
        <v>0</v>
      </c>
      <c r="V4" s="337" t="str">
        <f t="shared" si="0"/>
        <v>0</v>
      </c>
      <c r="W4" s="337" t="str">
        <f t="shared" si="0"/>
        <v>0</v>
      </c>
      <c r="X4" s="337" t="str">
        <f>IF($C$4=0,"0",(W4*($C$4+1)))</f>
        <v>0</v>
      </c>
      <c r="Y4" s="337" t="str">
        <f t="shared" ref="Y4" si="1">IF($C$4=0,"0",(X4*($C$4+1)))</f>
        <v>0</v>
      </c>
      <c r="Z4" s="337" t="str">
        <f t="shared" ref="Z4" si="2">IF($C$4=0,"0",(Y4*($C$4+1)))</f>
        <v>0</v>
      </c>
      <c r="AA4" s="337" t="str">
        <f t="shared" ref="AA4" si="3">IF($C$4=0,"0",(Z4*($C$4+1)))</f>
        <v>0</v>
      </c>
      <c r="AB4" s="337" t="str">
        <f t="shared" ref="AB4" si="4">IF($C$4=0,"0",(AA4*($C$4+1)))</f>
        <v>0</v>
      </c>
      <c r="AC4" s="337" t="str">
        <f t="shared" ref="AC4" si="5">IF($C$4=0,"0",(AB4*($C$4+1)))</f>
        <v>0</v>
      </c>
      <c r="AD4" s="337" t="str">
        <f t="shared" ref="AD4" si="6">IF($C$4=0,"0",(AC4*($C$4+1)))</f>
        <v>0</v>
      </c>
      <c r="AE4" s="337" t="str">
        <f t="shared" ref="AE4" si="7">IF($C$4=0,"0",(AD4*($C$4+1)))</f>
        <v>0</v>
      </c>
      <c r="AF4" s="337" t="str">
        <f t="shared" ref="AF4" si="8">IF($C$4=0,"0",(AE4*($C$4+1)))</f>
        <v>0</v>
      </c>
      <c r="AG4" s="337" t="str">
        <f t="shared" ref="AG4" si="9">IF($C$4=0,"0",(AF4*($C$4+1)))</f>
        <v>0</v>
      </c>
      <c r="AH4" s="337" t="str">
        <f t="shared" ref="AH4" si="10">IF($C$4=0,"0",(AG4*($C$4+1)))</f>
        <v>0</v>
      </c>
    </row>
    <row r="5" spans="1:34" x14ac:dyDescent="0.25">
      <c r="A5" s="113" t="s">
        <v>221</v>
      </c>
      <c r="B5" s="113"/>
      <c r="C5" s="469">
        <v>0</v>
      </c>
      <c r="D5" s="470"/>
      <c r="E5" s="169">
        <f>-$C$5*E4</f>
        <v>0</v>
      </c>
      <c r="F5" s="169">
        <f t="shared" ref="F5:X5" si="11">-$C$5*F4</f>
        <v>0</v>
      </c>
      <c r="G5" s="169">
        <f t="shared" si="11"/>
        <v>0</v>
      </c>
      <c r="H5" s="169">
        <f t="shared" si="11"/>
        <v>0</v>
      </c>
      <c r="I5" s="169">
        <f t="shared" si="11"/>
        <v>0</v>
      </c>
      <c r="J5" s="169">
        <f t="shared" si="11"/>
        <v>0</v>
      </c>
      <c r="K5" s="169">
        <f t="shared" si="11"/>
        <v>0</v>
      </c>
      <c r="L5" s="169">
        <f t="shared" si="11"/>
        <v>0</v>
      </c>
      <c r="M5" s="169">
        <f t="shared" si="11"/>
        <v>0</v>
      </c>
      <c r="N5" s="169">
        <f t="shared" si="11"/>
        <v>0</v>
      </c>
      <c r="O5" s="169">
        <f t="shared" si="11"/>
        <v>0</v>
      </c>
      <c r="P5" s="169">
        <f t="shared" si="11"/>
        <v>0</v>
      </c>
      <c r="Q5" s="169">
        <f t="shared" si="11"/>
        <v>0</v>
      </c>
      <c r="R5" s="169">
        <f t="shared" si="11"/>
        <v>0</v>
      </c>
      <c r="S5" s="169">
        <f t="shared" si="11"/>
        <v>0</v>
      </c>
      <c r="T5" s="169">
        <f t="shared" si="11"/>
        <v>0</v>
      </c>
      <c r="U5" s="169">
        <f t="shared" si="11"/>
        <v>0</v>
      </c>
      <c r="V5" s="169">
        <f t="shared" si="11"/>
        <v>0</v>
      </c>
      <c r="W5" s="169">
        <f t="shared" si="11"/>
        <v>0</v>
      </c>
      <c r="X5" s="169">
        <f t="shared" si="11"/>
        <v>0</v>
      </c>
      <c r="Y5" s="169">
        <f t="shared" ref="Y5:AH5" si="12">-$C$5*Y4</f>
        <v>0</v>
      </c>
      <c r="Z5" s="169">
        <f t="shared" si="12"/>
        <v>0</v>
      </c>
      <c r="AA5" s="169">
        <f t="shared" si="12"/>
        <v>0</v>
      </c>
      <c r="AB5" s="169">
        <f t="shared" si="12"/>
        <v>0</v>
      </c>
      <c r="AC5" s="169">
        <f t="shared" si="12"/>
        <v>0</v>
      </c>
      <c r="AD5" s="169">
        <f t="shared" si="12"/>
        <v>0</v>
      </c>
      <c r="AE5" s="169">
        <f t="shared" si="12"/>
        <v>0</v>
      </c>
      <c r="AF5" s="169">
        <f t="shared" si="12"/>
        <v>0</v>
      </c>
      <c r="AG5" s="169">
        <f t="shared" si="12"/>
        <v>0</v>
      </c>
      <c r="AH5" s="169">
        <f t="shared" si="12"/>
        <v>0</v>
      </c>
    </row>
    <row r="6" spans="1:34" x14ac:dyDescent="0.25">
      <c r="A6" s="113" t="s">
        <v>222</v>
      </c>
      <c r="B6" s="113"/>
      <c r="C6" s="426"/>
      <c r="D6" s="427"/>
      <c r="E6" s="169">
        <f>E4+E5</f>
        <v>0</v>
      </c>
      <c r="F6" s="169">
        <f t="shared" ref="F6:X6" si="13">F4+F5</f>
        <v>0</v>
      </c>
      <c r="G6" s="169">
        <f t="shared" si="13"/>
        <v>0</v>
      </c>
      <c r="H6" s="169">
        <f t="shared" si="13"/>
        <v>0</v>
      </c>
      <c r="I6" s="169">
        <f t="shared" si="13"/>
        <v>0</v>
      </c>
      <c r="J6" s="169">
        <f t="shared" si="13"/>
        <v>0</v>
      </c>
      <c r="K6" s="169">
        <f t="shared" si="13"/>
        <v>0</v>
      </c>
      <c r="L6" s="169">
        <f t="shared" si="13"/>
        <v>0</v>
      </c>
      <c r="M6" s="169">
        <f t="shared" si="13"/>
        <v>0</v>
      </c>
      <c r="N6" s="169">
        <f t="shared" si="13"/>
        <v>0</v>
      </c>
      <c r="O6" s="169">
        <f t="shared" si="13"/>
        <v>0</v>
      </c>
      <c r="P6" s="169">
        <f t="shared" si="13"/>
        <v>0</v>
      </c>
      <c r="Q6" s="169">
        <f t="shared" si="13"/>
        <v>0</v>
      </c>
      <c r="R6" s="169">
        <f t="shared" si="13"/>
        <v>0</v>
      </c>
      <c r="S6" s="169">
        <f t="shared" si="13"/>
        <v>0</v>
      </c>
      <c r="T6" s="169">
        <f t="shared" si="13"/>
        <v>0</v>
      </c>
      <c r="U6" s="169">
        <f t="shared" si="13"/>
        <v>0</v>
      </c>
      <c r="V6" s="169">
        <f t="shared" si="13"/>
        <v>0</v>
      </c>
      <c r="W6" s="169">
        <f t="shared" si="13"/>
        <v>0</v>
      </c>
      <c r="X6" s="169">
        <f t="shared" si="13"/>
        <v>0</v>
      </c>
      <c r="Y6" s="169">
        <f t="shared" ref="Y6:AH6" si="14">Y4+Y5</f>
        <v>0</v>
      </c>
      <c r="Z6" s="169">
        <f t="shared" si="14"/>
        <v>0</v>
      </c>
      <c r="AA6" s="169">
        <f t="shared" si="14"/>
        <v>0</v>
      </c>
      <c r="AB6" s="169">
        <f t="shared" si="14"/>
        <v>0</v>
      </c>
      <c r="AC6" s="169">
        <f t="shared" si="14"/>
        <v>0</v>
      </c>
      <c r="AD6" s="169">
        <f t="shared" si="14"/>
        <v>0</v>
      </c>
      <c r="AE6" s="169">
        <f t="shared" si="14"/>
        <v>0</v>
      </c>
      <c r="AF6" s="169">
        <f t="shared" si="14"/>
        <v>0</v>
      </c>
      <c r="AG6" s="169">
        <f t="shared" si="14"/>
        <v>0</v>
      </c>
      <c r="AH6" s="169">
        <f t="shared" si="14"/>
        <v>0</v>
      </c>
    </row>
    <row r="7" spans="1:34" x14ac:dyDescent="0.25">
      <c r="A7" s="121" t="s">
        <v>223</v>
      </c>
      <c r="B7" s="113"/>
      <c r="C7" s="460">
        <v>0</v>
      </c>
      <c r="D7" s="461"/>
      <c r="E7" s="176">
        <v>0</v>
      </c>
      <c r="F7" s="170" t="str">
        <f>IF($C$7=0,"0",(E7*($C$7+1)))</f>
        <v>0</v>
      </c>
      <c r="G7" s="170" t="str">
        <f t="shared" ref="G7:X7" si="15">IF($C$7=0,"0",(F7*($C$7+1)))</f>
        <v>0</v>
      </c>
      <c r="H7" s="170" t="str">
        <f t="shared" si="15"/>
        <v>0</v>
      </c>
      <c r="I7" s="170" t="str">
        <f t="shared" si="15"/>
        <v>0</v>
      </c>
      <c r="J7" s="170" t="str">
        <f t="shared" si="15"/>
        <v>0</v>
      </c>
      <c r="K7" s="170" t="str">
        <f t="shared" si="15"/>
        <v>0</v>
      </c>
      <c r="L7" s="170" t="str">
        <f t="shared" si="15"/>
        <v>0</v>
      </c>
      <c r="M7" s="170" t="str">
        <f t="shared" si="15"/>
        <v>0</v>
      </c>
      <c r="N7" s="170" t="str">
        <f t="shared" si="15"/>
        <v>0</v>
      </c>
      <c r="O7" s="170" t="str">
        <f t="shared" si="15"/>
        <v>0</v>
      </c>
      <c r="P7" s="170" t="str">
        <f t="shared" si="15"/>
        <v>0</v>
      </c>
      <c r="Q7" s="170" t="str">
        <f t="shared" si="15"/>
        <v>0</v>
      </c>
      <c r="R7" s="170" t="str">
        <f t="shared" si="15"/>
        <v>0</v>
      </c>
      <c r="S7" s="170" t="str">
        <f t="shared" si="15"/>
        <v>0</v>
      </c>
      <c r="T7" s="170" t="str">
        <f t="shared" si="15"/>
        <v>0</v>
      </c>
      <c r="U7" s="170" t="str">
        <f t="shared" si="15"/>
        <v>0</v>
      </c>
      <c r="V7" s="170" t="str">
        <f t="shared" si="15"/>
        <v>0</v>
      </c>
      <c r="W7" s="170" t="str">
        <f t="shared" si="15"/>
        <v>0</v>
      </c>
      <c r="X7" s="170" t="str">
        <f t="shared" si="15"/>
        <v>0</v>
      </c>
      <c r="Y7" s="170" t="str">
        <f t="shared" ref="Y7" si="16">IF($C$7=0,"0",(X7*($C$7+1)))</f>
        <v>0</v>
      </c>
      <c r="Z7" s="170" t="str">
        <f t="shared" ref="Z7" si="17">IF($C$7=0,"0",(Y7*($C$7+1)))</f>
        <v>0</v>
      </c>
      <c r="AA7" s="170" t="str">
        <f t="shared" ref="AA7" si="18">IF($C$7=0,"0",(Z7*($C$7+1)))</f>
        <v>0</v>
      </c>
      <c r="AB7" s="170" t="str">
        <f t="shared" ref="AB7" si="19">IF($C$7=0,"0",(AA7*($C$7+1)))</f>
        <v>0</v>
      </c>
      <c r="AC7" s="170" t="str">
        <f t="shared" ref="AC7" si="20">IF($C$7=0,"0",(AB7*($C$7+1)))</f>
        <v>0</v>
      </c>
      <c r="AD7" s="170" t="str">
        <f t="shared" ref="AD7" si="21">IF($C$7=0,"0",(AC7*($C$7+1)))</f>
        <v>0</v>
      </c>
      <c r="AE7" s="170" t="str">
        <f t="shared" ref="AE7" si="22">IF($C$7=0,"0",(AD7*($C$7+1)))</f>
        <v>0</v>
      </c>
      <c r="AF7" s="170" t="str">
        <f t="shared" ref="AF7" si="23">IF($C$7=0,"0",(AE7*($C$7+1)))</f>
        <v>0</v>
      </c>
      <c r="AG7" s="170" t="str">
        <f t="shared" ref="AG7" si="24">IF($C$7=0,"0",(AF7*($C$7+1)))</f>
        <v>0</v>
      </c>
      <c r="AH7" s="170" t="str">
        <f t="shared" ref="AH7" si="25">IF($C$7=0,"0",(AG7*($C$7+1)))</f>
        <v>0</v>
      </c>
    </row>
    <row r="8" spans="1:34" ht="15.75" thickBot="1" x14ac:dyDescent="0.3">
      <c r="A8" s="122" t="s">
        <v>224</v>
      </c>
      <c r="B8" s="123"/>
      <c r="C8" s="448">
        <v>0</v>
      </c>
      <c r="D8" s="449"/>
      <c r="E8" s="177">
        <v>0</v>
      </c>
      <c r="F8" s="171" t="str">
        <f>IF($C$8=0,"0",(E8*($C$8+1)))</f>
        <v>0</v>
      </c>
      <c r="G8" s="171" t="str">
        <f t="shared" ref="G8:X8" si="26">IF($C$8=0,"0",(F8*($C$8+1)))</f>
        <v>0</v>
      </c>
      <c r="H8" s="171" t="str">
        <f t="shared" si="26"/>
        <v>0</v>
      </c>
      <c r="I8" s="171" t="str">
        <f t="shared" si="26"/>
        <v>0</v>
      </c>
      <c r="J8" s="171" t="str">
        <f t="shared" si="26"/>
        <v>0</v>
      </c>
      <c r="K8" s="171" t="str">
        <f t="shared" si="26"/>
        <v>0</v>
      </c>
      <c r="L8" s="171" t="str">
        <f t="shared" si="26"/>
        <v>0</v>
      </c>
      <c r="M8" s="171" t="str">
        <f t="shared" si="26"/>
        <v>0</v>
      </c>
      <c r="N8" s="171" t="str">
        <f t="shared" si="26"/>
        <v>0</v>
      </c>
      <c r="O8" s="171" t="str">
        <f t="shared" si="26"/>
        <v>0</v>
      </c>
      <c r="P8" s="171" t="str">
        <f t="shared" si="26"/>
        <v>0</v>
      </c>
      <c r="Q8" s="171" t="str">
        <f t="shared" si="26"/>
        <v>0</v>
      </c>
      <c r="R8" s="171" t="str">
        <f t="shared" si="26"/>
        <v>0</v>
      </c>
      <c r="S8" s="171" t="str">
        <f t="shared" si="26"/>
        <v>0</v>
      </c>
      <c r="T8" s="171" t="str">
        <f t="shared" si="26"/>
        <v>0</v>
      </c>
      <c r="U8" s="171" t="str">
        <f t="shared" si="26"/>
        <v>0</v>
      </c>
      <c r="V8" s="171" t="str">
        <f t="shared" si="26"/>
        <v>0</v>
      </c>
      <c r="W8" s="171" t="str">
        <f t="shared" si="26"/>
        <v>0</v>
      </c>
      <c r="X8" s="171" t="str">
        <f t="shared" si="26"/>
        <v>0</v>
      </c>
      <c r="Y8" s="171" t="str">
        <f t="shared" ref="Y8" si="27">IF($C$8=0,"0",(X8*($C$8+1)))</f>
        <v>0</v>
      </c>
      <c r="Z8" s="171" t="str">
        <f t="shared" ref="Z8" si="28">IF($C$8=0,"0",(Y8*($C$8+1)))</f>
        <v>0</v>
      </c>
      <c r="AA8" s="171" t="str">
        <f t="shared" ref="AA8" si="29">IF($C$8=0,"0",(Z8*($C$8+1)))</f>
        <v>0</v>
      </c>
      <c r="AB8" s="171" t="str">
        <f t="shared" ref="AB8" si="30">IF($C$8=0,"0",(AA8*($C$8+1)))</f>
        <v>0</v>
      </c>
      <c r="AC8" s="171" t="str">
        <f t="shared" ref="AC8" si="31">IF($C$8=0,"0",(AB8*($C$8+1)))</f>
        <v>0</v>
      </c>
      <c r="AD8" s="171" t="str">
        <f t="shared" ref="AD8" si="32">IF($C$8=0,"0",(AC8*($C$8+1)))</f>
        <v>0</v>
      </c>
      <c r="AE8" s="171" t="str">
        <f t="shared" ref="AE8" si="33">IF($C$8=0,"0",(AD8*($C$8+1)))</f>
        <v>0</v>
      </c>
      <c r="AF8" s="171" t="str">
        <f t="shared" ref="AF8" si="34">IF($C$8=0,"0",(AE8*($C$8+1)))</f>
        <v>0</v>
      </c>
      <c r="AG8" s="171" t="str">
        <f t="shared" ref="AG8" si="35">IF($C$8=0,"0",(AF8*($C$8+1)))</f>
        <v>0</v>
      </c>
      <c r="AH8" s="171" t="str">
        <f t="shared" ref="AH8" si="36">IF($C$8=0,"0",(AG8*($C$8+1)))</f>
        <v>0</v>
      </c>
    </row>
    <row r="9" spans="1:34" ht="15.75" thickTop="1" x14ac:dyDescent="0.25">
      <c r="A9" s="124" t="s">
        <v>225</v>
      </c>
      <c r="B9" s="124"/>
      <c r="C9" s="450"/>
      <c r="D9" s="451"/>
      <c r="E9" s="125">
        <f>SUM(E6:E8)</f>
        <v>0</v>
      </c>
      <c r="F9" s="125">
        <f t="shared" ref="F9:R9" si="37">SUM(F6:F8)</f>
        <v>0</v>
      </c>
      <c r="G9" s="125">
        <f>SUM(G6:G8)</f>
        <v>0</v>
      </c>
      <c r="H9" s="125">
        <f t="shared" si="37"/>
        <v>0</v>
      </c>
      <c r="I9" s="125">
        <f t="shared" si="37"/>
        <v>0</v>
      </c>
      <c r="J9" s="125">
        <f t="shared" si="37"/>
        <v>0</v>
      </c>
      <c r="K9" s="125">
        <f t="shared" si="37"/>
        <v>0</v>
      </c>
      <c r="L9" s="125">
        <f t="shared" si="37"/>
        <v>0</v>
      </c>
      <c r="M9" s="125">
        <f t="shared" si="37"/>
        <v>0</v>
      </c>
      <c r="N9" s="125">
        <f t="shared" si="37"/>
        <v>0</v>
      </c>
      <c r="O9" s="125">
        <f t="shared" si="37"/>
        <v>0</v>
      </c>
      <c r="P9" s="125">
        <f t="shared" si="37"/>
        <v>0</v>
      </c>
      <c r="Q9" s="125">
        <f t="shared" si="37"/>
        <v>0</v>
      </c>
      <c r="R9" s="125">
        <f t="shared" si="37"/>
        <v>0</v>
      </c>
      <c r="S9" s="125">
        <f>SUM(S6:S8)</f>
        <v>0</v>
      </c>
      <c r="T9" s="125">
        <f t="shared" ref="T9:X9" si="38">SUM(T6:T8)</f>
        <v>0</v>
      </c>
      <c r="U9" s="125">
        <f t="shared" si="38"/>
        <v>0</v>
      </c>
      <c r="V9" s="125">
        <f t="shared" si="38"/>
        <v>0</v>
      </c>
      <c r="W9" s="125">
        <f t="shared" si="38"/>
        <v>0</v>
      </c>
      <c r="X9" s="125">
        <f t="shared" si="38"/>
        <v>0</v>
      </c>
      <c r="Y9" s="125">
        <f t="shared" ref="Y9:AH9" si="39">SUM(Y6:Y8)</f>
        <v>0</v>
      </c>
      <c r="Z9" s="125">
        <f t="shared" si="39"/>
        <v>0</v>
      </c>
      <c r="AA9" s="125">
        <f t="shared" si="39"/>
        <v>0</v>
      </c>
      <c r="AB9" s="125">
        <f t="shared" si="39"/>
        <v>0</v>
      </c>
      <c r="AC9" s="125">
        <f t="shared" si="39"/>
        <v>0</v>
      </c>
      <c r="AD9" s="125">
        <f t="shared" si="39"/>
        <v>0</v>
      </c>
      <c r="AE9" s="125">
        <f t="shared" si="39"/>
        <v>0</v>
      </c>
      <c r="AF9" s="125">
        <f t="shared" si="39"/>
        <v>0</v>
      </c>
      <c r="AG9" s="125">
        <f t="shared" si="39"/>
        <v>0</v>
      </c>
      <c r="AH9" s="125">
        <f t="shared" si="39"/>
        <v>0</v>
      </c>
    </row>
    <row r="10" spans="1:34" x14ac:dyDescent="0.25">
      <c r="A10" s="113"/>
      <c r="B10" s="113"/>
      <c r="C10" s="464"/>
      <c r="D10" s="464"/>
      <c r="E10" s="126"/>
      <c r="F10" s="126"/>
      <c r="G10" s="126"/>
      <c r="H10" s="126"/>
      <c r="I10" s="126"/>
      <c r="J10" s="126"/>
      <c r="K10" s="126"/>
      <c r="L10" s="127"/>
      <c r="M10" s="127"/>
      <c r="N10" s="127"/>
      <c r="O10" s="127"/>
      <c r="P10" s="127"/>
      <c r="Q10" s="127"/>
      <c r="R10" s="127"/>
      <c r="S10" s="127"/>
      <c r="T10" s="126"/>
      <c r="U10" s="126"/>
      <c r="V10" s="126"/>
      <c r="W10" s="126"/>
      <c r="X10" s="128"/>
    </row>
    <row r="11" spans="1:34" x14ac:dyDescent="0.25">
      <c r="A11" s="129" t="s">
        <v>226</v>
      </c>
      <c r="B11" s="129"/>
      <c r="C11" s="393"/>
      <c r="D11" s="393"/>
      <c r="E11" s="126"/>
      <c r="F11" s="126"/>
      <c r="G11" s="126"/>
      <c r="H11" s="126"/>
      <c r="I11" s="126"/>
      <c r="J11" s="126"/>
      <c r="K11" s="126"/>
      <c r="L11" s="126"/>
      <c r="M11" s="126"/>
      <c r="N11" s="126"/>
      <c r="O11" s="126"/>
      <c r="P11" s="126"/>
      <c r="Q11" s="126"/>
      <c r="R11" s="126"/>
      <c r="S11" s="126"/>
      <c r="T11" s="126"/>
      <c r="U11" s="126"/>
      <c r="V11" s="126"/>
      <c r="W11" s="126"/>
      <c r="X11" s="128"/>
    </row>
    <row r="12" spans="1:34" ht="28.9" customHeight="1" x14ac:dyDescent="0.25">
      <c r="A12" s="118" t="s">
        <v>227</v>
      </c>
      <c r="B12" s="131"/>
      <c r="C12" s="462" t="s">
        <v>220</v>
      </c>
      <c r="D12" s="463"/>
      <c r="E12" s="8">
        <v>1</v>
      </c>
      <c r="F12" s="8">
        <v>2</v>
      </c>
      <c r="G12" s="8">
        <v>3</v>
      </c>
      <c r="H12" s="8">
        <v>4</v>
      </c>
      <c r="I12" s="8">
        <v>5</v>
      </c>
      <c r="J12" s="8">
        <v>6</v>
      </c>
      <c r="K12" s="8">
        <v>7</v>
      </c>
      <c r="L12" s="8">
        <v>8</v>
      </c>
      <c r="M12" s="8">
        <v>9</v>
      </c>
      <c r="N12" s="8">
        <v>10</v>
      </c>
      <c r="O12" s="8">
        <v>11</v>
      </c>
      <c r="P12" s="8">
        <v>12</v>
      </c>
      <c r="Q12" s="8">
        <v>13</v>
      </c>
      <c r="R12" s="8">
        <v>14</v>
      </c>
      <c r="S12" s="8">
        <v>15</v>
      </c>
      <c r="T12" s="8">
        <v>16</v>
      </c>
      <c r="U12" s="8">
        <v>17</v>
      </c>
      <c r="V12" s="8">
        <v>18</v>
      </c>
      <c r="W12" s="8">
        <v>19</v>
      </c>
      <c r="X12" s="8">
        <v>20</v>
      </c>
      <c r="Y12" s="8">
        <v>21</v>
      </c>
      <c r="Z12" s="8">
        <v>22</v>
      </c>
      <c r="AA12" s="8">
        <v>23</v>
      </c>
      <c r="AB12" s="8">
        <v>24</v>
      </c>
      <c r="AC12" s="8">
        <v>25</v>
      </c>
      <c r="AD12" s="8">
        <v>26</v>
      </c>
      <c r="AE12" s="8">
        <v>27</v>
      </c>
      <c r="AF12" s="8">
        <v>28</v>
      </c>
      <c r="AG12" s="8">
        <v>29</v>
      </c>
      <c r="AH12" s="8">
        <v>30</v>
      </c>
    </row>
    <row r="13" spans="1:34" x14ac:dyDescent="0.25">
      <c r="A13" s="113" t="s">
        <v>228</v>
      </c>
      <c r="B13" s="113"/>
      <c r="C13" s="465">
        <v>0</v>
      </c>
      <c r="D13" s="466"/>
      <c r="E13" s="338">
        <v>0</v>
      </c>
      <c r="F13" s="337" t="str">
        <f>IF($C$13=0,"0",(E13*($C$13+1)))</f>
        <v>0</v>
      </c>
      <c r="G13" s="337" t="str">
        <f t="shared" ref="G13:X13" si="40">IF($C$13=0,"0",(F13*($C$13+1)))</f>
        <v>0</v>
      </c>
      <c r="H13" s="337" t="str">
        <f t="shared" si="40"/>
        <v>0</v>
      </c>
      <c r="I13" s="337" t="str">
        <f t="shared" si="40"/>
        <v>0</v>
      </c>
      <c r="J13" s="337" t="str">
        <f t="shared" si="40"/>
        <v>0</v>
      </c>
      <c r="K13" s="337" t="str">
        <f t="shared" si="40"/>
        <v>0</v>
      </c>
      <c r="L13" s="337" t="str">
        <f t="shared" si="40"/>
        <v>0</v>
      </c>
      <c r="M13" s="337" t="str">
        <f t="shared" si="40"/>
        <v>0</v>
      </c>
      <c r="N13" s="337" t="str">
        <f t="shared" si="40"/>
        <v>0</v>
      </c>
      <c r="O13" s="337" t="str">
        <f t="shared" si="40"/>
        <v>0</v>
      </c>
      <c r="P13" s="337" t="str">
        <f t="shared" si="40"/>
        <v>0</v>
      </c>
      <c r="Q13" s="337" t="str">
        <f t="shared" si="40"/>
        <v>0</v>
      </c>
      <c r="R13" s="337" t="str">
        <f t="shared" si="40"/>
        <v>0</v>
      </c>
      <c r="S13" s="337" t="str">
        <f t="shared" si="40"/>
        <v>0</v>
      </c>
      <c r="T13" s="337" t="str">
        <f t="shared" si="40"/>
        <v>0</v>
      </c>
      <c r="U13" s="337" t="str">
        <f t="shared" si="40"/>
        <v>0</v>
      </c>
      <c r="V13" s="337" t="str">
        <f t="shared" si="40"/>
        <v>0</v>
      </c>
      <c r="W13" s="337" t="str">
        <f t="shared" si="40"/>
        <v>0</v>
      </c>
      <c r="X13" s="337" t="str">
        <f t="shared" si="40"/>
        <v>0</v>
      </c>
      <c r="Y13" s="337" t="str">
        <f t="shared" ref="Y13" si="41">IF($C$13=0,"0",(X13*($C$13+1)))</f>
        <v>0</v>
      </c>
      <c r="Z13" s="337" t="str">
        <f t="shared" ref="Z13" si="42">IF($C$13=0,"0",(Y13*($C$13+1)))</f>
        <v>0</v>
      </c>
      <c r="AA13" s="337" t="str">
        <f t="shared" ref="AA13" si="43">IF($C$13=0,"0",(Z13*($C$13+1)))</f>
        <v>0</v>
      </c>
      <c r="AB13" s="337" t="str">
        <f t="shared" ref="AB13" si="44">IF($C$13=0,"0",(AA13*($C$13+1)))</f>
        <v>0</v>
      </c>
      <c r="AC13" s="337" t="str">
        <f t="shared" ref="AC13" si="45">IF($C$13=0,"0",(AB13*($C$13+1)))</f>
        <v>0</v>
      </c>
      <c r="AD13" s="337" t="str">
        <f t="shared" ref="AD13" si="46">IF($C$13=0,"0",(AC13*($C$13+1)))</f>
        <v>0</v>
      </c>
      <c r="AE13" s="337" t="str">
        <f t="shared" ref="AE13" si="47">IF($C$13=0,"0",(AD13*($C$13+1)))</f>
        <v>0</v>
      </c>
      <c r="AF13" s="337" t="str">
        <f t="shared" ref="AF13" si="48">IF($C$13=0,"0",(AE13*($C$13+1)))</f>
        <v>0</v>
      </c>
      <c r="AG13" s="337" t="str">
        <f t="shared" ref="AG13" si="49">IF($C$13=0,"0",(AF13*($C$13+1)))</f>
        <v>0</v>
      </c>
      <c r="AH13" s="337" t="str">
        <f t="shared" ref="AH13" si="50">IF($C$13=0,"0",(AG13*($C$13+1)))</f>
        <v>0</v>
      </c>
    </row>
    <row r="14" spans="1:34" x14ac:dyDescent="0.25">
      <c r="A14" s="113" t="s">
        <v>229</v>
      </c>
      <c r="B14" s="113"/>
      <c r="C14" s="460">
        <v>0</v>
      </c>
      <c r="D14" s="461"/>
      <c r="E14" s="176">
        <v>0</v>
      </c>
      <c r="F14" s="170" t="str">
        <f>IF($C$14=0,"0",(E14*($C$14+1)))</f>
        <v>0</v>
      </c>
      <c r="G14" s="170" t="str">
        <f t="shared" ref="G14:X14" si="51">IF($C$14=0,"0",(F14*($C$14+1)))</f>
        <v>0</v>
      </c>
      <c r="H14" s="170" t="str">
        <f t="shared" si="51"/>
        <v>0</v>
      </c>
      <c r="I14" s="170" t="str">
        <f t="shared" si="51"/>
        <v>0</v>
      </c>
      <c r="J14" s="170" t="str">
        <f t="shared" si="51"/>
        <v>0</v>
      </c>
      <c r="K14" s="170" t="str">
        <f t="shared" si="51"/>
        <v>0</v>
      </c>
      <c r="L14" s="170" t="str">
        <f t="shared" si="51"/>
        <v>0</v>
      </c>
      <c r="M14" s="170" t="str">
        <f t="shared" si="51"/>
        <v>0</v>
      </c>
      <c r="N14" s="170" t="str">
        <f t="shared" si="51"/>
        <v>0</v>
      </c>
      <c r="O14" s="170" t="str">
        <f t="shared" si="51"/>
        <v>0</v>
      </c>
      <c r="P14" s="170" t="str">
        <f t="shared" si="51"/>
        <v>0</v>
      </c>
      <c r="Q14" s="170" t="str">
        <f t="shared" si="51"/>
        <v>0</v>
      </c>
      <c r="R14" s="170" t="str">
        <f t="shared" si="51"/>
        <v>0</v>
      </c>
      <c r="S14" s="170" t="str">
        <f t="shared" si="51"/>
        <v>0</v>
      </c>
      <c r="T14" s="170" t="str">
        <f t="shared" si="51"/>
        <v>0</v>
      </c>
      <c r="U14" s="170" t="str">
        <f t="shared" si="51"/>
        <v>0</v>
      </c>
      <c r="V14" s="170" t="str">
        <f t="shared" si="51"/>
        <v>0</v>
      </c>
      <c r="W14" s="170" t="str">
        <f t="shared" si="51"/>
        <v>0</v>
      </c>
      <c r="X14" s="170" t="str">
        <f t="shared" si="51"/>
        <v>0</v>
      </c>
      <c r="Y14" s="170" t="str">
        <f t="shared" ref="Y14" si="52">IF($C$14=0,"0",(X14*($C$14+1)))</f>
        <v>0</v>
      </c>
      <c r="Z14" s="170" t="str">
        <f t="shared" ref="Z14" si="53">IF($C$14=0,"0",(Y14*($C$14+1)))</f>
        <v>0</v>
      </c>
      <c r="AA14" s="170" t="str">
        <f t="shared" ref="AA14" si="54">IF($C$14=0,"0",(Z14*($C$14+1)))</f>
        <v>0</v>
      </c>
      <c r="AB14" s="170" t="str">
        <f t="shared" ref="AB14" si="55">IF($C$14=0,"0",(AA14*($C$14+1)))</f>
        <v>0</v>
      </c>
      <c r="AC14" s="170" t="str">
        <f t="shared" ref="AC14" si="56">IF($C$14=0,"0",(AB14*($C$14+1)))</f>
        <v>0</v>
      </c>
      <c r="AD14" s="170" t="str">
        <f t="shared" ref="AD14" si="57">IF($C$14=0,"0",(AC14*($C$14+1)))</f>
        <v>0</v>
      </c>
      <c r="AE14" s="170" t="str">
        <f t="shared" ref="AE14" si="58">IF($C$14=0,"0",(AD14*($C$14+1)))</f>
        <v>0</v>
      </c>
      <c r="AF14" s="170" t="str">
        <f t="shared" ref="AF14" si="59">IF($C$14=0,"0",(AE14*($C$14+1)))</f>
        <v>0</v>
      </c>
      <c r="AG14" s="170" t="str">
        <f t="shared" ref="AG14" si="60">IF($C$14=0,"0",(AF14*($C$14+1)))</f>
        <v>0</v>
      </c>
      <c r="AH14" s="170" t="str">
        <f t="shared" ref="AH14" si="61">IF($C$14=0,"0",(AG14*($C$14+1)))</f>
        <v>0</v>
      </c>
    </row>
    <row r="15" spans="1:34" x14ac:dyDescent="0.25">
      <c r="A15" s="113" t="s">
        <v>230</v>
      </c>
      <c r="B15" s="113"/>
      <c r="C15" s="460">
        <v>0</v>
      </c>
      <c r="D15" s="461"/>
      <c r="E15" s="176">
        <v>0</v>
      </c>
      <c r="F15" s="170" t="str">
        <f>IF($C$15=0,"0",(E15*($C$15+1)))</f>
        <v>0</v>
      </c>
      <c r="G15" s="170" t="str">
        <f t="shared" ref="G15:X15" si="62">IF($C$15=0,"0",(F15*($C$15+1)))</f>
        <v>0</v>
      </c>
      <c r="H15" s="170" t="str">
        <f t="shared" si="62"/>
        <v>0</v>
      </c>
      <c r="I15" s="170" t="str">
        <f t="shared" si="62"/>
        <v>0</v>
      </c>
      <c r="J15" s="170" t="str">
        <f t="shared" si="62"/>
        <v>0</v>
      </c>
      <c r="K15" s="170" t="str">
        <f t="shared" si="62"/>
        <v>0</v>
      </c>
      <c r="L15" s="170" t="str">
        <f t="shared" si="62"/>
        <v>0</v>
      </c>
      <c r="M15" s="170" t="str">
        <f t="shared" si="62"/>
        <v>0</v>
      </c>
      <c r="N15" s="170" t="str">
        <f t="shared" si="62"/>
        <v>0</v>
      </c>
      <c r="O15" s="170" t="str">
        <f t="shared" si="62"/>
        <v>0</v>
      </c>
      <c r="P15" s="170" t="str">
        <f t="shared" si="62"/>
        <v>0</v>
      </c>
      <c r="Q15" s="170" t="str">
        <f t="shared" si="62"/>
        <v>0</v>
      </c>
      <c r="R15" s="170" t="str">
        <f t="shared" si="62"/>
        <v>0</v>
      </c>
      <c r="S15" s="170" t="str">
        <f t="shared" si="62"/>
        <v>0</v>
      </c>
      <c r="T15" s="170" t="str">
        <f t="shared" si="62"/>
        <v>0</v>
      </c>
      <c r="U15" s="170" t="str">
        <f t="shared" si="62"/>
        <v>0</v>
      </c>
      <c r="V15" s="170" t="str">
        <f t="shared" si="62"/>
        <v>0</v>
      </c>
      <c r="W15" s="170" t="str">
        <f t="shared" si="62"/>
        <v>0</v>
      </c>
      <c r="X15" s="170" t="str">
        <f t="shared" si="62"/>
        <v>0</v>
      </c>
      <c r="Y15" s="170" t="str">
        <f t="shared" ref="Y15" si="63">IF($C$15=0,"0",(X15*($C$15+1)))</f>
        <v>0</v>
      </c>
      <c r="Z15" s="170" t="str">
        <f t="shared" ref="Z15" si="64">IF($C$15=0,"0",(Y15*($C$15+1)))</f>
        <v>0</v>
      </c>
      <c r="AA15" s="170" t="str">
        <f t="shared" ref="AA15" si="65">IF($C$15=0,"0",(Z15*($C$15+1)))</f>
        <v>0</v>
      </c>
      <c r="AB15" s="170" t="str">
        <f t="shared" ref="AB15" si="66">IF($C$15=0,"0",(AA15*($C$15+1)))</f>
        <v>0</v>
      </c>
      <c r="AC15" s="170" t="str">
        <f t="shared" ref="AC15" si="67">IF($C$15=0,"0",(AB15*($C$15+1)))</f>
        <v>0</v>
      </c>
      <c r="AD15" s="170" t="str">
        <f t="shared" ref="AD15" si="68">IF($C$15=0,"0",(AC15*($C$15+1)))</f>
        <v>0</v>
      </c>
      <c r="AE15" s="170" t="str">
        <f t="shared" ref="AE15" si="69">IF($C$15=0,"0",(AD15*($C$15+1)))</f>
        <v>0</v>
      </c>
      <c r="AF15" s="170" t="str">
        <f t="shared" ref="AF15" si="70">IF($C$15=0,"0",(AE15*($C$15+1)))</f>
        <v>0</v>
      </c>
      <c r="AG15" s="170" t="str">
        <f t="shared" ref="AG15" si="71">IF($C$15=0,"0",(AF15*($C$15+1)))</f>
        <v>0</v>
      </c>
      <c r="AH15" s="170" t="str">
        <f t="shared" ref="AH15" si="72">IF($C$15=0,"0",(AG15*($C$15+1)))</f>
        <v>0</v>
      </c>
    </row>
    <row r="16" spans="1:34" x14ac:dyDescent="0.25">
      <c r="A16" s="113" t="s">
        <v>231</v>
      </c>
      <c r="B16" s="113"/>
      <c r="C16" s="460">
        <v>0</v>
      </c>
      <c r="D16" s="461"/>
      <c r="E16" s="176">
        <v>0</v>
      </c>
      <c r="F16" s="170" t="str">
        <f>IF($C$16=0,"0",(E16*($C$16+1)))</f>
        <v>0</v>
      </c>
      <c r="G16" s="170" t="str">
        <f t="shared" ref="G16:X16" si="73">IF($C$16=0,"0",(F16*($C$16+1)))</f>
        <v>0</v>
      </c>
      <c r="H16" s="170" t="str">
        <f t="shared" si="73"/>
        <v>0</v>
      </c>
      <c r="I16" s="170" t="str">
        <f t="shared" si="73"/>
        <v>0</v>
      </c>
      <c r="J16" s="170" t="str">
        <f t="shared" si="73"/>
        <v>0</v>
      </c>
      <c r="K16" s="170" t="str">
        <f t="shared" si="73"/>
        <v>0</v>
      </c>
      <c r="L16" s="170" t="str">
        <f t="shared" si="73"/>
        <v>0</v>
      </c>
      <c r="M16" s="170" t="str">
        <f t="shared" si="73"/>
        <v>0</v>
      </c>
      <c r="N16" s="170" t="str">
        <f t="shared" si="73"/>
        <v>0</v>
      </c>
      <c r="O16" s="170" t="str">
        <f t="shared" si="73"/>
        <v>0</v>
      </c>
      <c r="P16" s="170" t="str">
        <f t="shared" si="73"/>
        <v>0</v>
      </c>
      <c r="Q16" s="170" t="str">
        <f t="shared" si="73"/>
        <v>0</v>
      </c>
      <c r="R16" s="170" t="str">
        <f t="shared" si="73"/>
        <v>0</v>
      </c>
      <c r="S16" s="170" t="str">
        <f t="shared" si="73"/>
        <v>0</v>
      </c>
      <c r="T16" s="170" t="str">
        <f t="shared" si="73"/>
        <v>0</v>
      </c>
      <c r="U16" s="170" t="str">
        <f t="shared" si="73"/>
        <v>0</v>
      </c>
      <c r="V16" s="170" t="str">
        <f t="shared" si="73"/>
        <v>0</v>
      </c>
      <c r="W16" s="170" t="str">
        <f t="shared" si="73"/>
        <v>0</v>
      </c>
      <c r="X16" s="170" t="str">
        <f t="shared" si="73"/>
        <v>0</v>
      </c>
      <c r="Y16" s="170" t="str">
        <f t="shared" ref="Y16" si="74">IF($C$16=0,"0",(X16*($C$16+1)))</f>
        <v>0</v>
      </c>
      <c r="Z16" s="170" t="str">
        <f t="shared" ref="Z16" si="75">IF($C$16=0,"0",(Y16*($C$16+1)))</f>
        <v>0</v>
      </c>
      <c r="AA16" s="170" t="str">
        <f t="shared" ref="AA16" si="76">IF($C$16=0,"0",(Z16*($C$16+1)))</f>
        <v>0</v>
      </c>
      <c r="AB16" s="170" t="str">
        <f t="shared" ref="AB16" si="77">IF($C$16=0,"0",(AA16*($C$16+1)))</f>
        <v>0</v>
      </c>
      <c r="AC16" s="170" t="str">
        <f t="shared" ref="AC16" si="78">IF($C$16=0,"0",(AB16*($C$16+1)))</f>
        <v>0</v>
      </c>
      <c r="AD16" s="170" t="str">
        <f t="shared" ref="AD16" si="79">IF($C$16=0,"0",(AC16*($C$16+1)))</f>
        <v>0</v>
      </c>
      <c r="AE16" s="170" t="str">
        <f t="shared" ref="AE16" si="80">IF($C$16=0,"0",(AD16*($C$16+1)))</f>
        <v>0</v>
      </c>
      <c r="AF16" s="170" t="str">
        <f t="shared" ref="AF16" si="81">IF($C$16=0,"0",(AE16*($C$16+1)))</f>
        <v>0</v>
      </c>
      <c r="AG16" s="170" t="str">
        <f t="shared" ref="AG16" si="82">IF($C$16=0,"0",(AF16*($C$16+1)))</f>
        <v>0</v>
      </c>
      <c r="AH16" s="170" t="str">
        <f t="shared" ref="AH16" si="83">IF($C$16=0,"0",(AG16*($C$16+1)))</f>
        <v>0</v>
      </c>
    </row>
    <row r="17" spans="1:34" x14ac:dyDescent="0.25">
      <c r="A17" s="113" t="s">
        <v>232</v>
      </c>
      <c r="B17" s="113"/>
      <c r="C17" s="460">
        <v>0</v>
      </c>
      <c r="D17" s="461"/>
      <c r="E17" s="176">
        <v>0</v>
      </c>
      <c r="F17" s="170" t="str">
        <f>IF($C$17=0,"0",(E17*($C$17+1)))</f>
        <v>0</v>
      </c>
      <c r="G17" s="170" t="str">
        <f t="shared" ref="G17:X17" si="84">IF($C$17=0,"0",(F17*($C$17+1)))</f>
        <v>0</v>
      </c>
      <c r="H17" s="170" t="str">
        <f t="shared" si="84"/>
        <v>0</v>
      </c>
      <c r="I17" s="170" t="str">
        <f t="shared" si="84"/>
        <v>0</v>
      </c>
      <c r="J17" s="170" t="str">
        <f t="shared" si="84"/>
        <v>0</v>
      </c>
      <c r="K17" s="170" t="str">
        <f t="shared" si="84"/>
        <v>0</v>
      </c>
      <c r="L17" s="170" t="str">
        <f t="shared" si="84"/>
        <v>0</v>
      </c>
      <c r="M17" s="170" t="str">
        <f t="shared" si="84"/>
        <v>0</v>
      </c>
      <c r="N17" s="170" t="str">
        <f t="shared" si="84"/>
        <v>0</v>
      </c>
      <c r="O17" s="170" t="str">
        <f t="shared" si="84"/>
        <v>0</v>
      </c>
      <c r="P17" s="170" t="str">
        <f t="shared" si="84"/>
        <v>0</v>
      </c>
      <c r="Q17" s="170" t="str">
        <f t="shared" si="84"/>
        <v>0</v>
      </c>
      <c r="R17" s="170" t="str">
        <f t="shared" si="84"/>
        <v>0</v>
      </c>
      <c r="S17" s="170" t="str">
        <f t="shared" si="84"/>
        <v>0</v>
      </c>
      <c r="T17" s="170" t="str">
        <f t="shared" si="84"/>
        <v>0</v>
      </c>
      <c r="U17" s="170" t="str">
        <f t="shared" si="84"/>
        <v>0</v>
      </c>
      <c r="V17" s="170" t="str">
        <f t="shared" si="84"/>
        <v>0</v>
      </c>
      <c r="W17" s="170" t="str">
        <f t="shared" si="84"/>
        <v>0</v>
      </c>
      <c r="X17" s="170" t="str">
        <f t="shared" si="84"/>
        <v>0</v>
      </c>
      <c r="Y17" s="170" t="str">
        <f t="shared" ref="Y17" si="85">IF($C$17=0,"0",(X17*($C$17+1)))</f>
        <v>0</v>
      </c>
      <c r="Z17" s="170" t="str">
        <f t="shared" ref="Z17" si="86">IF($C$17=0,"0",(Y17*($C$17+1)))</f>
        <v>0</v>
      </c>
      <c r="AA17" s="170" t="str">
        <f t="shared" ref="AA17" si="87">IF($C$17=0,"0",(Z17*($C$17+1)))</f>
        <v>0</v>
      </c>
      <c r="AB17" s="170" t="str">
        <f t="shared" ref="AB17" si="88">IF($C$17=0,"0",(AA17*($C$17+1)))</f>
        <v>0</v>
      </c>
      <c r="AC17" s="170" t="str">
        <f t="shared" ref="AC17" si="89">IF($C$17=0,"0",(AB17*($C$17+1)))</f>
        <v>0</v>
      </c>
      <c r="AD17" s="170" t="str">
        <f t="shared" ref="AD17" si="90">IF($C$17=0,"0",(AC17*($C$17+1)))</f>
        <v>0</v>
      </c>
      <c r="AE17" s="170" t="str">
        <f t="shared" ref="AE17" si="91">IF($C$17=0,"0",(AD17*($C$17+1)))</f>
        <v>0</v>
      </c>
      <c r="AF17" s="170" t="str">
        <f t="shared" ref="AF17" si="92">IF($C$17=0,"0",(AE17*($C$17+1)))</f>
        <v>0</v>
      </c>
      <c r="AG17" s="170" t="str">
        <f t="shared" ref="AG17" si="93">IF($C$17=0,"0",(AF17*($C$17+1)))</f>
        <v>0</v>
      </c>
      <c r="AH17" s="170" t="str">
        <f t="shared" ref="AH17" si="94">IF($C$17=0,"0",(AG17*($C$17+1)))</f>
        <v>0</v>
      </c>
    </row>
    <row r="18" spans="1:34" x14ac:dyDescent="0.25">
      <c r="A18" s="113" t="s">
        <v>233</v>
      </c>
      <c r="B18" s="113"/>
      <c r="C18" s="460">
        <v>0</v>
      </c>
      <c r="D18" s="461"/>
      <c r="E18" s="176">
        <v>0</v>
      </c>
      <c r="F18" s="170" t="str">
        <f>IF($C$18=0,"0",(E18*($C$18+1)))</f>
        <v>0</v>
      </c>
      <c r="G18" s="170" t="str">
        <f t="shared" ref="G18:X18" si="95">IF($C$18=0,"0",(F18*($C$18+1)))</f>
        <v>0</v>
      </c>
      <c r="H18" s="170" t="str">
        <f t="shared" si="95"/>
        <v>0</v>
      </c>
      <c r="I18" s="170" t="str">
        <f t="shared" si="95"/>
        <v>0</v>
      </c>
      <c r="J18" s="170" t="str">
        <f t="shared" si="95"/>
        <v>0</v>
      </c>
      <c r="K18" s="170" t="str">
        <f t="shared" si="95"/>
        <v>0</v>
      </c>
      <c r="L18" s="170" t="str">
        <f t="shared" si="95"/>
        <v>0</v>
      </c>
      <c r="M18" s="170" t="str">
        <f t="shared" si="95"/>
        <v>0</v>
      </c>
      <c r="N18" s="170" t="str">
        <f t="shared" si="95"/>
        <v>0</v>
      </c>
      <c r="O18" s="170" t="str">
        <f t="shared" si="95"/>
        <v>0</v>
      </c>
      <c r="P18" s="170" t="str">
        <f t="shared" si="95"/>
        <v>0</v>
      </c>
      <c r="Q18" s="170" t="str">
        <f t="shared" si="95"/>
        <v>0</v>
      </c>
      <c r="R18" s="170" t="str">
        <f t="shared" si="95"/>
        <v>0</v>
      </c>
      <c r="S18" s="170" t="str">
        <f t="shared" si="95"/>
        <v>0</v>
      </c>
      <c r="T18" s="170" t="str">
        <f t="shared" si="95"/>
        <v>0</v>
      </c>
      <c r="U18" s="170" t="str">
        <f t="shared" si="95"/>
        <v>0</v>
      </c>
      <c r="V18" s="170" t="str">
        <f t="shared" si="95"/>
        <v>0</v>
      </c>
      <c r="W18" s="170" t="str">
        <f t="shared" si="95"/>
        <v>0</v>
      </c>
      <c r="X18" s="170" t="str">
        <f t="shared" si="95"/>
        <v>0</v>
      </c>
      <c r="Y18" s="170" t="str">
        <f t="shared" ref="Y18" si="96">IF($C$18=0,"0",(X18*($C$18+1)))</f>
        <v>0</v>
      </c>
      <c r="Z18" s="170" t="str">
        <f t="shared" ref="Z18" si="97">IF($C$18=0,"0",(Y18*($C$18+1)))</f>
        <v>0</v>
      </c>
      <c r="AA18" s="170" t="str">
        <f t="shared" ref="AA18" si="98">IF($C$18=0,"0",(Z18*($C$18+1)))</f>
        <v>0</v>
      </c>
      <c r="AB18" s="170" t="str">
        <f t="shared" ref="AB18" si="99">IF($C$18=0,"0",(AA18*($C$18+1)))</f>
        <v>0</v>
      </c>
      <c r="AC18" s="170" t="str">
        <f t="shared" ref="AC18" si="100">IF($C$18=0,"0",(AB18*($C$18+1)))</f>
        <v>0</v>
      </c>
      <c r="AD18" s="170" t="str">
        <f t="shared" ref="AD18" si="101">IF($C$18=0,"0",(AC18*($C$18+1)))</f>
        <v>0</v>
      </c>
      <c r="AE18" s="170" t="str">
        <f t="shared" ref="AE18" si="102">IF($C$18=0,"0",(AD18*($C$18+1)))</f>
        <v>0</v>
      </c>
      <c r="AF18" s="170" t="str">
        <f t="shared" ref="AF18" si="103">IF($C$18=0,"0",(AE18*($C$18+1)))</f>
        <v>0</v>
      </c>
      <c r="AG18" s="170" t="str">
        <f t="shared" ref="AG18" si="104">IF($C$18=0,"0",(AF18*($C$18+1)))</f>
        <v>0</v>
      </c>
      <c r="AH18" s="170" t="str">
        <f t="shared" ref="AH18" si="105">IF($C$18=0,"0",(AG18*($C$18+1)))</f>
        <v>0</v>
      </c>
    </row>
    <row r="19" spans="1:34" x14ac:dyDescent="0.25">
      <c r="A19" s="178" t="s">
        <v>234</v>
      </c>
      <c r="B19" s="179"/>
      <c r="C19" s="460">
        <v>0</v>
      </c>
      <c r="D19" s="461"/>
      <c r="E19" s="176">
        <v>0</v>
      </c>
      <c r="F19" s="170" t="str">
        <f>IF($C$19=0,"0",(E19*($C$19+1)))</f>
        <v>0</v>
      </c>
      <c r="G19" s="170" t="str">
        <f t="shared" ref="G19:X19" si="106">IF($C$19=0,"0",(F19*($C$19+1)))</f>
        <v>0</v>
      </c>
      <c r="H19" s="170" t="str">
        <f t="shared" si="106"/>
        <v>0</v>
      </c>
      <c r="I19" s="170" t="str">
        <f t="shared" si="106"/>
        <v>0</v>
      </c>
      <c r="J19" s="170" t="str">
        <f t="shared" si="106"/>
        <v>0</v>
      </c>
      <c r="K19" s="170" t="str">
        <f t="shared" si="106"/>
        <v>0</v>
      </c>
      <c r="L19" s="170" t="str">
        <f t="shared" si="106"/>
        <v>0</v>
      </c>
      <c r="M19" s="170" t="str">
        <f t="shared" si="106"/>
        <v>0</v>
      </c>
      <c r="N19" s="170" t="str">
        <f t="shared" si="106"/>
        <v>0</v>
      </c>
      <c r="O19" s="170" t="str">
        <f t="shared" si="106"/>
        <v>0</v>
      </c>
      <c r="P19" s="170" t="str">
        <f t="shared" si="106"/>
        <v>0</v>
      </c>
      <c r="Q19" s="170" t="str">
        <f t="shared" si="106"/>
        <v>0</v>
      </c>
      <c r="R19" s="170" t="str">
        <f t="shared" si="106"/>
        <v>0</v>
      </c>
      <c r="S19" s="170" t="str">
        <f t="shared" si="106"/>
        <v>0</v>
      </c>
      <c r="T19" s="170" t="str">
        <f t="shared" si="106"/>
        <v>0</v>
      </c>
      <c r="U19" s="170" t="str">
        <f t="shared" si="106"/>
        <v>0</v>
      </c>
      <c r="V19" s="170" t="str">
        <f t="shared" si="106"/>
        <v>0</v>
      </c>
      <c r="W19" s="170" t="str">
        <f t="shared" si="106"/>
        <v>0</v>
      </c>
      <c r="X19" s="170" t="str">
        <f t="shared" si="106"/>
        <v>0</v>
      </c>
      <c r="Y19" s="170" t="str">
        <f t="shared" ref="Y19" si="107">IF($C$19=0,"0",(X19*($C$19+1)))</f>
        <v>0</v>
      </c>
      <c r="Z19" s="170" t="str">
        <f t="shared" ref="Z19" si="108">IF($C$19=0,"0",(Y19*($C$19+1)))</f>
        <v>0</v>
      </c>
      <c r="AA19" s="170" t="str">
        <f t="shared" ref="AA19" si="109">IF($C$19=0,"0",(Z19*($C$19+1)))</f>
        <v>0</v>
      </c>
      <c r="AB19" s="170" t="str">
        <f t="shared" ref="AB19" si="110">IF($C$19=0,"0",(AA19*($C$19+1)))</f>
        <v>0</v>
      </c>
      <c r="AC19" s="170" t="str">
        <f t="shared" ref="AC19" si="111">IF($C$19=0,"0",(AB19*($C$19+1)))</f>
        <v>0</v>
      </c>
      <c r="AD19" s="170" t="str">
        <f t="shared" ref="AD19" si="112">IF($C$19=0,"0",(AC19*($C$19+1)))</f>
        <v>0</v>
      </c>
      <c r="AE19" s="170" t="str">
        <f t="shared" ref="AE19" si="113">IF($C$19=0,"0",(AD19*($C$19+1)))</f>
        <v>0</v>
      </c>
      <c r="AF19" s="170" t="str">
        <f t="shared" ref="AF19" si="114">IF($C$19=0,"0",(AE19*($C$19+1)))</f>
        <v>0</v>
      </c>
      <c r="AG19" s="170" t="str">
        <f t="shared" ref="AG19" si="115">IF($C$19=0,"0",(AF19*($C$19+1)))</f>
        <v>0</v>
      </c>
      <c r="AH19" s="170" t="str">
        <f t="shared" ref="AH19" si="116">IF($C$19=0,"0",(AG19*($C$19+1)))</f>
        <v>0</v>
      </c>
    </row>
    <row r="20" spans="1:34" x14ac:dyDescent="0.25">
      <c r="A20" s="178" t="s">
        <v>234</v>
      </c>
      <c r="B20" s="179"/>
      <c r="C20" s="460">
        <v>0</v>
      </c>
      <c r="D20" s="461"/>
      <c r="E20" s="176">
        <v>0</v>
      </c>
      <c r="F20" s="170" t="str">
        <f>IF($C$20=0,"0",(E20*($C$20+1)))</f>
        <v>0</v>
      </c>
      <c r="G20" s="170" t="str">
        <f t="shared" ref="G20:X20" si="117">IF($C$20=0,"0",(F20*($C$20+1)))</f>
        <v>0</v>
      </c>
      <c r="H20" s="170" t="str">
        <f t="shared" si="117"/>
        <v>0</v>
      </c>
      <c r="I20" s="170" t="str">
        <f t="shared" si="117"/>
        <v>0</v>
      </c>
      <c r="J20" s="170" t="str">
        <f t="shared" si="117"/>
        <v>0</v>
      </c>
      <c r="K20" s="170" t="str">
        <f t="shared" si="117"/>
        <v>0</v>
      </c>
      <c r="L20" s="170" t="str">
        <f t="shared" si="117"/>
        <v>0</v>
      </c>
      <c r="M20" s="170" t="str">
        <f t="shared" si="117"/>
        <v>0</v>
      </c>
      <c r="N20" s="170" t="str">
        <f t="shared" si="117"/>
        <v>0</v>
      </c>
      <c r="O20" s="170" t="str">
        <f t="shared" si="117"/>
        <v>0</v>
      </c>
      <c r="P20" s="170" t="str">
        <f t="shared" si="117"/>
        <v>0</v>
      </c>
      <c r="Q20" s="170" t="str">
        <f t="shared" si="117"/>
        <v>0</v>
      </c>
      <c r="R20" s="170" t="str">
        <f t="shared" si="117"/>
        <v>0</v>
      </c>
      <c r="S20" s="170" t="str">
        <f t="shared" si="117"/>
        <v>0</v>
      </c>
      <c r="T20" s="170" t="str">
        <f t="shared" si="117"/>
        <v>0</v>
      </c>
      <c r="U20" s="170" t="str">
        <f t="shared" si="117"/>
        <v>0</v>
      </c>
      <c r="V20" s="170" t="str">
        <f t="shared" si="117"/>
        <v>0</v>
      </c>
      <c r="W20" s="170" t="str">
        <f t="shared" si="117"/>
        <v>0</v>
      </c>
      <c r="X20" s="170" t="str">
        <f t="shared" si="117"/>
        <v>0</v>
      </c>
      <c r="Y20" s="170" t="str">
        <f t="shared" ref="Y20" si="118">IF($C$20=0,"0",(X20*($C$20+1)))</f>
        <v>0</v>
      </c>
      <c r="Z20" s="170" t="str">
        <f t="shared" ref="Z20" si="119">IF($C$20=0,"0",(Y20*($C$20+1)))</f>
        <v>0</v>
      </c>
      <c r="AA20" s="170" t="str">
        <f t="shared" ref="AA20" si="120">IF($C$20=0,"0",(Z20*($C$20+1)))</f>
        <v>0</v>
      </c>
      <c r="AB20" s="170" t="str">
        <f t="shared" ref="AB20" si="121">IF($C$20=0,"0",(AA20*($C$20+1)))</f>
        <v>0</v>
      </c>
      <c r="AC20" s="170" t="str">
        <f t="shared" ref="AC20" si="122">IF($C$20=0,"0",(AB20*($C$20+1)))</f>
        <v>0</v>
      </c>
      <c r="AD20" s="170" t="str">
        <f t="shared" ref="AD20" si="123">IF($C$20=0,"0",(AC20*($C$20+1)))</f>
        <v>0</v>
      </c>
      <c r="AE20" s="170" t="str">
        <f t="shared" ref="AE20" si="124">IF($C$20=0,"0",(AD20*($C$20+1)))</f>
        <v>0</v>
      </c>
      <c r="AF20" s="170" t="str">
        <f t="shared" ref="AF20" si="125">IF($C$20=0,"0",(AE20*($C$20+1)))</f>
        <v>0</v>
      </c>
      <c r="AG20" s="170" t="str">
        <f t="shared" ref="AG20" si="126">IF($C$20=0,"0",(AF20*($C$20+1)))</f>
        <v>0</v>
      </c>
      <c r="AH20" s="170" t="str">
        <f t="shared" ref="AH20" si="127">IF($C$20=0,"0",(AG20*($C$20+1)))</f>
        <v>0</v>
      </c>
    </row>
    <row r="21" spans="1:34" ht="15.75" thickBot="1" x14ac:dyDescent="0.3">
      <c r="A21" s="180" t="s">
        <v>234</v>
      </c>
      <c r="B21" s="181"/>
      <c r="C21" s="448">
        <v>0</v>
      </c>
      <c r="D21" s="449"/>
      <c r="E21" s="177">
        <v>0</v>
      </c>
      <c r="F21" s="171" t="str">
        <f>IF($C$21=0,"0",(E21*($C$21+1)))</f>
        <v>0</v>
      </c>
      <c r="G21" s="171" t="str">
        <f t="shared" ref="G21:X21" si="128">IF($C$21=0,"0",(F21*($C$21+1)))</f>
        <v>0</v>
      </c>
      <c r="H21" s="171" t="str">
        <f t="shared" si="128"/>
        <v>0</v>
      </c>
      <c r="I21" s="171" t="str">
        <f t="shared" si="128"/>
        <v>0</v>
      </c>
      <c r="J21" s="171" t="str">
        <f t="shared" si="128"/>
        <v>0</v>
      </c>
      <c r="K21" s="171" t="str">
        <f t="shared" si="128"/>
        <v>0</v>
      </c>
      <c r="L21" s="171" t="str">
        <f t="shared" si="128"/>
        <v>0</v>
      </c>
      <c r="M21" s="171" t="str">
        <f t="shared" si="128"/>
        <v>0</v>
      </c>
      <c r="N21" s="171" t="str">
        <f t="shared" si="128"/>
        <v>0</v>
      </c>
      <c r="O21" s="171" t="str">
        <f t="shared" si="128"/>
        <v>0</v>
      </c>
      <c r="P21" s="171" t="str">
        <f t="shared" si="128"/>
        <v>0</v>
      </c>
      <c r="Q21" s="171" t="str">
        <f t="shared" si="128"/>
        <v>0</v>
      </c>
      <c r="R21" s="171" t="str">
        <f t="shared" si="128"/>
        <v>0</v>
      </c>
      <c r="S21" s="171" t="str">
        <f t="shared" si="128"/>
        <v>0</v>
      </c>
      <c r="T21" s="171" t="str">
        <f t="shared" si="128"/>
        <v>0</v>
      </c>
      <c r="U21" s="171" t="str">
        <f t="shared" si="128"/>
        <v>0</v>
      </c>
      <c r="V21" s="171" t="str">
        <f t="shared" si="128"/>
        <v>0</v>
      </c>
      <c r="W21" s="171" t="str">
        <f t="shared" si="128"/>
        <v>0</v>
      </c>
      <c r="X21" s="171" t="str">
        <f t="shared" si="128"/>
        <v>0</v>
      </c>
      <c r="Y21" s="171" t="str">
        <f t="shared" ref="Y21" si="129">IF($C$21=0,"0",(X21*($C$21+1)))</f>
        <v>0</v>
      </c>
      <c r="Z21" s="171" t="str">
        <f t="shared" ref="Z21" si="130">IF($C$21=0,"0",(Y21*($C$21+1)))</f>
        <v>0</v>
      </c>
      <c r="AA21" s="171" t="str">
        <f t="shared" ref="AA21" si="131">IF($C$21=0,"0",(Z21*($C$21+1)))</f>
        <v>0</v>
      </c>
      <c r="AB21" s="171" t="str">
        <f t="shared" ref="AB21" si="132">IF($C$21=0,"0",(AA21*($C$21+1)))</f>
        <v>0</v>
      </c>
      <c r="AC21" s="171" t="str">
        <f t="shared" ref="AC21" si="133">IF($C$21=0,"0",(AB21*($C$21+1)))</f>
        <v>0</v>
      </c>
      <c r="AD21" s="171" t="str">
        <f t="shared" ref="AD21" si="134">IF($C$21=0,"0",(AC21*($C$21+1)))</f>
        <v>0</v>
      </c>
      <c r="AE21" s="171" t="str">
        <f t="shared" ref="AE21" si="135">IF($C$21=0,"0",(AD21*($C$21+1)))</f>
        <v>0</v>
      </c>
      <c r="AF21" s="171" t="str">
        <f t="shared" ref="AF21" si="136">IF($C$21=0,"0",(AE21*($C$21+1)))</f>
        <v>0</v>
      </c>
      <c r="AG21" s="171" t="str">
        <f t="shared" ref="AG21" si="137">IF($C$21=0,"0",(AF21*($C$21+1)))</f>
        <v>0</v>
      </c>
      <c r="AH21" s="171" t="str">
        <f t="shared" ref="AH21" si="138">IF($C$21=0,"0",(AG21*($C$21+1)))</f>
        <v>0</v>
      </c>
    </row>
    <row r="22" spans="1:34" ht="15.75" thickTop="1" x14ac:dyDescent="0.25">
      <c r="A22" s="124" t="s">
        <v>235</v>
      </c>
      <c r="B22" s="124"/>
      <c r="C22" s="450"/>
      <c r="D22" s="467"/>
      <c r="E22" s="125">
        <f t="shared" ref="E22:S22" si="139">SUM(E13:E21)</f>
        <v>0</v>
      </c>
      <c r="F22" s="125">
        <f t="shared" si="139"/>
        <v>0</v>
      </c>
      <c r="G22" s="125">
        <f t="shared" si="139"/>
        <v>0</v>
      </c>
      <c r="H22" s="125">
        <f t="shared" si="139"/>
        <v>0</v>
      </c>
      <c r="I22" s="125">
        <f t="shared" si="139"/>
        <v>0</v>
      </c>
      <c r="J22" s="125">
        <f t="shared" si="139"/>
        <v>0</v>
      </c>
      <c r="K22" s="125">
        <f t="shared" si="139"/>
        <v>0</v>
      </c>
      <c r="L22" s="125">
        <f t="shared" si="139"/>
        <v>0</v>
      </c>
      <c r="M22" s="125">
        <f t="shared" si="139"/>
        <v>0</v>
      </c>
      <c r="N22" s="125">
        <f t="shared" si="139"/>
        <v>0</v>
      </c>
      <c r="O22" s="125">
        <f t="shared" si="139"/>
        <v>0</v>
      </c>
      <c r="P22" s="125">
        <f t="shared" si="139"/>
        <v>0</v>
      </c>
      <c r="Q22" s="125">
        <f t="shared" si="139"/>
        <v>0</v>
      </c>
      <c r="R22" s="125">
        <f t="shared" si="139"/>
        <v>0</v>
      </c>
      <c r="S22" s="125">
        <f t="shared" si="139"/>
        <v>0</v>
      </c>
      <c r="T22" s="125">
        <f t="shared" ref="T22:X22" si="140">SUM(T13:T21)</f>
        <v>0</v>
      </c>
      <c r="U22" s="125">
        <f t="shared" si="140"/>
        <v>0</v>
      </c>
      <c r="V22" s="125">
        <f t="shared" si="140"/>
        <v>0</v>
      </c>
      <c r="W22" s="125">
        <f t="shared" si="140"/>
        <v>0</v>
      </c>
      <c r="X22" s="125">
        <f t="shared" si="140"/>
        <v>0</v>
      </c>
      <c r="Y22" s="125">
        <f t="shared" ref="Y22:AH22" si="141">SUM(Y13:Y21)</f>
        <v>0</v>
      </c>
      <c r="Z22" s="125">
        <f t="shared" si="141"/>
        <v>0</v>
      </c>
      <c r="AA22" s="125">
        <f t="shared" si="141"/>
        <v>0</v>
      </c>
      <c r="AB22" s="125">
        <f t="shared" si="141"/>
        <v>0</v>
      </c>
      <c r="AC22" s="125">
        <f t="shared" si="141"/>
        <v>0</v>
      </c>
      <c r="AD22" s="125">
        <f t="shared" si="141"/>
        <v>0</v>
      </c>
      <c r="AE22" s="125">
        <f t="shared" si="141"/>
        <v>0</v>
      </c>
      <c r="AF22" s="125">
        <f t="shared" si="141"/>
        <v>0</v>
      </c>
      <c r="AG22" s="125">
        <f t="shared" si="141"/>
        <v>0</v>
      </c>
      <c r="AH22" s="125">
        <f t="shared" si="141"/>
        <v>0</v>
      </c>
    </row>
    <row r="23" spans="1:34" x14ac:dyDescent="0.25">
      <c r="A23" s="129"/>
      <c r="B23" s="129"/>
      <c r="C23" s="468"/>
      <c r="D23" s="468"/>
      <c r="E23" s="126"/>
      <c r="F23" s="126"/>
      <c r="G23" s="126"/>
      <c r="H23" s="126"/>
      <c r="I23" s="126"/>
      <c r="J23" s="126"/>
      <c r="K23" s="126"/>
      <c r="L23" s="126"/>
      <c r="M23" s="126"/>
      <c r="N23" s="126"/>
      <c r="O23" s="126"/>
      <c r="P23" s="126"/>
      <c r="Q23" s="126"/>
      <c r="R23" s="126"/>
      <c r="S23" s="126"/>
      <c r="T23" s="126"/>
      <c r="U23" s="126"/>
      <c r="V23" s="126"/>
      <c r="W23" s="126"/>
      <c r="X23" s="134"/>
    </row>
    <row r="24" spans="1:34" ht="28.9" customHeight="1" x14ac:dyDescent="0.25">
      <c r="A24" s="118" t="s">
        <v>236</v>
      </c>
      <c r="B24" s="131"/>
      <c r="C24" s="462" t="s">
        <v>220</v>
      </c>
      <c r="D24" s="463"/>
      <c r="E24" s="8">
        <v>1</v>
      </c>
      <c r="F24" s="8">
        <v>2</v>
      </c>
      <c r="G24" s="8">
        <v>3</v>
      </c>
      <c r="H24" s="8">
        <v>4</v>
      </c>
      <c r="I24" s="8">
        <v>5</v>
      </c>
      <c r="J24" s="8">
        <v>6</v>
      </c>
      <c r="K24" s="8">
        <v>7</v>
      </c>
      <c r="L24" s="8">
        <v>8</v>
      </c>
      <c r="M24" s="8">
        <v>9</v>
      </c>
      <c r="N24" s="8">
        <v>10</v>
      </c>
      <c r="O24" s="8">
        <v>11</v>
      </c>
      <c r="P24" s="8">
        <v>12</v>
      </c>
      <c r="Q24" s="8">
        <v>13</v>
      </c>
      <c r="R24" s="8">
        <v>14</v>
      </c>
      <c r="S24" s="8">
        <v>15</v>
      </c>
      <c r="T24" s="8">
        <v>16</v>
      </c>
      <c r="U24" s="8">
        <v>17</v>
      </c>
      <c r="V24" s="8">
        <v>18</v>
      </c>
      <c r="W24" s="8">
        <v>19</v>
      </c>
      <c r="X24" s="8">
        <v>20</v>
      </c>
      <c r="Y24" s="8">
        <v>21</v>
      </c>
      <c r="Z24" s="8">
        <v>22</v>
      </c>
      <c r="AA24" s="8">
        <v>23</v>
      </c>
      <c r="AB24" s="8">
        <v>24</v>
      </c>
      <c r="AC24" s="8">
        <v>25</v>
      </c>
      <c r="AD24" s="8">
        <v>26</v>
      </c>
      <c r="AE24" s="8">
        <v>27</v>
      </c>
      <c r="AF24" s="8">
        <v>28</v>
      </c>
      <c r="AG24" s="8">
        <v>29</v>
      </c>
      <c r="AH24" s="8">
        <v>30</v>
      </c>
    </row>
    <row r="25" spans="1:34" x14ac:dyDescent="0.25">
      <c r="A25" s="113" t="s">
        <v>237</v>
      </c>
      <c r="B25" s="113"/>
      <c r="C25" s="465">
        <v>0</v>
      </c>
      <c r="D25" s="466"/>
      <c r="E25" s="338">
        <v>0</v>
      </c>
      <c r="F25" s="339" t="str">
        <f>IF($C$25=0,"0",(E25*($C$25+1)))</f>
        <v>0</v>
      </c>
      <c r="G25" s="339" t="str">
        <f t="shared" ref="G25:X25" si="142">IF($C$25=0,"0",(F25*($C$25+1)))</f>
        <v>0</v>
      </c>
      <c r="H25" s="339" t="str">
        <f t="shared" si="142"/>
        <v>0</v>
      </c>
      <c r="I25" s="339" t="str">
        <f t="shared" si="142"/>
        <v>0</v>
      </c>
      <c r="J25" s="337" t="str">
        <f t="shared" si="142"/>
        <v>0</v>
      </c>
      <c r="K25" s="337" t="str">
        <f t="shared" si="142"/>
        <v>0</v>
      </c>
      <c r="L25" s="337" t="str">
        <f t="shared" si="142"/>
        <v>0</v>
      </c>
      <c r="M25" s="337" t="str">
        <f t="shared" si="142"/>
        <v>0</v>
      </c>
      <c r="N25" s="337" t="str">
        <f t="shared" si="142"/>
        <v>0</v>
      </c>
      <c r="O25" s="337" t="str">
        <f t="shared" si="142"/>
        <v>0</v>
      </c>
      <c r="P25" s="337" t="str">
        <f t="shared" si="142"/>
        <v>0</v>
      </c>
      <c r="Q25" s="337" t="str">
        <f t="shared" si="142"/>
        <v>0</v>
      </c>
      <c r="R25" s="337" t="str">
        <f t="shared" si="142"/>
        <v>0</v>
      </c>
      <c r="S25" s="337" t="str">
        <f t="shared" si="142"/>
        <v>0</v>
      </c>
      <c r="T25" s="337" t="str">
        <f t="shared" si="142"/>
        <v>0</v>
      </c>
      <c r="U25" s="337" t="str">
        <f t="shared" si="142"/>
        <v>0</v>
      </c>
      <c r="V25" s="337" t="str">
        <f t="shared" si="142"/>
        <v>0</v>
      </c>
      <c r="W25" s="337" t="str">
        <f t="shared" si="142"/>
        <v>0</v>
      </c>
      <c r="X25" s="337" t="str">
        <f t="shared" si="142"/>
        <v>0</v>
      </c>
      <c r="Y25" s="337" t="str">
        <f t="shared" ref="Y25" si="143">IF($C$25=0,"0",(X25*($C$25+1)))</f>
        <v>0</v>
      </c>
      <c r="Z25" s="337" t="str">
        <f t="shared" ref="Z25" si="144">IF($C$25=0,"0",(Y25*($C$25+1)))</f>
        <v>0</v>
      </c>
      <c r="AA25" s="337" t="str">
        <f t="shared" ref="AA25" si="145">IF($C$25=0,"0",(Z25*($C$25+1)))</f>
        <v>0</v>
      </c>
      <c r="AB25" s="337" t="str">
        <f t="shared" ref="AB25" si="146">IF($C$25=0,"0",(AA25*($C$25+1)))</f>
        <v>0</v>
      </c>
      <c r="AC25" s="337" t="str">
        <f t="shared" ref="AC25" si="147">IF($C$25=0,"0",(AB25*($C$25+1)))</f>
        <v>0</v>
      </c>
      <c r="AD25" s="337" t="str">
        <f t="shared" ref="AD25" si="148">IF($C$25=0,"0",(AC25*($C$25+1)))</f>
        <v>0</v>
      </c>
      <c r="AE25" s="337" t="str">
        <f t="shared" ref="AE25" si="149">IF($C$25=0,"0",(AD25*($C$25+1)))</f>
        <v>0</v>
      </c>
      <c r="AF25" s="337" t="str">
        <f t="shared" ref="AF25" si="150">IF($C$25=0,"0",(AE25*($C$25+1)))</f>
        <v>0</v>
      </c>
      <c r="AG25" s="337" t="str">
        <f t="shared" ref="AG25" si="151">IF($C$25=0,"0",(AF25*($C$25+1)))</f>
        <v>0</v>
      </c>
      <c r="AH25" s="337" t="str">
        <f t="shared" ref="AH25" si="152">IF($C$25=0,"0",(AG25*($C$25+1)))</f>
        <v>0</v>
      </c>
    </row>
    <row r="26" spans="1:34" x14ac:dyDescent="0.25">
      <c r="A26" s="113" t="s">
        <v>238</v>
      </c>
      <c r="B26" s="113"/>
      <c r="C26" s="460">
        <v>0</v>
      </c>
      <c r="D26" s="461"/>
      <c r="E26" s="176">
        <v>0</v>
      </c>
      <c r="F26" s="170" t="str">
        <f>IF($C$26=0,"0",(E26*($C$26+1)))</f>
        <v>0</v>
      </c>
      <c r="G26" s="170" t="str">
        <f t="shared" ref="G26:X26" si="153">IF($C$26=0,"0",(F26*($C$26+1)))</f>
        <v>0</v>
      </c>
      <c r="H26" s="170" t="str">
        <f t="shared" si="153"/>
        <v>0</v>
      </c>
      <c r="I26" s="170" t="str">
        <f t="shared" si="153"/>
        <v>0</v>
      </c>
      <c r="J26" s="170" t="str">
        <f t="shared" si="153"/>
        <v>0</v>
      </c>
      <c r="K26" s="170" t="str">
        <f t="shared" si="153"/>
        <v>0</v>
      </c>
      <c r="L26" s="170" t="str">
        <f t="shared" si="153"/>
        <v>0</v>
      </c>
      <c r="M26" s="170" t="str">
        <f t="shared" si="153"/>
        <v>0</v>
      </c>
      <c r="N26" s="170" t="str">
        <f t="shared" si="153"/>
        <v>0</v>
      </c>
      <c r="O26" s="170" t="str">
        <f t="shared" si="153"/>
        <v>0</v>
      </c>
      <c r="P26" s="170" t="str">
        <f t="shared" si="153"/>
        <v>0</v>
      </c>
      <c r="Q26" s="170" t="str">
        <f t="shared" si="153"/>
        <v>0</v>
      </c>
      <c r="R26" s="170" t="str">
        <f t="shared" si="153"/>
        <v>0</v>
      </c>
      <c r="S26" s="170" t="str">
        <f t="shared" si="153"/>
        <v>0</v>
      </c>
      <c r="T26" s="170" t="str">
        <f t="shared" si="153"/>
        <v>0</v>
      </c>
      <c r="U26" s="170" t="str">
        <f t="shared" si="153"/>
        <v>0</v>
      </c>
      <c r="V26" s="170" t="str">
        <f t="shared" si="153"/>
        <v>0</v>
      </c>
      <c r="W26" s="170" t="str">
        <f t="shared" si="153"/>
        <v>0</v>
      </c>
      <c r="X26" s="170" t="str">
        <f t="shared" si="153"/>
        <v>0</v>
      </c>
      <c r="Y26" s="170" t="str">
        <f t="shared" ref="Y26" si="154">IF($C$26=0,"0",(X26*($C$26+1)))</f>
        <v>0</v>
      </c>
      <c r="Z26" s="170" t="str">
        <f t="shared" ref="Z26" si="155">IF($C$26=0,"0",(Y26*($C$26+1)))</f>
        <v>0</v>
      </c>
      <c r="AA26" s="170" t="str">
        <f t="shared" ref="AA26" si="156">IF($C$26=0,"0",(Z26*($C$26+1)))</f>
        <v>0</v>
      </c>
      <c r="AB26" s="170" t="str">
        <f t="shared" ref="AB26" si="157">IF($C$26=0,"0",(AA26*($C$26+1)))</f>
        <v>0</v>
      </c>
      <c r="AC26" s="170" t="str">
        <f t="shared" ref="AC26" si="158">IF($C$26=0,"0",(AB26*($C$26+1)))</f>
        <v>0</v>
      </c>
      <c r="AD26" s="170" t="str">
        <f t="shared" ref="AD26" si="159">IF($C$26=0,"0",(AC26*($C$26+1)))</f>
        <v>0</v>
      </c>
      <c r="AE26" s="170" t="str">
        <f t="shared" ref="AE26" si="160">IF($C$26=0,"0",(AD26*($C$26+1)))</f>
        <v>0</v>
      </c>
      <c r="AF26" s="170" t="str">
        <f t="shared" ref="AF26" si="161">IF($C$26=0,"0",(AE26*($C$26+1)))</f>
        <v>0</v>
      </c>
      <c r="AG26" s="170" t="str">
        <f t="shared" ref="AG26" si="162">IF($C$26=0,"0",(AF26*($C$26+1)))</f>
        <v>0</v>
      </c>
      <c r="AH26" s="170" t="str">
        <f t="shared" ref="AH26" si="163">IF($C$26=0,"0",(AG26*($C$26+1)))</f>
        <v>0</v>
      </c>
    </row>
    <row r="27" spans="1:34" x14ac:dyDescent="0.25">
      <c r="A27" s="113" t="s">
        <v>239</v>
      </c>
      <c r="B27" s="113"/>
      <c r="C27" s="460">
        <v>0</v>
      </c>
      <c r="D27" s="461"/>
      <c r="E27" s="176">
        <v>0</v>
      </c>
      <c r="F27" s="170" t="str">
        <f>IF($C$27=0,"0",(E27*($C$27+1)))</f>
        <v>0</v>
      </c>
      <c r="G27" s="170" t="str">
        <f t="shared" ref="G27:X27" si="164">IF($C$27=0,"0",(F27*($C$27+1)))</f>
        <v>0</v>
      </c>
      <c r="H27" s="170" t="str">
        <f t="shared" si="164"/>
        <v>0</v>
      </c>
      <c r="I27" s="170" t="str">
        <f t="shared" si="164"/>
        <v>0</v>
      </c>
      <c r="J27" s="170" t="str">
        <f t="shared" si="164"/>
        <v>0</v>
      </c>
      <c r="K27" s="170" t="str">
        <f t="shared" si="164"/>
        <v>0</v>
      </c>
      <c r="L27" s="170" t="str">
        <f t="shared" si="164"/>
        <v>0</v>
      </c>
      <c r="M27" s="170" t="str">
        <f t="shared" si="164"/>
        <v>0</v>
      </c>
      <c r="N27" s="170" t="str">
        <f t="shared" si="164"/>
        <v>0</v>
      </c>
      <c r="O27" s="170" t="str">
        <f t="shared" si="164"/>
        <v>0</v>
      </c>
      <c r="P27" s="170" t="str">
        <f t="shared" si="164"/>
        <v>0</v>
      </c>
      <c r="Q27" s="170" t="str">
        <f t="shared" si="164"/>
        <v>0</v>
      </c>
      <c r="R27" s="170" t="str">
        <f t="shared" si="164"/>
        <v>0</v>
      </c>
      <c r="S27" s="170" t="str">
        <f t="shared" si="164"/>
        <v>0</v>
      </c>
      <c r="T27" s="170" t="str">
        <f t="shared" si="164"/>
        <v>0</v>
      </c>
      <c r="U27" s="170" t="str">
        <f t="shared" si="164"/>
        <v>0</v>
      </c>
      <c r="V27" s="170" t="str">
        <f t="shared" si="164"/>
        <v>0</v>
      </c>
      <c r="W27" s="170" t="str">
        <f t="shared" si="164"/>
        <v>0</v>
      </c>
      <c r="X27" s="170" t="str">
        <f t="shared" si="164"/>
        <v>0</v>
      </c>
      <c r="Y27" s="170" t="str">
        <f t="shared" ref="Y27" si="165">IF($C$27=0,"0",(X27*($C$27+1)))</f>
        <v>0</v>
      </c>
      <c r="Z27" s="170" t="str">
        <f t="shared" ref="Z27" si="166">IF($C$27=0,"0",(Y27*($C$27+1)))</f>
        <v>0</v>
      </c>
      <c r="AA27" s="170" t="str">
        <f t="shared" ref="AA27" si="167">IF($C$27=0,"0",(Z27*($C$27+1)))</f>
        <v>0</v>
      </c>
      <c r="AB27" s="170" t="str">
        <f t="shared" ref="AB27" si="168">IF($C$27=0,"0",(AA27*($C$27+1)))</f>
        <v>0</v>
      </c>
      <c r="AC27" s="170" t="str">
        <f t="shared" ref="AC27" si="169">IF($C$27=0,"0",(AB27*($C$27+1)))</f>
        <v>0</v>
      </c>
      <c r="AD27" s="170" t="str">
        <f t="shared" ref="AD27" si="170">IF($C$27=0,"0",(AC27*($C$27+1)))</f>
        <v>0</v>
      </c>
      <c r="AE27" s="170" t="str">
        <f t="shared" ref="AE27" si="171">IF($C$27=0,"0",(AD27*($C$27+1)))</f>
        <v>0</v>
      </c>
      <c r="AF27" s="170" t="str">
        <f t="shared" ref="AF27" si="172">IF($C$27=0,"0",(AE27*($C$27+1)))</f>
        <v>0</v>
      </c>
      <c r="AG27" s="170" t="str">
        <f t="shared" ref="AG27" si="173">IF($C$27=0,"0",(AF27*($C$27+1)))</f>
        <v>0</v>
      </c>
      <c r="AH27" s="170" t="str">
        <f t="shared" ref="AH27" si="174">IF($C$27=0,"0",(AG27*($C$27+1)))</f>
        <v>0</v>
      </c>
    </row>
    <row r="28" spans="1:34" x14ac:dyDescent="0.25">
      <c r="A28" s="113" t="s">
        <v>240</v>
      </c>
      <c r="B28" s="113"/>
      <c r="C28" s="460">
        <v>0</v>
      </c>
      <c r="D28" s="461"/>
      <c r="E28" s="176">
        <v>0</v>
      </c>
      <c r="F28" s="170" t="str">
        <f>IF($C$28=0,"0",(E28*($C$28+1)))</f>
        <v>0</v>
      </c>
      <c r="G28" s="170" t="str">
        <f t="shared" ref="G28:X28" si="175">IF($C$28=0,"0",(F28*($C$28+1)))</f>
        <v>0</v>
      </c>
      <c r="H28" s="170" t="str">
        <f t="shared" si="175"/>
        <v>0</v>
      </c>
      <c r="I28" s="170" t="str">
        <f t="shared" si="175"/>
        <v>0</v>
      </c>
      <c r="J28" s="170" t="str">
        <f t="shared" si="175"/>
        <v>0</v>
      </c>
      <c r="K28" s="170" t="str">
        <f t="shared" si="175"/>
        <v>0</v>
      </c>
      <c r="L28" s="170" t="str">
        <f t="shared" si="175"/>
        <v>0</v>
      </c>
      <c r="M28" s="170" t="str">
        <f t="shared" si="175"/>
        <v>0</v>
      </c>
      <c r="N28" s="170" t="str">
        <f t="shared" si="175"/>
        <v>0</v>
      </c>
      <c r="O28" s="170" t="str">
        <f t="shared" si="175"/>
        <v>0</v>
      </c>
      <c r="P28" s="170" t="str">
        <f t="shared" si="175"/>
        <v>0</v>
      </c>
      <c r="Q28" s="170" t="str">
        <f t="shared" si="175"/>
        <v>0</v>
      </c>
      <c r="R28" s="170" t="str">
        <f t="shared" si="175"/>
        <v>0</v>
      </c>
      <c r="S28" s="170" t="str">
        <f t="shared" si="175"/>
        <v>0</v>
      </c>
      <c r="T28" s="170" t="str">
        <f t="shared" si="175"/>
        <v>0</v>
      </c>
      <c r="U28" s="170" t="str">
        <f t="shared" si="175"/>
        <v>0</v>
      </c>
      <c r="V28" s="170" t="str">
        <f t="shared" si="175"/>
        <v>0</v>
      </c>
      <c r="W28" s="170" t="str">
        <f t="shared" si="175"/>
        <v>0</v>
      </c>
      <c r="X28" s="170" t="str">
        <f t="shared" si="175"/>
        <v>0</v>
      </c>
      <c r="Y28" s="170" t="str">
        <f t="shared" ref="Y28" si="176">IF($C$28=0,"0",(X28*($C$28+1)))</f>
        <v>0</v>
      </c>
      <c r="Z28" s="170" t="str">
        <f t="shared" ref="Z28" si="177">IF($C$28=0,"0",(Y28*($C$28+1)))</f>
        <v>0</v>
      </c>
      <c r="AA28" s="170" t="str">
        <f t="shared" ref="AA28" si="178">IF($C$28=0,"0",(Z28*($C$28+1)))</f>
        <v>0</v>
      </c>
      <c r="AB28" s="170" t="str">
        <f t="shared" ref="AB28" si="179">IF($C$28=0,"0",(AA28*($C$28+1)))</f>
        <v>0</v>
      </c>
      <c r="AC28" s="170" t="str">
        <f t="shared" ref="AC28" si="180">IF($C$28=0,"0",(AB28*($C$28+1)))</f>
        <v>0</v>
      </c>
      <c r="AD28" s="170" t="str">
        <f t="shared" ref="AD28" si="181">IF($C$28=0,"0",(AC28*($C$28+1)))</f>
        <v>0</v>
      </c>
      <c r="AE28" s="170" t="str">
        <f t="shared" ref="AE28" si="182">IF($C$28=0,"0",(AD28*($C$28+1)))</f>
        <v>0</v>
      </c>
      <c r="AF28" s="170" t="str">
        <f t="shared" ref="AF28" si="183">IF($C$28=0,"0",(AE28*($C$28+1)))</f>
        <v>0</v>
      </c>
      <c r="AG28" s="170" t="str">
        <f t="shared" ref="AG28" si="184">IF($C$28=0,"0",(AF28*($C$28+1)))</f>
        <v>0</v>
      </c>
      <c r="AH28" s="170" t="str">
        <f t="shared" ref="AH28" si="185">IF($C$28=0,"0",(AG28*($C$28+1)))</f>
        <v>0</v>
      </c>
    </row>
    <row r="29" spans="1:34" x14ac:dyDescent="0.25">
      <c r="A29" s="113" t="s">
        <v>241</v>
      </c>
      <c r="B29" s="113"/>
      <c r="C29" s="460">
        <v>0</v>
      </c>
      <c r="D29" s="461"/>
      <c r="E29" s="176">
        <v>0</v>
      </c>
      <c r="F29" s="170" t="str">
        <f>IF($C$29=0,"0",(E29*($C$29+1)))</f>
        <v>0</v>
      </c>
      <c r="G29" s="170" t="str">
        <f t="shared" ref="G29:X29" si="186">IF($C$29=0,"0",(F29*($C$29+1)))</f>
        <v>0</v>
      </c>
      <c r="H29" s="170" t="str">
        <f t="shared" si="186"/>
        <v>0</v>
      </c>
      <c r="I29" s="170" t="str">
        <f t="shared" si="186"/>
        <v>0</v>
      </c>
      <c r="J29" s="170" t="str">
        <f t="shared" si="186"/>
        <v>0</v>
      </c>
      <c r="K29" s="170" t="str">
        <f t="shared" si="186"/>
        <v>0</v>
      </c>
      <c r="L29" s="170" t="str">
        <f t="shared" si="186"/>
        <v>0</v>
      </c>
      <c r="M29" s="170" t="str">
        <f t="shared" si="186"/>
        <v>0</v>
      </c>
      <c r="N29" s="170" t="str">
        <f t="shared" si="186"/>
        <v>0</v>
      </c>
      <c r="O29" s="170" t="str">
        <f t="shared" si="186"/>
        <v>0</v>
      </c>
      <c r="P29" s="170" t="str">
        <f t="shared" si="186"/>
        <v>0</v>
      </c>
      <c r="Q29" s="170" t="str">
        <f t="shared" si="186"/>
        <v>0</v>
      </c>
      <c r="R29" s="170" t="str">
        <f t="shared" si="186"/>
        <v>0</v>
      </c>
      <c r="S29" s="170" t="str">
        <f t="shared" si="186"/>
        <v>0</v>
      </c>
      <c r="T29" s="170" t="str">
        <f t="shared" si="186"/>
        <v>0</v>
      </c>
      <c r="U29" s="170" t="str">
        <f t="shared" si="186"/>
        <v>0</v>
      </c>
      <c r="V29" s="170" t="str">
        <f t="shared" si="186"/>
        <v>0</v>
      </c>
      <c r="W29" s="170" t="str">
        <f t="shared" si="186"/>
        <v>0</v>
      </c>
      <c r="X29" s="170" t="str">
        <f t="shared" si="186"/>
        <v>0</v>
      </c>
      <c r="Y29" s="170" t="str">
        <f t="shared" ref="Y29" si="187">IF($C$29=0,"0",(X29*($C$29+1)))</f>
        <v>0</v>
      </c>
      <c r="Z29" s="170" t="str">
        <f t="shared" ref="Z29" si="188">IF($C$29=0,"0",(Y29*($C$29+1)))</f>
        <v>0</v>
      </c>
      <c r="AA29" s="170" t="str">
        <f t="shared" ref="AA29" si="189">IF($C$29=0,"0",(Z29*($C$29+1)))</f>
        <v>0</v>
      </c>
      <c r="AB29" s="170" t="str">
        <f t="shared" ref="AB29" si="190">IF($C$29=0,"0",(AA29*($C$29+1)))</f>
        <v>0</v>
      </c>
      <c r="AC29" s="170" t="str">
        <f t="shared" ref="AC29" si="191">IF($C$29=0,"0",(AB29*($C$29+1)))</f>
        <v>0</v>
      </c>
      <c r="AD29" s="170" t="str">
        <f t="shared" ref="AD29" si="192">IF($C$29=0,"0",(AC29*($C$29+1)))</f>
        <v>0</v>
      </c>
      <c r="AE29" s="170" t="str">
        <f t="shared" ref="AE29" si="193">IF($C$29=0,"0",(AD29*($C$29+1)))</f>
        <v>0</v>
      </c>
      <c r="AF29" s="170" t="str">
        <f t="shared" ref="AF29" si="194">IF($C$29=0,"0",(AE29*($C$29+1)))</f>
        <v>0</v>
      </c>
      <c r="AG29" s="170" t="str">
        <f t="shared" ref="AG29" si="195">IF($C$29=0,"0",(AF29*($C$29+1)))</f>
        <v>0</v>
      </c>
      <c r="AH29" s="170" t="str">
        <f t="shared" ref="AH29" si="196">IF($C$29=0,"0",(AG29*($C$29+1)))</f>
        <v>0</v>
      </c>
    </row>
    <row r="30" spans="1:34" x14ac:dyDescent="0.25">
      <c r="A30" s="113" t="s">
        <v>242</v>
      </c>
      <c r="B30" s="113"/>
      <c r="C30" s="460">
        <v>0</v>
      </c>
      <c r="D30" s="461"/>
      <c r="E30" s="176">
        <v>0</v>
      </c>
      <c r="F30" s="170" t="str">
        <f>IF($C$30=0,"0",(E30*($C$30+1)))</f>
        <v>0</v>
      </c>
      <c r="G30" s="170" t="str">
        <f t="shared" ref="G30:X30" si="197">IF($C$30=0,"0",(F30*($C$30+1)))</f>
        <v>0</v>
      </c>
      <c r="H30" s="170" t="str">
        <f t="shared" si="197"/>
        <v>0</v>
      </c>
      <c r="I30" s="170" t="str">
        <f t="shared" si="197"/>
        <v>0</v>
      </c>
      <c r="J30" s="170" t="str">
        <f t="shared" si="197"/>
        <v>0</v>
      </c>
      <c r="K30" s="170" t="str">
        <f t="shared" si="197"/>
        <v>0</v>
      </c>
      <c r="L30" s="170" t="str">
        <f t="shared" si="197"/>
        <v>0</v>
      </c>
      <c r="M30" s="170" t="str">
        <f t="shared" si="197"/>
        <v>0</v>
      </c>
      <c r="N30" s="170" t="str">
        <f t="shared" si="197"/>
        <v>0</v>
      </c>
      <c r="O30" s="170" t="str">
        <f t="shared" si="197"/>
        <v>0</v>
      </c>
      <c r="P30" s="170" t="str">
        <f t="shared" si="197"/>
        <v>0</v>
      </c>
      <c r="Q30" s="170" t="str">
        <f t="shared" si="197"/>
        <v>0</v>
      </c>
      <c r="R30" s="170" t="str">
        <f t="shared" si="197"/>
        <v>0</v>
      </c>
      <c r="S30" s="170" t="str">
        <f t="shared" si="197"/>
        <v>0</v>
      </c>
      <c r="T30" s="170" t="str">
        <f t="shared" si="197"/>
        <v>0</v>
      </c>
      <c r="U30" s="170" t="str">
        <f t="shared" si="197"/>
        <v>0</v>
      </c>
      <c r="V30" s="170" t="str">
        <f t="shared" si="197"/>
        <v>0</v>
      </c>
      <c r="W30" s="170" t="str">
        <f t="shared" si="197"/>
        <v>0</v>
      </c>
      <c r="X30" s="170" t="str">
        <f t="shared" si="197"/>
        <v>0</v>
      </c>
      <c r="Y30" s="170" t="str">
        <f t="shared" ref="Y30" si="198">IF($C$30=0,"0",(X30*($C$30+1)))</f>
        <v>0</v>
      </c>
      <c r="Z30" s="170" t="str">
        <f t="shared" ref="Z30" si="199">IF($C$30=0,"0",(Y30*($C$30+1)))</f>
        <v>0</v>
      </c>
      <c r="AA30" s="170" t="str">
        <f t="shared" ref="AA30" si="200">IF($C$30=0,"0",(Z30*($C$30+1)))</f>
        <v>0</v>
      </c>
      <c r="AB30" s="170" t="str">
        <f t="shared" ref="AB30" si="201">IF($C$30=0,"0",(AA30*($C$30+1)))</f>
        <v>0</v>
      </c>
      <c r="AC30" s="170" t="str">
        <f t="shared" ref="AC30" si="202">IF($C$30=0,"0",(AB30*($C$30+1)))</f>
        <v>0</v>
      </c>
      <c r="AD30" s="170" t="str">
        <f t="shared" ref="AD30" si="203">IF($C$30=0,"0",(AC30*($C$30+1)))</f>
        <v>0</v>
      </c>
      <c r="AE30" s="170" t="str">
        <f t="shared" ref="AE30" si="204">IF($C$30=0,"0",(AD30*($C$30+1)))</f>
        <v>0</v>
      </c>
      <c r="AF30" s="170" t="str">
        <f t="shared" ref="AF30" si="205">IF($C$30=0,"0",(AE30*($C$30+1)))</f>
        <v>0</v>
      </c>
      <c r="AG30" s="170" t="str">
        <f t="shared" ref="AG30" si="206">IF($C$30=0,"0",(AF30*($C$30+1)))</f>
        <v>0</v>
      </c>
      <c r="AH30" s="170" t="str">
        <f t="shared" ref="AH30" si="207">IF($C$30=0,"0",(AG30*($C$30+1)))</f>
        <v>0</v>
      </c>
    </row>
    <row r="31" spans="1:34" x14ac:dyDescent="0.25">
      <c r="A31" s="113" t="s">
        <v>243</v>
      </c>
      <c r="B31" s="113"/>
      <c r="C31" s="460">
        <v>0</v>
      </c>
      <c r="D31" s="461"/>
      <c r="E31" s="176">
        <v>0</v>
      </c>
      <c r="F31" s="170" t="str">
        <f>IF($C$31=0,"0",(E31*($C$31+1)))</f>
        <v>0</v>
      </c>
      <c r="G31" s="170" t="str">
        <f t="shared" ref="G31:X31" si="208">IF($C$31=0,"0",(F31*($C$31+1)))</f>
        <v>0</v>
      </c>
      <c r="H31" s="170" t="str">
        <f t="shared" si="208"/>
        <v>0</v>
      </c>
      <c r="I31" s="170" t="str">
        <f t="shared" si="208"/>
        <v>0</v>
      </c>
      <c r="J31" s="170" t="str">
        <f t="shared" si="208"/>
        <v>0</v>
      </c>
      <c r="K31" s="170" t="str">
        <f t="shared" si="208"/>
        <v>0</v>
      </c>
      <c r="L31" s="170" t="str">
        <f t="shared" si="208"/>
        <v>0</v>
      </c>
      <c r="M31" s="170" t="str">
        <f t="shared" si="208"/>
        <v>0</v>
      </c>
      <c r="N31" s="170" t="str">
        <f t="shared" si="208"/>
        <v>0</v>
      </c>
      <c r="O31" s="170" t="str">
        <f t="shared" si="208"/>
        <v>0</v>
      </c>
      <c r="P31" s="170" t="str">
        <f t="shared" si="208"/>
        <v>0</v>
      </c>
      <c r="Q31" s="170" t="str">
        <f t="shared" si="208"/>
        <v>0</v>
      </c>
      <c r="R31" s="170" t="str">
        <f t="shared" si="208"/>
        <v>0</v>
      </c>
      <c r="S31" s="170" t="str">
        <f t="shared" si="208"/>
        <v>0</v>
      </c>
      <c r="T31" s="170" t="str">
        <f t="shared" si="208"/>
        <v>0</v>
      </c>
      <c r="U31" s="170" t="str">
        <f t="shared" si="208"/>
        <v>0</v>
      </c>
      <c r="V31" s="170" t="str">
        <f t="shared" si="208"/>
        <v>0</v>
      </c>
      <c r="W31" s="170" t="str">
        <f t="shared" si="208"/>
        <v>0</v>
      </c>
      <c r="X31" s="170" t="str">
        <f t="shared" si="208"/>
        <v>0</v>
      </c>
      <c r="Y31" s="170" t="str">
        <f t="shared" ref="Y31" si="209">IF($C$31=0,"0",(X31*($C$31+1)))</f>
        <v>0</v>
      </c>
      <c r="Z31" s="170" t="str">
        <f t="shared" ref="Z31" si="210">IF($C$31=0,"0",(Y31*($C$31+1)))</f>
        <v>0</v>
      </c>
      <c r="AA31" s="170" t="str">
        <f t="shared" ref="AA31" si="211">IF($C$31=0,"0",(Z31*($C$31+1)))</f>
        <v>0</v>
      </c>
      <c r="AB31" s="170" t="str">
        <f t="shared" ref="AB31" si="212">IF($C$31=0,"0",(AA31*($C$31+1)))</f>
        <v>0</v>
      </c>
      <c r="AC31" s="170" t="str">
        <f t="shared" ref="AC31" si="213">IF($C$31=0,"0",(AB31*($C$31+1)))</f>
        <v>0</v>
      </c>
      <c r="AD31" s="170" t="str">
        <f t="shared" ref="AD31" si="214">IF($C$31=0,"0",(AC31*($C$31+1)))</f>
        <v>0</v>
      </c>
      <c r="AE31" s="170" t="str">
        <f t="shared" ref="AE31" si="215">IF($C$31=0,"0",(AD31*($C$31+1)))</f>
        <v>0</v>
      </c>
      <c r="AF31" s="170" t="str">
        <f t="shared" ref="AF31" si="216">IF($C$31=0,"0",(AE31*($C$31+1)))</f>
        <v>0</v>
      </c>
      <c r="AG31" s="170" t="str">
        <f t="shared" ref="AG31" si="217">IF($C$31=0,"0",(AF31*($C$31+1)))</f>
        <v>0</v>
      </c>
      <c r="AH31" s="170" t="str">
        <f t="shared" ref="AH31" si="218">IF($C$31=0,"0",(AG31*($C$31+1)))</f>
        <v>0</v>
      </c>
    </row>
    <row r="32" spans="1:34" x14ac:dyDescent="0.25">
      <c r="A32" s="113" t="s">
        <v>85</v>
      </c>
      <c r="B32" s="113"/>
      <c r="C32" s="460">
        <v>0</v>
      </c>
      <c r="D32" s="461"/>
      <c r="E32" s="176">
        <v>0</v>
      </c>
      <c r="F32" s="170" t="str">
        <f>IF($C$32=0,"0",(E32*($C$32+1)))</f>
        <v>0</v>
      </c>
      <c r="G32" s="170" t="str">
        <f t="shared" ref="G32:X32" si="219">IF($C$32=0,"0",(F32*($C$32+1)))</f>
        <v>0</v>
      </c>
      <c r="H32" s="170" t="str">
        <f t="shared" si="219"/>
        <v>0</v>
      </c>
      <c r="I32" s="170" t="str">
        <f t="shared" si="219"/>
        <v>0</v>
      </c>
      <c r="J32" s="170" t="str">
        <f t="shared" si="219"/>
        <v>0</v>
      </c>
      <c r="K32" s="170" t="str">
        <f t="shared" si="219"/>
        <v>0</v>
      </c>
      <c r="L32" s="170" t="str">
        <f t="shared" si="219"/>
        <v>0</v>
      </c>
      <c r="M32" s="170" t="str">
        <f t="shared" si="219"/>
        <v>0</v>
      </c>
      <c r="N32" s="170" t="str">
        <f t="shared" si="219"/>
        <v>0</v>
      </c>
      <c r="O32" s="170" t="str">
        <f t="shared" si="219"/>
        <v>0</v>
      </c>
      <c r="P32" s="170" t="str">
        <f t="shared" si="219"/>
        <v>0</v>
      </c>
      <c r="Q32" s="170" t="str">
        <f t="shared" si="219"/>
        <v>0</v>
      </c>
      <c r="R32" s="170" t="str">
        <f t="shared" si="219"/>
        <v>0</v>
      </c>
      <c r="S32" s="170" t="str">
        <f t="shared" si="219"/>
        <v>0</v>
      </c>
      <c r="T32" s="170" t="str">
        <f t="shared" si="219"/>
        <v>0</v>
      </c>
      <c r="U32" s="170" t="str">
        <f t="shared" si="219"/>
        <v>0</v>
      </c>
      <c r="V32" s="170" t="str">
        <f t="shared" si="219"/>
        <v>0</v>
      </c>
      <c r="W32" s="170" t="str">
        <f t="shared" si="219"/>
        <v>0</v>
      </c>
      <c r="X32" s="170" t="str">
        <f t="shared" si="219"/>
        <v>0</v>
      </c>
      <c r="Y32" s="170" t="str">
        <f t="shared" ref="Y32" si="220">IF($C$32=0,"0",(X32*($C$32+1)))</f>
        <v>0</v>
      </c>
      <c r="Z32" s="170" t="str">
        <f t="shared" ref="Z32" si="221">IF($C$32=0,"0",(Y32*($C$32+1)))</f>
        <v>0</v>
      </c>
      <c r="AA32" s="170" t="str">
        <f t="shared" ref="AA32" si="222">IF($C$32=0,"0",(Z32*($C$32+1)))</f>
        <v>0</v>
      </c>
      <c r="AB32" s="170" t="str">
        <f t="shared" ref="AB32" si="223">IF($C$32=0,"0",(AA32*($C$32+1)))</f>
        <v>0</v>
      </c>
      <c r="AC32" s="170" t="str">
        <f t="shared" ref="AC32" si="224">IF($C$32=0,"0",(AB32*($C$32+1)))</f>
        <v>0</v>
      </c>
      <c r="AD32" s="170" t="str">
        <f t="shared" ref="AD32" si="225">IF($C$32=0,"0",(AC32*($C$32+1)))</f>
        <v>0</v>
      </c>
      <c r="AE32" s="170" t="str">
        <f t="shared" ref="AE32" si="226">IF($C$32=0,"0",(AD32*($C$32+1)))</f>
        <v>0</v>
      </c>
      <c r="AF32" s="170" t="str">
        <f t="shared" ref="AF32" si="227">IF($C$32=0,"0",(AE32*($C$32+1)))</f>
        <v>0</v>
      </c>
      <c r="AG32" s="170" t="str">
        <f t="shared" ref="AG32" si="228">IF($C$32=0,"0",(AF32*($C$32+1)))</f>
        <v>0</v>
      </c>
      <c r="AH32" s="170" t="str">
        <f t="shared" ref="AH32" si="229">IF($C$32=0,"0",(AG32*($C$32+1)))</f>
        <v>0</v>
      </c>
    </row>
    <row r="33" spans="1:34" x14ac:dyDescent="0.25">
      <c r="A33" s="178" t="s">
        <v>234</v>
      </c>
      <c r="B33" s="132"/>
      <c r="C33" s="460">
        <v>0</v>
      </c>
      <c r="D33" s="461"/>
      <c r="E33" s="176">
        <v>0</v>
      </c>
      <c r="F33" s="170" t="str">
        <f>IF($C$33=0,"0",(E33*($C$33+1)))</f>
        <v>0</v>
      </c>
      <c r="G33" s="170" t="str">
        <f t="shared" ref="G33:X33" si="230">IF($C$33=0,"0",(F33*($C$33+1)))</f>
        <v>0</v>
      </c>
      <c r="H33" s="170" t="str">
        <f t="shared" si="230"/>
        <v>0</v>
      </c>
      <c r="I33" s="170" t="str">
        <f t="shared" si="230"/>
        <v>0</v>
      </c>
      <c r="J33" s="170" t="str">
        <f t="shared" si="230"/>
        <v>0</v>
      </c>
      <c r="K33" s="170" t="str">
        <f t="shared" si="230"/>
        <v>0</v>
      </c>
      <c r="L33" s="170" t="str">
        <f t="shared" si="230"/>
        <v>0</v>
      </c>
      <c r="M33" s="170" t="str">
        <f t="shared" si="230"/>
        <v>0</v>
      </c>
      <c r="N33" s="170" t="str">
        <f t="shared" si="230"/>
        <v>0</v>
      </c>
      <c r="O33" s="170" t="str">
        <f t="shared" si="230"/>
        <v>0</v>
      </c>
      <c r="P33" s="170" t="str">
        <f t="shared" si="230"/>
        <v>0</v>
      </c>
      <c r="Q33" s="170" t="str">
        <f t="shared" si="230"/>
        <v>0</v>
      </c>
      <c r="R33" s="170" t="str">
        <f t="shared" si="230"/>
        <v>0</v>
      </c>
      <c r="S33" s="170" t="str">
        <f t="shared" si="230"/>
        <v>0</v>
      </c>
      <c r="T33" s="170" t="str">
        <f t="shared" si="230"/>
        <v>0</v>
      </c>
      <c r="U33" s="170" t="str">
        <f t="shared" si="230"/>
        <v>0</v>
      </c>
      <c r="V33" s="170" t="str">
        <f t="shared" si="230"/>
        <v>0</v>
      </c>
      <c r="W33" s="170" t="str">
        <f t="shared" si="230"/>
        <v>0</v>
      </c>
      <c r="X33" s="170" t="str">
        <f t="shared" si="230"/>
        <v>0</v>
      </c>
      <c r="Y33" s="170" t="str">
        <f t="shared" ref="Y33" si="231">IF($C$33=0,"0",(X33*($C$33+1)))</f>
        <v>0</v>
      </c>
      <c r="Z33" s="170" t="str">
        <f t="shared" ref="Z33" si="232">IF($C$33=0,"0",(Y33*($C$33+1)))</f>
        <v>0</v>
      </c>
      <c r="AA33" s="170" t="str">
        <f t="shared" ref="AA33" si="233">IF($C$33=0,"0",(Z33*($C$33+1)))</f>
        <v>0</v>
      </c>
      <c r="AB33" s="170" t="str">
        <f t="shared" ref="AB33" si="234">IF($C$33=0,"0",(AA33*($C$33+1)))</f>
        <v>0</v>
      </c>
      <c r="AC33" s="170" t="str">
        <f t="shared" ref="AC33" si="235">IF($C$33=0,"0",(AB33*($C$33+1)))</f>
        <v>0</v>
      </c>
      <c r="AD33" s="170" t="str">
        <f t="shared" ref="AD33" si="236">IF($C$33=0,"0",(AC33*($C$33+1)))</f>
        <v>0</v>
      </c>
      <c r="AE33" s="170" t="str">
        <f t="shared" ref="AE33" si="237">IF($C$33=0,"0",(AD33*($C$33+1)))</f>
        <v>0</v>
      </c>
      <c r="AF33" s="170" t="str">
        <f t="shared" ref="AF33" si="238">IF($C$33=0,"0",(AE33*($C$33+1)))</f>
        <v>0</v>
      </c>
      <c r="AG33" s="170" t="str">
        <f t="shared" ref="AG33" si="239">IF($C$33=0,"0",(AF33*($C$33+1)))</f>
        <v>0</v>
      </c>
      <c r="AH33" s="170" t="str">
        <f t="shared" ref="AH33" si="240">IF($C$33=0,"0",(AG33*($C$33+1)))</f>
        <v>0</v>
      </c>
    </row>
    <row r="34" spans="1:34" x14ac:dyDescent="0.25">
      <c r="A34" s="178" t="s">
        <v>234</v>
      </c>
      <c r="B34" s="132"/>
      <c r="C34" s="460">
        <v>0</v>
      </c>
      <c r="D34" s="461"/>
      <c r="E34" s="176">
        <v>0</v>
      </c>
      <c r="F34" s="170" t="str">
        <f>IF($C$34=0,"0",(E34*($C$34+1)))</f>
        <v>0</v>
      </c>
      <c r="G34" s="170" t="str">
        <f t="shared" ref="G34:X34" si="241">IF($C$34=0,"0",(F34*($C$34+1)))</f>
        <v>0</v>
      </c>
      <c r="H34" s="170" t="str">
        <f t="shared" si="241"/>
        <v>0</v>
      </c>
      <c r="I34" s="170" t="str">
        <f t="shared" si="241"/>
        <v>0</v>
      </c>
      <c r="J34" s="170" t="str">
        <f t="shared" si="241"/>
        <v>0</v>
      </c>
      <c r="K34" s="170" t="str">
        <f t="shared" si="241"/>
        <v>0</v>
      </c>
      <c r="L34" s="170" t="str">
        <f t="shared" si="241"/>
        <v>0</v>
      </c>
      <c r="M34" s="170" t="str">
        <f t="shared" si="241"/>
        <v>0</v>
      </c>
      <c r="N34" s="170" t="str">
        <f t="shared" si="241"/>
        <v>0</v>
      </c>
      <c r="O34" s="170" t="str">
        <f t="shared" si="241"/>
        <v>0</v>
      </c>
      <c r="P34" s="170" t="str">
        <f t="shared" si="241"/>
        <v>0</v>
      </c>
      <c r="Q34" s="170" t="str">
        <f t="shared" si="241"/>
        <v>0</v>
      </c>
      <c r="R34" s="170" t="str">
        <f t="shared" si="241"/>
        <v>0</v>
      </c>
      <c r="S34" s="170" t="str">
        <f t="shared" si="241"/>
        <v>0</v>
      </c>
      <c r="T34" s="170" t="str">
        <f t="shared" si="241"/>
        <v>0</v>
      </c>
      <c r="U34" s="170" t="str">
        <f t="shared" si="241"/>
        <v>0</v>
      </c>
      <c r="V34" s="170" t="str">
        <f t="shared" si="241"/>
        <v>0</v>
      </c>
      <c r="W34" s="170" t="str">
        <f t="shared" si="241"/>
        <v>0</v>
      </c>
      <c r="X34" s="170" t="str">
        <f t="shared" si="241"/>
        <v>0</v>
      </c>
      <c r="Y34" s="170" t="str">
        <f t="shared" ref="Y34" si="242">IF($C$34=0,"0",(X34*($C$34+1)))</f>
        <v>0</v>
      </c>
      <c r="Z34" s="170" t="str">
        <f t="shared" ref="Z34" si="243">IF($C$34=0,"0",(Y34*($C$34+1)))</f>
        <v>0</v>
      </c>
      <c r="AA34" s="170" t="str">
        <f t="shared" ref="AA34" si="244">IF($C$34=0,"0",(Z34*($C$34+1)))</f>
        <v>0</v>
      </c>
      <c r="AB34" s="170" t="str">
        <f t="shared" ref="AB34" si="245">IF($C$34=0,"0",(AA34*($C$34+1)))</f>
        <v>0</v>
      </c>
      <c r="AC34" s="170" t="str">
        <f t="shared" ref="AC34" si="246">IF($C$34=0,"0",(AB34*($C$34+1)))</f>
        <v>0</v>
      </c>
      <c r="AD34" s="170" t="str">
        <f t="shared" ref="AD34" si="247">IF($C$34=0,"0",(AC34*($C$34+1)))</f>
        <v>0</v>
      </c>
      <c r="AE34" s="170" t="str">
        <f t="shared" ref="AE34" si="248">IF($C$34=0,"0",(AD34*($C$34+1)))</f>
        <v>0</v>
      </c>
      <c r="AF34" s="170" t="str">
        <f t="shared" ref="AF34" si="249">IF($C$34=0,"0",(AE34*($C$34+1)))</f>
        <v>0</v>
      </c>
      <c r="AG34" s="170" t="str">
        <f t="shared" ref="AG34" si="250">IF($C$34=0,"0",(AF34*($C$34+1)))</f>
        <v>0</v>
      </c>
      <c r="AH34" s="170" t="str">
        <f t="shared" ref="AH34" si="251">IF($C$34=0,"0",(AG34*($C$34+1)))</f>
        <v>0</v>
      </c>
    </row>
    <row r="35" spans="1:34" ht="15.75" thickBot="1" x14ac:dyDescent="0.3">
      <c r="A35" s="180" t="s">
        <v>234</v>
      </c>
      <c r="B35" s="133"/>
      <c r="C35" s="448">
        <v>0</v>
      </c>
      <c r="D35" s="449"/>
      <c r="E35" s="177">
        <v>0</v>
      </c>
      <c r="F35" s="171" t="str">
        <f>IF($C$35=0,"0",(E35*($C$35+1)))</f>
        <v>0</v>
      </c>
      <c r="G35" s="171" t="str">
        <f t="shared" ref="G35:X35" si="252">IF($C$35=0,"0",(F35*($C$35+1)))</f>
        <v>0</v>
      </c>
      <c r="H35" s="171" t="str">
        <f t="shared" si="252"/>
        <v>0</v>
      </c>
      <c r="I35" s="171" t="str">
        <f t="shared" si="252"/>
        <v>0</v>
      </c>
      <c r="J35" s="171" t="str">
        <f t="shared" si="252"/>
        <v>0</v>
      </c>
      <c r="K35" s="171" t="str">
        <f t="shared" si="252"/>
        <v>0</v>
      </c>
      <c r="L35" s="171" t="str">
        <f t="shared" si="252"/>
        <v>0</v>
      </c>
      <c r="M35" s="171" t="str">
        <f t="shared" si="252"/>
        <v>0</v>
      </c>
      <c r="N35" s="171" t="str">
        <f t="shared" si="252"/>
        <v>0</v>
      </c>
      <c r="O35" s="171" t="str">
        <f t="shared" si="252"/>
        <v>0</v>
      </c>
      <c r="P35" s="171" t="str">
        <f t="shared" si="252"/>
        <v>0</v>
      </c>
      <c r="Q35" s="171" t="str">
        <f t="shared" si="252"/>
        <v>0</v>
      </c>
      <c r="R35" s="171" t="str">
        <f t="shared" si="252"/>
        <v>0</v>
      </c>
      <c r="S35" s="171" t="str">
        <f t="shared" si="252"/>
        <v>0</v>
      </c>
      <c r="T35" s="171" t="str">
        <f t="shared" si="252"/>
        <v>0</v>
      </c>
      <c r="U35" s="171" t="str">
        <f t="shared" si="252"/>
        <v>0</v>
      </c>
      <c r="V35" s="171" t="str">
        <f t="shared" si="252"/>
        <v>0</v>
      </c>
      <c r="W35" s="171" t="str">
        <f t="shared" si="252"/>
        <v>0</v>
      </c>
      <c r="X35" s="171" t="str">
        <f t="shared" si="252"/>
        <v>0</v>
      </c>
      <c r="Y35" s="171" t="str">
        <f t="shared" ref="Y35" si="253">IF($C$35=0,"0",(X35*($C$35+1)))</f>
        <v>0</v>
      </c>
      <c r="Z35" s="171" t="str">
        <f t="shared" ref="Z35" si="254">IF($C$35=0,"0",(Y35*($C$35+1)))</f>
        <v>0</v>
      </c>
      <c r="AA35" s="171" t="str">
        <f t="shared" ref="AA35" si="255">IF($C$35=0,"0",(Z35*($C$35+1)))</f>
        <v>0</v>
      </c>
      <c r="AB35" s="171" t="str">
        <f t="shared" ref="AB35" si="256">IF($C$35=0,"0",(AA35*($C$35+1)))</f>
        <v>0</v>
      </c>
      <c r="AC35" s="171" t="str">
        <f t="shared" ref="AC35" si="257">IF($C$35=0,"0",(AB35*($C$35+1)))</f>
        <v>0</v>
      </c>
      <c r="AD35" s="171" t="str">
        <f t="shared" ref="AD35" si="258">IF($C$35=0,"0",(AC35*($C$35+1)))</f>
        <v>0</v>
      </c>
      <c r="AE35" s="171" t="str">
        <f t="shared" ref="AE35" si="259">IF($C$35=0,"0",(AD35*($C$35+1)))</f>
        <v>0</v>
      </c>
      <c r="AF35" s="171" t="str">
        <f t="shared" ref="AF35" si="260">IF($C$35=0,"0",(AE35*($C$35+1)))</f>
        <v>0</v>
      </c>
      <c r="AG35" s="171" t="str">
        <f t="shared" ref="AG35" si="261">IF($C$35=0,"0",(AF35*($C$35+1)))</f>
        <v>0</v>
      </c>
      <c r="AH35" s="171" t="str">
        <f t="shared" ref="AH35" si="262">IF($C$35=0,"0",(AG35*($C$35+1)))</f>
        <v>0</v>
      </c>
    </row>
    <row r="36" spans="1:34" ht="15.75" thickTop="1" x14ac:dyDescent="0.25">
      <c r="A36" s="124" t="s">
        <v>244</v>
      </c>
      <c r="B36" s="124"/>
      <c r="C36" s="450"/>
      <c r="D36" s="451"/>
      <c r="E36" s="125">
        <f t="shared" ref="E36:S36" si="263">SUM(E25:E35)</f>
        <v>0</v>
      </c>
      <c r="F36" s="125">
        <f t="shared" si="263"/>
        <v>0</v>
      </c>
      <c r="G36" s="125">
        <f t="shared" si="263"/>
        <v>0</v>
      </c>
      <c r="H36" s="125">
        <f t="shared" si="263"/>
        <v>0</v>
      </c>
      <c r="I36" s="125">
        <f t="shared" si="263"/>
        <v>0</v>
      </c>
      <c r="J36" s="125">
        <f t="shared" si="263"/>
        <v>0</v>
      </c>
      <c r="K36" s="125">
        <f t="shared" si="263"/>
        <v>0</v>
      </c>
      <c r="L36" s="125">
        <f t="shared" si="263"/>
        <v>0</v>
      </c>
      <c r="M36" s="125">
        <f t="shared" si="263"/>
        <v>0</v>
      </c>
      <c r="N36" s="125">
        <f t="shared" si="263"/>
        <v>0</v>
      </c>
      <c r="O36" s="125">
        <f t="shared" si="263"/>
        <v>0</v>
      </c>
      <c r="P36" s="125">
        <f t="shared" si="263"/>
        <v>0</v>
      </c>
      <c r="Q36" s="125">
        <f t="shared" si="263"/>
        <v>0</v>
      </c>
      <c r="R36" s="125">
        <f t="shared" si="263"/>
        <v>0</v>
      </c>
      <c r="S36" s="125">
        <f t="shared" si="263"/>
        <v>0</v>
      </c>
      <c r="T36" s="125">
        <f t="shared" ref="T36:X36" si="264">SUM(T25:T35)</f>
        <v>0</v>
      </c>
      <c r="U36" s="125">
        <f t="shared" si="264"/>
        <v>0</v>
      </c>
      <c r="V36" s="125">
        <f t="shared" si="264"/>
        <v>0</v>
      </c>
      <c r="W36" s="125">
        <f t="shared" si="264"/>
        <v>0</v>
      </c>
      <c r="X36" s="125">
        <f t="shared" si="264"/>
        <v>0</v>
      </c>
      <c r="Y36" s="125">
        <f t="shared" ref="Y36:AH36" si="265">SUM(Y25:Y35)</f>
        <v>0</v>
      </c>
      <c r="Z36" s="125">
        <f t="shared" si="265"/>
        <v>0</v>
      </c>
      <c r="AA36" s="125">
        <f t="shared" si="265"/>
        <v>0</v>
      </c>
      <c r="AB36" s="125">
        <f t="shared" si="265"/>
        <v>0</v>
      </c>
      <c r="AC36" s="125">
        <f t="shared" si="265"/>
        <v>0</v>
      </c>
      <c r="AD36" s="125">
        <f t="shared" si="265"/>
        <v>0</v>
      </c>
      <c r="AE36" s="125">
        <f t="shared" si="265"/>
        <v>0</v>
      </c>
      <c r="AF36" s="125">
        <f t="shared" si="265"/>
        <v>0</v>
      </c>
      <c r="AG36" s="125">
        <f t="shared" si="265"/>
        <v>0</v>
      </c>
      <c r="AH36" s="125">
        <f t="shared" si="265"/>
        <v>0</v>
      </c>
    </row>
    <row r="37" spans="1:34" x14ac:dyDescent="0.25">
      <c r="A37" s="113"/>
      <c r="B37" s="113"/>
      <c r="C37" s="464"/>
      <c r="D37" s="464"/>
      <c r="E37" s="113"/>
      <c r="F37" s="113"/>
      <c r="G37" s="113"/>
      <c r="H37" s="113"/>
      <c r="I37" s="113"/>
      <c r="J37" s="113"/>
      <c r="K37" s="113"/>
      <c r="L37" s="113"/>
      <c r="M37" s="113"/>
      <c r="N37" s="113"/>
      <c r="O37" s="113"/>
      <c r="P37" s="113"/>
      <c r="Q37" s="113"/>
      <c r="R37" s="113"/>
      <c r="S37" s="113"/>
      <c r="T37" s="113"/>
      <c r="U37" s="113"/>
      <c r="V37" s="113"/>
      <c r="W37" s="113"/>
      <c r="X37" s="128"/>
    </row>
    <row r="38" spans="1:34" ht="28.9" customHeight="1" x14ac:dyDescent="0.25">
      <c r="A38" s="118" t="s">
        <v>245</v>
      </c>
      <c r="B38" s="131"/>
      <c r="C38" s="462" t="s">
        <v>220</v>
      </c>
      <c r="D38" s="463"/>
      <c r="E38" s="8">
        <v>1</v>
      </c>
      <c r="F38" s="8">
        <v>2</v>
      </c>
      <c r="G38" s="8">
        <v>3</v>
      </c>
      <c r="H38" s="8">
        <v>4</v>
      </c>
      <c r="I38" s="8">
        <v>5</v>
      </c>
      <c r="J38" s="8">
        <v>6</v>
      </c>
      <c r="K38" s="8">
        <v>7</v>
      </c>
      <c r="L38" s="8">
        <v>8</v>
      </c>
      <c r="M38" s="8">
        <v>9</v>
      </c>
      <c r="N38" s="8">
        <v>10</v>
      </c>
      <c r="O38" s="8">
        <v>11</v>
      </c>
      <c r="P38" s="8">
        <v>12</v>
      </c>
      <c r="Q38" s="8">
        <v>13</v>
      </c>
      <c r="R38" s="8">
        <v>14</v>
      </c>
      <c r="S38" s="8">
        <v>15</v>
      </c>
      <c r="T38" s="8">
        <v>16</v>
      </c>
      <c r="U38" s="8">
        <v>17</v>
      </c>
      <c r="V38" s="8">
        <v>18</v>
      </c>
      <c r="W38" s="8">
        <v>19</v>
      </c>
      <c r="X38" s="8">
        <v>20</v>
      </c>
      <c r="Y38" s="8">
        <v>21</v>
      </c>
      <c r="Z38" s="8">
        <v>22</v>
      </c>
      <c r="AA38" s="8">
        <v>23</v>
      </c>
      <c r="AB38" s="8">
        <v>24</v>
      </c>
      <c r="AC38" s="8">
        <v>25</v>
      </c>
      <c r="AD38" s="8">
        <v>26</v>
      </c>
      <c r="AE38" s="8">
        <v>27</v>
      </c>
      <c r="AF38" s="8">
        <v>28</v>
      </c>
      <c r="AG38" s="8">
        <v>29</v>
      </c>
      <c r="AH38" s="8">
        <v>30</v>
      </c>
    </row>
    <row r="39" spans="1:34" x14ac:dyDescent="0.25">
      <c r="A39" s="113" t="s">
        <v>38</v>
      </c>
      <c r="B39" s="113"/>
      <c r="C39" s="460">
        <v>0</v>
      </c>
      <c r="D39" s="461"/>
      <c r="E39" s="338">
        <v>0</v>
      </c>
      <c r="F39" s="337" t="str">
        <f>IF($C$39=0,"0",(E39*($C$39+1)))</f>
        <v>0</v>
      </c>
      <c r="G39" s="337" t="str">
        <f t="shared" ref="G39:X39" si="266">IF($C$39=0,"0",(F39*($C$39+1)))</f>
        <v>0</v>
      </c>
      <c r="H39" s="337" t="str">
        <f t="shared" si="266"/>
        <v>0</v>
      </c>
      <c r="I39" s="337" t="str">
        <f t="shared" si="266"/>
        <v>0</v>
      </c>
      <c r="J39" s="337" t="str">
        <f t="shared" si="266"/>
        <v>0</v>
      </c>
      <c r="K39" s="337" t="str">
        <f t="shared" si="266"/>
        <v>0</v>
      </c>
      <c r="L39" s="337" t="str">
        <f t="shared" si="266"/>
        <v>0</v>
      </c>
      <c r="M39" s="337" t="str">
        <f t="shared" si="266"/>
        <v>0</v>
      </c>
      <c r="N39" s="337" t="str">
        <f t="shared" si="266"/>
        <v>0</v>
      </c>
      <c r="O39" s="337" t="str">
        <f t="shared" si="266"/>
        <v>0</v>
      </c>
      <c r="P39" s="337" t="str">
        <f t="shared" si="266"/>
        <v>0</v>
      </c>
      <c r="Q39" s="337" t="str">
        <f t="shared" si="266"/>
        <v>0</v>
      </c>
      <c r="R39" s="337" t="str">
        <f t="shared" si="266"/>
        <v>0</v>
      </c>
      <c r="S39" s="337" t="str">
        <f t="shared" si="266"/>
        <v>0</v>
      </c>
      <c r="T39" s="337" t="str">
        <f t="shared" si="266"/>
        <v>0</v>
      </c>
      <c r="U39" s="337" t="str">
        <f t="shared" si="266"/>
        <v>0</v>
      </c>
      <c r="V39" s="337" t="str">
        <f t="shared" si="266"/>
        <v>0</v>
      </c>
      <c r="W39" s="337" t="str">
        <f t="shared" si="266"/>
        <v>0</v>
      </c>
      <c r="X39" s="337" t="str">
        <f t="shared" si="266"/>
        <v>0</v>
      </c>
      <c r="Y39" s="337" t="str">
        <f t="shared" ref="Y39" si="267">IF($C$39=0,"0",(X39*($C$39+1)))</f>
        <v>0</v>
      </c>
      <c r="Z39" s="337" t="str">
        <f t="shared" ref="Z39" si="268">IF($C$39=0,"0",(Y39*($C$39+1)))</f>
        <v>0</v>
      </c>
      <c r="AA39" s="337" t="str">
        <f t="shared" ref="AA39" si="269">IF($C$39=0,"0",(Z39*($C$39+1)))</f>
        <v>0</v>
      </c>
      <c r="AB39" s="337" t="str">
        <f t="shared" ref="AB39" si="270">IF($C$39=0,"0",(AA39*($C$39+1)))</f>
        <v>0</v>
      </c>
      <c r="AC39" s="337" t="str">
        <f t="shared" ref="AC39" si="271">IF($C$39=0,"0",(AB39*($C$39+1)))</f>
        <v>0</v>
      </c>
      <c r="AD39" s="337" t="str">
        <f t="shared" ref="AD39" si="272">IF($C$39=0,"0",(AC39*($C$39+1)))</f>
        <v>0</v>
      </c>
      <c r="AE39" s="337" t="str">
        <f t="shared" ref="AE39" si="273">IF($C$39=0,"0",(AD39*($C$39+1)))</f>
        <v>0</v>
      </c>
      <c r="AF39" s="337" t="str">
        <f t="shared" ref="AF39" si="274">IF($C$39=0,"0",(AE39*($C$39+1)))</f>
        <v>0</v>
      </c>
      <c r="AG39" s="337" t="str">
        <f t="shared" ref="AG39" si="275">IF($C$39=0,"0",(AF39*($C$39+1)))</f>
        <v>0</v>
      </c>
      <c r="AH39" s="337" t="str">
        <f t="shared" ref="AH39" si="276">IF($C$39=0,"0",(AG39*($C$39+1)))</f>
        <v>0</v>
      </c>
    </row>
    <row r="40" spans="1:34" x14ac:dyDescent="0.25">
      <c r="A40" s="113" t="s">
        <v>246</v>
      </c>
      <c r="B40" s="113"/>
      <c r="C40" s="460">
        <v>0</v>
      </c>
      <c r="D40" s="461"/>
      <c r="E40" s="176">
        <v>0</v>
      </c>
      <c r="F40" s="170" t="str">
        <f>IF($C$40=0,"0",(E40*($C$40+1)))</f>
        <v>0</v>
      </c>
      <c r="G40" s="170" t="str">
        <f t="shared" ref="G40:X40" si="277">IF($C$40=0,"0",(F40*($C$40+1)))</f>
        <v>0</v>
      </c>
      <c r="H40" s="170" t="str">
        <f t="shared" si="277"/>
        <v>0</v>
      </c>
      <c r="I40" s="170" t="str">
        <f t="shared" si="277"/>
        <v>0</v>
      </c>
      <c r="J40" s="170" t="str">
        <f t="shared" si="277"/>
        <v>0</v>
      </c>
      <c r="K40" s="170" t="str">
        <f t="shared" si="277"/>
        <v>0</v>
      </c>
      <c r="L40" s="170" t="str">
        <f t="shared" si="277"/>
        <v>0</v>
      </c>
      <c r="M40" s="170" t="str">
        <f t="shared" si="277"/>
        <v>0</v>
      </c>
      <c r="N40" s="170" t="str">
        <f t="shared" si="277"/>
        <v>0</v>
      </c>
      <c r="O40" s="170" t="str">
        <f t="shared" si="277"/>
        <v>0</v>
      </c>
      <c r="P40" s="170" t="str">
        <f t="shared" si="277"/>
        <v>0</v>
      </c>
      <c r="Q40" s="170" t="str">
        <f t="shared" si="277"/>
        <v>0</v>
      </c>
      <c r="R40" s="170" t="str">
        <f t="shared" si="277"/>
        <v>0</v>
      </c>
      <c r="S40" s="170" t="str">
        <f t="shared" si="277"/>
        <v>0</v>
      </c>
      <c r="T40" s="170" t="str">
        <f t="shared" si="277"/>
        <v>0</v>
      </c>
      <c r="U40" s="170" t="str">
        <f t="shared" si="277"/>
        <v>0</v>
      </c>
      <c r="V40" s="170" t="str">
        <f t="shared" si="277"/>
        <v>0</v>
      </c>
      <c r="W40" s="170" t="str">
        <f t="shared" si="277"/>
        <v>0</v>
      </c>
      <c r="X40" s="170" t="str">
        <f t="shared" si="277"/>
        <v>0</v>
      </c>
      <c r="Y40" s="170" t="str">
        <f t="shared" ref="Y40" si="278">IF($C$40=0,"0",(X40*($C$40+1)))</f>
        <v>0</v>
      </c>
      <c r="Z40" s="170" t="str">
        <f t="shared" ref="Z40" si="279">IF($C$40=0,"0",(Y40*($C$40+1)))</f>
        <v>0</v>
      </c>
      <c r="AA40" s="170" t="str">
        <f t="shared" ref="AA40" si="280">IF($C$40=0,"0",(Z40*($C$40+1)))</f>
        <v>0</v>
      </c>
      <c r="AB40" s="170" t="str">
        <f t="shared" ref="AB40" si="281">IF($C$40=0,"0",(AA40*($C$40+1)))</f>
        <v>0</v>
      </c>
      <c r="AC40" s="170" t="str">
        <f t="shared" ref="AC40" si="282">IF($C$40=0,"0",(AB40*($C$40+1)))</f>
        <v>0</v>
      </c>
      <c r="AD40" s="170" t="str">
        <f t="shared" ref="AD40" si="283">IF($C$40=0,"0",(AC40*($C$40+1)))</f>
        <v>0</v>
      </c>
      <c r="AE40" s="170" t="str">
        <f t="shared" ref="AE40" si="284">IF($C$40=0,"0",(AD40*($C$40+1)))</f>
        <v>0</v>
      </c>
      <c r="AF40" s="170" t="str">
        <f t="shared" ref="AF40" si="285">IF($C$40=0,"0",(AE40*($C$40+1)))</f>
        <v>0</v>
      </c>
      <c r="AG40" s="170" t="str">
        <f t="shared" ref="AG40" si="286">IF($C$40=0,"0",(AF40*($C$40+1)))</f>
        <v>0</v>
      </c>
      <c r="AH40" s="170" t="str">
        <f t="shared" ref="AH40" si="287">IF($C$40=0,"0",(AG40*($C$40+1)))</f>
        <v>0</v>
      </c>
    </row>
    <row r="41" spans="1:34" x14ac:dyDescent="0.25">
      <c r="A41" s="113" t="s">
        <v>247</v>
      </c>
      <c r="B41" s="113"/>
      <c r="C41" s="460">
        <v>0</v>
      </c>
      <c r="D41" s="461"/>
      <c r="E41" s="176">
        <v>0</v>
      </c>
      <c r="F41" s="170" t="str">
        <f>IF($C$41=0,"0",(E41*($C$41+1)))</f>
        <v>0</v>
      </c>
      <c r="G41" s="170" t="str">
        <f t="shared" ref="G41:X41" si="288">IF($C$41=0,"0",(F41*($C$41+1)))</f>
        <v>0</v>
      </c>
      <c r="H41" s="170" t="str">
        <f t="shared" si="288"/>
        <v>0</v>
      </c>
      <c r="I41" s="170" t="str">
        <f t="shared" si="288"/>
        <v>0</v>
      </c>
      <c r="J41" s="170" t="str">
        <f t="shared" si="288"/>
        <v>0</v>
      </c>
      <c r="K41" s="170" t="str">
        <f t="shared" si="288"/>
        <v>0</v>
      </c>
      <c r="L41" s="170" t="str">
        <f t="shared" si="288"/>
        <v>0</v>
      </c>
      <c r="M41" s="170" t="str">
        <f t="shared" si="288"/>
        <v>0</v>
      </c>
      <c r="N41" s="170" t="str">
        <f t="shared" si="288"/>
        <v>0</v>
      </c>
      <c r="O41" s="170" t="str">
        <f t="shared" si="288"/>
        <v>0</v>
      </c>
      <c r="P41" s="170" t="str">
        <f t="shared" si="288"/>
        <v>0</v>
      </c>
      <c r="Q41" s="170" t="str">
        <f t="shared" si="288"/>
        <v>0</v>
      </c>
      <c r="R41" s="170" t="str">
        <f t="shared" si="288"/>
        <v>0</v>
      </c>
      <c r="S41" s="170" t="str">
        <f t="shared" si="288"/>
        <v>0</v>
      </c>
      <c r="T41" s="170" t="str">
        <f t="shared" si="288"/>
        <v>0</v>
      </c>
      <c r="U41" s="170" t="str">
        <f t="shared" si="288"/>
        <v>0</v>
      </c>
      <c r="V41" s="170" t="str">
        <f t="shared" si="288"/>
        <v>0</v>
      </c>
      <c r="W41" s="170" t="str">
        <f t="shared" si="288"/>
        <v>0</v>
      </c>
      <c r="X41" s="170" t="str">
        <f t="shared" si="288"/>
        <v>0</v>
      </c>
      <c r="Y41" s="170" t="str">
        <f t="shared" ref="Y41" si="289">IF($C$41=0,"0",(X41*($C$41+1)))</f>
        <v>0</v>
      </c>
      <c r="Z41" s="170" t="str">
        <f t="shared" ref="Z41" si="290">IF($C$41=0,"0",(Y41*($C$41+1)))</f>
        <v>0</v>
      </c>
      <c r="AA41" s="170" t="str">
        <f t="shared" ref="AA41" si="291">IF($C$41=0,"0",(Z41*($C$41+1)))</f>
        <v>0</v>
      </c>
      <c r="AB41" s="170" t="str">
        <f t="shared" ref="AB41" si="292">IF($C$41=0,"0",(AA41*($C$41+1)))</f>
        <v>0</v>
      </c>
      <c r="AC41" s="170" t="str">
        <f t="shared" ref="AC41" si="293">IF($C$41=0,"0",(AB41*($C$41+1)))</f>
        <v>0</v>
      </c>
      <c r="AD41" s="170" t="str">
        <f t="shared" ref="AD41" si="294">IF($C$41=0,"0",(AC41*($C$41+1)))</f>
        <v>0</v>
      </c>
      <c r="AE41" s="170" t="str">
        <f t="shared" ref="AE41" si="295">IF($C$41=0,"0",(AD41*($C$41+1)))</f>
        <v>0</v>
      </c>
      <c r="AF41" s="170" t="str">
        <f t="shared" ref="AF41" si="296">IF($C$41=0,"0",(AE41*($C$41+1)))</f>
        <v>0</v>
      </c>
      <c r="AG41" s="170" t="str">
        <f t="shared" ref="AG41" si="297">IF($C$41=0,"0",(AF41*($C$41+1)))</f>
        <v>0</v>
      </c>
      <c r="AH41" s="170" t="str">
        <f t="shared" ref="AH41" si="298">IF($C$41=0,"0",(AG41*($C$41+1)))</f>
        <v>0</v>
      </c>
    </row>
    <row r="42" spans="1:34" ht="15.75" thickBot="1" x14ac:dyDescent="0.3">
      <c r="A42" s="182" t="s">
        <v>234</v>
      </c>
      <c r="B42" s="181"/>
      <c r="C42" s="448">
        <v>0</v>
      </c>
      <c r="D42" s="449"/>
      <c r="E42" s="177">
        <v>0</v>
      </c>
      <c r="F42" s="171" t="str">
        <f>IF($C$42=0,"0",(E42*($C$42+1)))</f>
        <v>0</v>
      </c>
      <c r="G42" s="171" t="str">
        <f t="shared" ref="G42:X42" si="299">IF($C$42=0,"0",(F42*($C$42+1)))</f>
        <v>0</v>
      </c>
      <c r="H42" s="171" t="str">
        <f t="shared" si="299"/>
        <v>0</v>
      </c>
      <c r="I42" s="171" t="str">
        <f t="shared" si="299"/>
        <v>0</v>
      </c>
      <c r="J42" s="171" t="str">
        <f t="shared" si="299"/>
        <v>0</v>
      </c>
      <c r="K42" s="171" t="str">
        <f t="shared" si="299"/>
        <v>0</v>
      </c>
      <c r="L42" s="171" t="str">
        <f t="shared" si="299"/>
        <v>0</v>
      </c>
      <c r="M42" s="171" t="str">
        <f t="shared" si="299"/>
        <v>0</v>
      </c>
      <c r="N42" s="171" t="str">
        <f t="shared" si="299"/>
        <v>0</v>
      </c>
      <c r="O42" s="171" t="str">
        <f t="shared" si="299"/>
        <v>0</v>
      </c>
      <c r="P42" s="171" t="str">
        <f t="shared" si="299"/>
        <v>0</v>
      </c>
      <c r="Q42" s="171" t="str">
        <f t="shared" si="299"/>
        <v>0</v>
      </c>
      <c r="R42" s="171" t="str">
        <f t="shared" si="299"/>
        <v>0</v>
      </c>
      <c r="S42" s="171" t="str">
        <f t="shared" si="299"/>
        <v>0</v>
      </c>
      <c r="T42" s="171" t="str">
        <f t="shared" si="299"/>
        <v>0</v>
      </c>
      <c r="U42" s="171" t="str">
        <f t="shared" si="299"/>
        <v>0</v>
      </c>
      <c r="V42" s="171" t="str">
        <f t="shared" si="299"/>
        <v>0</v>
      </c>
      <c r="W42" s="171" t="str">
        <f t="shared" si="299"/>
        <v>0</v>
      </c>
      <c r="X42" s="171" t="str">
        <f t="shared" si="299"/>
        <v>0</v>
      </c>
      <c r="Y42" s="171" t="str">
        <f t="shared" ref="Y42" si="300">IF($C$42=0,"0",(X42*($C$42+1)))</f>
        <v>0</v>
      </c>
      <c r="Z42" s="171" t="str">
        <f t="shared" ref="Z42" si="301">IF($C$42=0,"0",(Y42*($C$42+1)))</f>
        <v>0</v>
      </c>
      <c r="AA42" s="171" t="str">
        <f t="shared" ref="AA42" si="302">IF($C$42=0,"0",(Z42*($C$42+1)))</f>
        <v>0</v>
      </c>
      <c r="AB42" s="171" t="str">
        <f t="shared" ref="AB42" si="303">IF($C$42=0,"0",(AA42*($C$42+1)))</f>
        <v>0</v>
      </c>
      <c r="AC42" s="171" t="str">
        <f t="shared" ref="AC42" si="304">IF($C$42=0,"0",(AB42*($C$42+1)))</f>
        <v>0</v>
      </c>
      <c r="AD42" s="171" t="str">
        <f t="shared" ref="AD42" si="305">IF($C$42=0,"0",(AC42*($C$42+1)))</f>
        <v>0</v>
      </c>
      <c r="AE42" s="171" t="str">
        <f t="shared" ref="AE42" si="306">IF($C$42=0,"0",(AD42*($C$42+1)))</f>
        <v>0</v>
      </c>
      <c r="AF42" s="171" t="str">
        <f t="shared" ref="AF42" si="307">IF($C$42=0,"0",(AE42*($C$42+1)))</f>
        <v>0</v>
      </c>
      <c r="AG42" s="171" t="str">
        <f t="shared" ref="AG42" si="308">IF($C$42=0,"0",(AF42*($C$42+1)))</f>
        <v>0</v>
      </c>
      <c r="AH42" s="171" t="str">
        <f t="shared" ref="AH42" si="309">IF($C$42=0,"0",(AG42*($C$42+1)))</f>
        <v>0</v>
      </c>
    </row>
    <row r="43" spans="1:34" ht="15.75" thickTop="1" x14ac:dyDescent="0.25">
      <c r="A43" s="124" t="s">
        <v>248</v>
      </c>
      <c r="B43" s="124"/>
      <c r="C43" s="428"/>
      <c r="D43" s="429"/>
      <c r="E43" s="125">
        <f t="shared" ref="E43:S43" si="310">SUM(E39:E42)</f>
        <v>0</v>
      </c>
      <c r="F43" s="125">
        <f t="shared" si="310"/>
        <v>0</v>
      </c>
      <c r="G43" s="125">
        <f t="shared" si="310"/>
        <v>0</v>
      </c>
      <c r="H43" s="125">
        <f t="shared" si="310"/>
        <v>0</v>
      </c>
      <c r="I43" s="125">
        <f t="shared" si="310"/>
        <v>0</v>
      </c>
      <c r="J43" s="125">
        <f t="shared" si="310"/>
        <v>0</v>
      </c>
      <c r="K43" s="125">
        <f t="shared" si="310"/>
        <v>0</v>
      </c>
      <c r="L43" s="125">
        <f t="shared" si="310"/>
        <v>0</v>
      </c>
      <c r="M43" s="125">
        <f t="shared" si="310"/>
        <v>0</v>
      </c>
      <c r="N43" s="125">
        <f t="shared" si="310"/>
        <v>0</v>
      </c>
      <c r="O43" s="125">
        <f t="shared" si="310"/>
        <v>0</v>
      </c>
      <c r="P43" s="125">
        <f t="shared" si="310"/>
        <v>0</v>
      </c>
      <c r="Q43" s="125">
        <f t="shared" si="310"/>
        <v>0</v>
      </c>
      <c r="R43" s="125">
        <f t="shared" si="310"/>
        <v>0</v>
      </c>
      <c r="S43" s="125">
        <f t="shared" si="310"/>
        <v>0</v>
      </c>
      <c r="T43" s="125">
        <f t="shared" ref="T43:X43" si="311">SUM(T39:T42)</f>
        <v>0</v>
      </c>
      <c r="U43" s="125">
        <f t="shared" si="311"/>
        <v>0</v>
      </c>
      <c r="V43" s="125">
        <f t="shared" si="311"/>
        <v>0</v>
      </c>
      <c r="W43" s="125">
        <f t="shared" si="311"/>
        <v>0</v>
      </c>
      <c r="X43" s="125">
        <f t="shared" si="311"/>
        <v>0</v>
      </c>
      <c r="Y43" s="125">
        <f t="shared" ref="Y43:AH43" si="312">SUM(Y39:Y42)</f>
        <v>0</v>
      </c>
      <c r="Z43" s="125">
        <f t="shared" si="312"/>
        <v>0</v>
      </c>
      <c r="AA43" s="125">
        <f t="shared" si="312"/>
        <v>0</v>
      </c>
      <c r="AB43" s="125">
        <f t="shared" si="312"/>
        <v>0</v>
      </c>
      <c r="AC43" s="125">
        <f t="shared" si="312"/>
        <v>0</v>
      </c>
      <c r="AD43" s="125">
        <f t="shared" si="312"/>
        <v>0</v>
      </c>
      <c r="AE43" s="125">
        <f t="shared" si="312"/>
        <v>0</v>
      </c>
      <c r="AF43" s="125">
        <f t="shared" si="312"/>
        <v>0</v>
      </c>
      <c r="AG43" s="125">
        <f t="shared" si="312"/>
        <v>0</v>
      </c>
      <c r="AH43" s="125">
        <f t="shared" si="312"/>
        <v>0</v>
      </c>
    </row>
    <row r="44" spans="1:34" x14ac:dyDescent="0.25">
      <c r="A44" s="129"/>
      <c r="B44" s="129"/>
      <c r="C44" s="464"/>
      <c r="D44" s="464"/>
      <c r="E44" s="126"/>
      <c r="F44" s="126"/>
      <c r="G44" s="126"/>
      <c r="H44" s="126"/>
      <c r="I44" s="126"/>
      <c r="J44" s="126"/>
      <c r="K44" s="126"/>
      <c r="L44" s="126"/>
      <c r="M44" s="126"/>
      <c r="N44" s="126"/>
      <c r="O44" s="126"/>
      <c r="P44" s="126"/>
      <c r="Q44" s="126"/>
      <c r="R44" s="126"/>
      <c r="S44" s="126"/>
      <c r="T44" s="126"/>
      <c r="U44" s="126"/>
      <c r="V44" s="126"/>
      <c r="W44" s="126"/>
      <c r="X44" s="134"/>
    </row>
    <row r="45" spans="1:34" ht="28.9" customHeight="1" x14ac:dyDescent="0.25">
      <c r="A45" s="118" t="s">
        <v>249</v>
      </c>
      <c r="B45" s="131"/>
      <c r="C45" s="462" t="s">
        <v>250</v>
      </c>
      <c r="D45" s="463"/>
      <c r="E45" s="8">
        <v>1</v>
      </c>
      <c r="F45" s="8">
        <v>2</v>
      </c>
      <c r="G45" s="135">
        <v>3</v>
      </c>
      <c r="H45" s="8">
        <v>4</v>
      </c>
      <c r="I45" s="8">
        <v>5</v>
      </c>
      <c r="J45" s="8">
        <v>6</v>
      </c>
      <c r="K45" s="8">
        <v>7</v>
      </c>
      <c r="L45" s="8">
        <v>8</v>
      </c>
      <c r="M45" s="8">
        <v>9</v>
      </c>
      <c r="N45" s="8">
        <v>10</v>
      </c>
      <c r="O45" s="8">
        <v>11</v>
      </c>
      <c r="P45" s="8">
        <v>12</v>
      </c>
      <c r="Q45" s="8">
        <v>13</v>
      </c>
      <c r="R45" s="8">
        <v>14</v>
      </c>
      <c r="S45" s="8">
        <v>15</v>
      </c>
      <c r="T45" s="8">
        <v>16</v>
      </c>
      <c r="U45" s="8">
        <v>17</v>
      </c>
      <c r="V45" s="8">
        <v>18</v>
      </c>
      <c r="W45" s="8">
        <v>19</v>
      </c>
      <c r="X45" s="8">
        <v>20</v>
      </c>
      <c r="Y45" s="8">
        <v>21</v>
      </c>
      <c r="Z45" s="8">
        <v>22</v>
      </c>
      <c r="AA45" s="8">
        <v>23</v>
      </c>
      <c r="AB45" s="8">
        <v>24</v>
      </c>
      <c r="AC45" s="8">
        <v>25</v>
      </c>
      <c r="AD45" s="8">
        <v>26</v>
      </c>
      <c r="AE45" s="8">
        <v>27</v>
      </c>
      <c r="AF45" s="8">
        <v>28</v>
      </c>
      <c r="AG45" s="8">
        <v>29</v>
      </c>
      <c r="AH45" s="8">
        <v>30</v>
      </c>
    </row>
    <row r="46" spans="1:34" x14ac:dyDescent="0.25">
      <c r="A46" s="113" t="s">
        <v>251</v>
      </c>
      <c r="B46" s="113"/>
      <c r="C46" s="460">
        <v>0</v>
      </c>
      <c r="D46" s="461"/>
      <c r="E46" s="338">
        <v>0</v>
      </c>
      <c r="F46" s="337" t="str">
        <f>IF($C$46=0,"0",(E46*($C$46+1)))</f>
        <v>0</v>
      </c>
      <c r="G46" s="340" t="str">
        <f t="shared" ref="G46:X46" si="313">IF($C$46=0,"0",(F46*($C$46+1)))</f>
        <v>0</v>
      </c>
      <c r="H46" s="337" t="str">
        <f t="shared" si="313"/>
        <v>0</v>
      </c>
      <c r="I46" s="337" t="str">
        <f t="shared" si="313"/>
        <v>0</v>
      </c>
      <c r="J46" s="337" t="str">
        <f t="shared" si="313"/>
        <v>0</v>
      </c>
      <c r="K46" s="337" t="str">
        <f t="shared" si="313"/>
        <v>0</v>
      </c>
      <c r="L46" s="337" t="str">
        <f t="shared" si="313"/>
        <v>0</v>
      </c>
      <c r="M46" s="337" t="str">
        <f t="shared" si="313"/>
        <v>0</v>
      </c>
      <c r="N46" s="337" t="str">
        <f t="shared" si="313"/>
        <v>0</v>
      </c>
      <c r="O46" s="337" t="str">
        <f t="shared" si="313"/>
        <v>0</v>
      </c>
      <c r="P46" s="337" t="str">
        <f t="shared" si="313"/>
        <v>0</v>
      </c>
      <c r="Q46" s="337" t="str">
        <f t="shared" si="313"/>
        <v>0</v>
      </c>
      <c r="R46" s="337" t="str">
        <f t="shared" si="313"/>
        <v>0</v>
      </c>
      <c r="S46" s="337" t="str">
        <f t="shared" si="313"/>
        <v>0</v>
      </c>
      <c r="T46" s="337" t="str">
        <f t="shared" si="313"/>
        <v>0</v>
      </c>
      <c r="U46" s="337" t="str">
        <f t="shared" si="313"/>
        <v>0</v>
      </c>
      <c r="V46" s="337" t="str">
        <f t="shared" si="313"/>
        <v>0</v>
      </c>
      <c r="W46" s="337" t="str">
        <f t="shared" si="313"/>
        <v>0</v>
      </c>
      <c r="X46" s="337" t="str">
        <f t="shared" si="313"/>
        <v>0</v>
      </c>
      <c r="Y46" s="337" t="str">
        <f t="shared" ref="Y46" si="314">IF($C$46=0,"0",(X46*($C$46+1)))</f>
        <v>0</v>
      </c>
      <c r="Z46" s="337" t="str">
        <f t="shared" ref="Z46" si="315">IF($C$46=0,"0",(Y46*($C$46+1)))</f>
        <v>0</v>
      </c>
      <c r="AA46" s="337" t="str">
        <f t="shared" ref="AA46" si="316">IF($C$46=0,"0",(Z46*($C$46+1)))</f>
        <v>0</v>
      </c>
      <c r="AB46" s="337" t="str">
        <f t="shared" ref="AB46" si="317">IF($C$46=0,"0",(AA46*($C$46+1)))</f>
        <v>0</v>
      </c>
      <c r="AC46" s="337" t="str">
        <f t="shared" ref="AC46" si="318">IF($C$46=0,"0",(AB46*($C$46+1)))</f>
        <v>0</v>
      </c>
      <c r="AD46" s="337" t="str">
        <f t="shared" ref="AD46" si="319">IF($C$46=0,"0",(AC46*($C$46+1)))</f>
        <v>0</v>
      </c>
      <c r="AE46" s="337" t="str">
        <f t="shared" ref="AE46" si="320">IF($C$46=0,"0",(AD46*($C$46+1)))</f>
        <v>0</v>
      </c>
      <c r="AF46" s="337" t="str">
        <f t="shared" ref="AF46" si="321">IF($C$46=0,"0",(AE46*($C$46+1)))</f>
        <v>0</v>
      </c>
      <c r="AG46" s="337" t="str">
        <f t="shared" ref="AG46" si="322">IF($C$46=0,"0",(AF46*($C$46+1)))</f>
        <v>0</v>
      </c>
      <c r="AH46" s="337" t="str">
        <f t="shared" ref="AH46" si="323">IF($C$46=0,"0",(AG46*($C$46+1)))</f>
        <v>0</v>
      </c>
    </row>
    <row r="47" spans="1:34" x14ac:dyDescent="0.25">
      <c r="A47" s="113" t="s">
        <v>252</v>
      </c>
      <c r="B47" s="113"/>
      <c r="C47" s="460">
        <v>0</v>
      </c>
      <c r="D47" s="461"/>
      <c r="E47" s="176">
        <v>0</v>
      </c>
      <c r="F47" s="170" t="str">
        <f>IF($C$47=0,"0",(E47*($C$47+1)))</f>
        <v>0</v>
      </c>
      <c r="G47" s="172" t="str">
        <f t="shared" ref="G47:X47" si="324">IF($C$47=0,"0",(F47*($C$47+1)))</f>
        <v>0</v>
      </c>
      <c r="H47" s="170" t="str">
        <f t="shared" si="324"/>
        <v>0</v>
      </c>
      <c r="I47" s="170" t="str">
        <f t="shared" si="324"/>
        <v>0</v>
      </c>
      <c r="J47" s="170" t="str">
        <f t="shared" si="324"/>
        <v>0</v>
      </c>
      <c r="K47" s="170" t="str">
        <f t="shared" si="324"/>
        <v>0</v>
      </c>
      <c r="L47" s="170" t="str">
        <f t="shared" si="324"/>
        <v>0</v>
      </c>
      <c r="M47" s="170" t="str">
        <f t="shared" si="324"/>
        <v>0</v>
      </c>
      <c r="N47" s="170" t="str">
        <f t="shared" si="324"/>
        <v>0</v>
      </c>
      <c r="O47" s="170" t="str">
        <f t="shared" si="324"/>
        <v>0</v>
      </c>
      <c r="P47" s="170" t="str">
        <f t="shared" si="324"/>
        <v>0</v>
      </c>
      <c r="Q47" s="170" t="str">
        <f t="shared" si="324"/>
        <v>0</v>
      </c>
      <c r="R47" s="170" t="str">
        <f t="shared" si="324"/>
        <v>0</v>
      </c>
      <c r="S47" s="170" t="str">
        <f t="shared" si="324"/>
        <v>0</v>
      </c>
      <c r="T47" s="170" t="str">
        <f t="shared" si="324"/>
        <v>0</v>
      </c>
      <c r="U47" s="170" t="str">
        <f t="shared" si="324"/>
        <v>0</v>
      </c>
      <c r="V47" s="170" t="str">
        <f t="shared" si="324"/>
        <v>0</v>
      </c>
      <c r="W47" s="170" t="str">
        <f t="shared" si="324"/>
        <v>0</v>
      </c>
      <c r="X47" s="170" t="str">
        <f t="shared" si="324"/>
        <v>0</v>
      </c>
      <c r="Y47" s="170" t="str">
        <f t="shared" ref="Y47" si="325">IF($C$47=0,"0",(X47*($C$47+1)))</f>
        <v>0</v>
      </c>
      <c r="Z47" s="170" t="str">
        <f t="shared" ref="Z47" si="326">IF($C$47=0,"0",(Y47*($C$47+1)))</f>
        <v>0</v>
      </c>
      <c r="AA47" s="170" t="str">
        <f t="shared" ref="AA47" si="327">IF($C$47=0,"0",(Z47*($C$47+1)))</f>
        <v>0</v>
      </c>
      <c r="AB47" s="170" t="str">
        <f t="shared" ref="AB47" si="328">IF($C$47=0,"0",(AA47*($C$47+1)))</f>
        <v>0</v>
      </c>
      <c r="AC47" s="170" t="str">
        <f t="shared" ref="AC47" si="329">IF($C$47=0,"0",(AB47*($C$47+1)))</f>
        <v>0</v>
      </c>
      <c r="AD47" s="170" t="str">
        <f t="shared" ref="AD47" si="330">IF($C$47=0,"0",(AC47*($C$47+1)))</f>
        <v>0</v>
      </c>
      <c r="AE47" s="170" t="str">
        <f t="shared" ref="AE47" si="331">IF($C$47=0,"0",(AD47*($C$47+1)))</f>
        <v>0</v>
      </c>
      <c r="AF47" s="170" t="str">
        <f t="shared" ref="AF47" si="332">IF($C$47=0,"0",(AE47*($C$47+1)))</f>
        <v>0</v>
      </c>
      <c r="AG47" s="170" t="str">
        <f t="shared" ref="AG47" si="333">IF($C$47=0,"0",(AF47*($C$47+1)))</f>
        <v>0</v>
      </c>
      <c r="AH47" s="170" t="str">
        <f t="shared" ref="AH47" si="334">IF($C$47=0,"0",(AG47*($C$47+1)))</f>
        <v>0</v>
      </c>
    </row>
    <row r="48" spans="1:34" x14ac:dyDescent="0.25">
      <c r="A48" s="183" t="s">
        <v>253</v>
      </c>
      <c r="B48" s="132"/>
      <c r="C48" s="460">
        <v>0</v>
      </c>
      <c r="D48" s="461"/>
      <c r="E48" s="176">
        <v>0</v>
      </c>
      <c r="F48" s="170" t="str">
        <f>IF($C$48=0,"0",(E48*($C$48+1)))</f>
        <v>0</v>
      </c>
      <c r="G48" s="172" t="str">
        <f t="shared" ref="G48:X48" si="335">IF($C$48=0,"0",(F48*($C$48+1)))</f>
        <v>0</v>
      </c>
      <c r="H48" s="170" t="str">
        <f t="shared" si="335"/>
        <v>0</v>
      </c>
      <c r="I48" s="170" t="str">
        <f t="shared" si="335"/>
        <v>0</v>
      </c>
      <c r="J48" s="170" t="str">
        <f t="shared" si="335"/>
        <v>0</v>
      </c>
      <c r="K48" s="170" t="str">
        <f t="shared" si="335"/>
        <v>0</v>
      </c>
      <c r="L48" s="170" t="str">
        <f t="shared" si="335"/>
        <v>0</v>
      </c>
      <c r="M48" s="170" t="str">
        <f t="shared" si="335"/>
        <v>0</v>
      </c>
      <c r="N48" s="170" t="str">
        <f t="shared" si="335"/>
        <v>0</v>
      </c>
      <c r="O48" s="170" t="str">
        <f t="shared" si="335"/>
        <v>0</v>
      </c>
      <c r="P48" s="170" t="str">
        <f t="shared" si="335"/>
        <v>0</v>
      </c>
      <c r="Q48" s="170" t="str">
        <f t="shared" si="335"/>
        <v>0</v>
      </c>
      <c r="R48" s="170" t="str">
        <f t="shared" si="335"/>
        <v>0</v>
      </c>
      <c r="S48" s="170" t="str">
        <f t="shared" si="335"/>
        <v>0</v>
      </c>
      <c r="T48" s="170" t="str">
        <f t="shared" si="335"/>
        <v>0</v>
      </c>
      <c r="U48" s="170" t="str">
        <f t="shared" si="335"/>
        <v>0</v>
      </c>
      <c r="V48" s="170" t="str">
        <f t="shared" si="335"/>
        <v>0</v>
      </c>
      <c r="W48" s="170" t="str">
        <f t="shared" si="335"/>
        <v>0</v>
      </c>
      <c r="X48" s="170" t="str">
        <f t="shared" si="335"/>
        <v>0</v>
      </c>
      <c r="Y48" s="170" t="str">
        <f t="shared" ref="Y48" si="336">IF($C$48=0,"0",(X48*($C$48+1)))</f>
        <v>0</v>
      </c>
      <c r="Z48" s="170" t="str">
        <f t="shared" ref="Z48" si="337">IF($C$48=0,"0",(Y48*($C$48+1)))</f>
        <v>0</v>
      </c>
      <c r="AA48" s="170" t="str">
        <f t="shared" ref="AA48" si="338">IF($C$48=0,"0",(Z48*($C$48+1)))</f>
        <v>0</v>
      </c>
      <c r="AB48" s="170" t="str">
        <f t="shared" ref="AB48" si="339">IF($C$48=0,"0",(AA48*($C$48+1)))</f>
        <v>0</v>
      </c>
      <c r="AC48" s="170" t="str">
        <f t="shared" ref="AC48" si="340">IF($C$48=0,"0",(AB48*($C$48+1)))</f>
        <v>0</v>
      </c>
      <c r="AD48" s="170" t="str">
        <f t="shared" ref="AD48" si="341">IF($C$48=0,"0",(AC48*($C$48+1)))</f>
        <v>0</v>
      </c>
      <c r="AE48" s="170" t="str">
        <f t="shared" ref="AE48" si="342">IF($C$48=0,"0",(AD48*($C$48+1)))</f>
        <v>0</v>
      </c>
      <c r="AF48" s="170" t="str">
        <f t="shared" ref="AF48" si="343">IF($C$48=0,"0",(AE48*($C$48+1)))</f>
        <v>0</v>
      </c>
      <c r="AG48" s="170" t="str">
        <f t="shared" ref="AG48" si="344">IF($C$48=0,"0",(AF48*($C$48+1)))</f>
        <v>0</v>
      </c>
      <c r="AH48" s="170" t="str">
        <f t="shared" ref="AH48" si="345">IF($C$48=0,"0",(AG48*($C$48+1)))</f>
        <v>0</v>
      </c>
    </row>
    <row r="49" spans="1:34" x14ac:dyDescent="0.25">
      <c r="A49" s="113" t="s">
        <v>254</v>
      </c>
      <c r="B49" s="113"/>
      <c r="C49" s="460">
        <v>0</v>
      </c>
      <c r="D49" s="461"/>
      <c r="E49" s="176">
        <v>0</v>
      </c>
      <c r="F49" s="170" t="str">
        <f>IF($C$49=0,"0",(E49*($C$49+1)))</f>
        <v>0</v>
      </c>
      <c r="G49" s="172" t="str">
        <f t="shared" ref="G49:X49" si="346">IF($C$49=0,"0",(F49*($C$49+1)))</f>
        <v>0</v>
      </c>
      <c r="H49" s="170" t="str">
        <f t="shared" si="346"/>
        <v>0</v>
      </c>
      <c r="I49" s="170" t="str">
        <f t="shared" si="346"/>
        <v>0</v>
      </c>
      <c r="J49" s="170" t="str">
        <f t="shared" si="346"/>
        <v>0</v>
      </c>
      <c r="K49" s="170" t="str">
        <f t="shared" si="346"/>
        <v>0</v>
      </c>
      <c r="L49" s="170" t="str">
        <f t="shared" si="346"/>
        <v>0</v>
      </c>
      <c r="M49" s="170" t="str">
        <f t="shared" si="346"/>
        <v>0</v>
      </c>
      <c r="N49" s="170" t="str">
        <f t="shared" si="346"/>
        <v>0</v>
      </c>
      <c r="O49" s="170" t="str">
        <f t="shared" si="346"/>
        <v>0</v>
      </c>
      <c r="P49" s="170" t="str">
        <f t="shared" si="346"/>
        <v>0</v>
      </c>
      <c r="Q49" s="170" t="str">
        <f t="shared" si="346"/>
        <v>0</v>
      </c>
      <c r="R49" s="170" t="str">
        <f t="shared" si="346"/>
        <v>0</v>
      </c>
      <c r="S49" s="170" t="str">
        <f t="shared" si="346"/>
        <v>0</v>
      </c>
      <c r="T49" s="170" t="str">
        <f t="shared" si="346"/>
        <v>0</v>
      </c>
      <c r="U49" s="170" t="str">
        <f t="shared" si="346"/>
        <v>0</v>
      </c>
      <c r="V49" s="170" t="str">
        <f t="shared" si="346"/>
        <v>0</v>
      </c>
      <c r="W49" s="170" t="str">
        <f t="shared" si="346"/>
        <v>0</v>
      </c>
      <c r="X49" s="170" t="str">
        <f t="shared" si="346"/>
        <v>0</v>
      </c>
      <c r="Y49" s="170" t="str">
        <f t="shared" ref="Y49" si="347">IF($C$49=0,"0",(X49*($C$49+1)))</f>
        <v>0</v>
      </c>
      <c r="Z49" s="170" t="str">
        <f t="shared" ref="Z49" si="348">IF($C$49=0,"0",(Y49*($C$49+1)))</f>
        <v>0</v>
      </c>
      <c r="AA49" s="170" t="str">
        <f t="shared" ref="AA49" si="349">IF($C$49=0,"0",(Z49*($C$49+1)))</f>
        <v>0</v>
      </c>
      <c r="AB49" s="170" t="str">
        <f t="shared" ref="AB49" si="350">IF($C$49=0,"0",(AA49*($C$49+1)))</f>
        <v>0</v>
      </c>
      <c r="AC49" s="170" t="str">
        <f t="shared" ref="AC49" si="351">IF($C$49=0,"0",(AB49*($C$49+1)))</f>
        <v>0</v>
      </c>
      <c r="AD49" s="170" t="str">
        <f t="shared" ref="AD49" si="352">IF($C$49=0,"0",(AC49*($C$49+1)))</f>
        <v>0</v>
      </c>
      <c r="AE49" s="170" t="str">
        <f t="shared" ref="AE49" si="353">IF($C$49=0,"0",(AD49*($C$49+1)))</f>
        <v>0</v>
      </c>
      <c r="AF49" s="170" t="str">
        <f t="shared" ref="AF49" si="354">IF($C$49=0,"0",(AE49*($C$49+1)))</f>
        <v>0</v>
      </c>
      <c r="AG49" s="170" t="str">
        <f t="shared" ref="AG49" si="355">IF($C$49=0,"0",(AF49*($C$49+1)))</f>
        <v>0</v>
      </c>
      <c r="AH49" s="170" t="str">
        <f t="shared" ref="AH49" si="356">IF($C$49=0,"0",(AG49*($C$49+1)))</f>
        <v>0</v>
      </c>
    </row>
    <row r="50" spans="1:34" ht="15.75" thickBot="1" x14ac:dyDescent="0.3">
      <c r="A50" s="180" t="s">
        <v>255</v>
      </c>
      <c r="B50" s="133"/>
      <c r="C50" s="448">
        <v>0</v>
      </c>
      <c r="D50" s="449"/>
      <c r="E50" s="177">
        <v>0</v>
      </c>
      <c r="F50" s="171" t="str">
        <f>IF($C$50=0,"0",(E50*($C$50+1)))</f>
        <v>0</v>
      </c>
      <c r="G50" s="173" t="str">
        <f t="shared" ref="G50:X50" si="357">IF($C$50=0,"0",(F50*($C$50+1)))</f>
        <v>0</v>
      </c>
      <c r="H50" s="171" t="str">
        <f t="shared" si="357"/>
        <v>0</v>
      </c>
      <c r="I50" s="171" t="str">
        <f t="shared" si="357"/>
        <v>0</v>
      </c>
      <c r="J50" s="171" t="str">
        <f t="shared" si="357"/>
        <v>0</v>
      </c>
      <c r="K50" s="171" t="str">
        <f t="shared" si="357"/>
        <v>0</v>
      </c>
      <c r="L50" s="171" t="str">
        <f t="shared" si="357"/>
        <v>0</v>
      </c>
      <c r="M50" s="171" t="str">
        <f t="shared" si="357"/>
        <v>0</v>
      </c>
      <c r="N50" s="171" t="str">
        <f t="shared" si="357"/>
        <v>0</v>
      </c>
      <c r="O50" s="171" t="str">
        <f t="shared" si="357"/>
        <v>0</v>
      </c>
      <c r="P50" s="171" t="str">
        <f t="shared" si="357"/>
        <v>0</v>
      </c>
      <c r="Q50" s="171" t="str">
        <f t="shared" si="357"/>
        <v>0</v>
      </c>
      <c r="R50" s="171" t="str">
        <f t="shared" si="357"/>
        <v>0</v>
      </c>
      <c r="S50" s="171" t="str">
        <f t="shared" si="357"/>
        <v>0</v>
      </c>
      <c r="T50" s="171" t="str">
        <f t="shared" si="357"/>
        <v>0</v>
      </c>
      <c r="U50" s="171" t="str">
        <f t="shared" si="357"/>
        <v>0</v>
      </c>
      <c r="V50" s="171" t="str">
        <f t="shared" si="357"/>
        <v>0</v>
      </c>
      <c r="W50" s="171" t="str">
        <f t="shared" si="357"/>
        <v>0</v>
      </c>
      <c r="X50" s="171" t="str">
        <f t="shared" si="357"/>
        <v>0</v>
      </c>
      <c r="Y50" s="171" t="str">
        <f t="shared" ref="Y50" si="358">IF($C$50=0,"0",(X50*($C$50+1)))</f>
        <v>0</v>
      </c>
      <c r="Z50" s="171" t="str">
        <f t="shared" ref="Z50" si="359">IF($C$50=0,"0",(Y50*($C$50+1)))</f>
        <v>0</v>
      </c>
      <c r="AA50" s="171" t="str">
        <f t="shared" ref="AA50" si="360">IF($C$50=0,"0",(Z50*($C$50+1)))</f>
        <v>0</v>
      </c>
      <c r="AB50" s="171" t="str">
        <f t="shared" ref="AB50" si="361">IF($C$50=0,"0",(AA50*($C$50+1)))</f>
        <v>0</v>
      </c>
      <c r="AC50" s="171" t="str">
        <f t="shared" ref="AC50" si="362">IF($C$50=0,"0",(AB50*($C$50+1)))</f>
        <v>0</v>
      </c>
      <c r="AD50" s="171" t="str">
        <f t="shared" ref="AD50" si="363">IF($C$50=0,"0",(AC50*($C$50+1)))</f>
        <v>0</v>
      </c>
      <c r="AE50" s="171" t="str">
        <f t="shared" ref="AE50" si="364">IF($C$50=0,"0",(AD50*($C$50+1)))</f>
        <v>0</v>
      </c>
      <c r="AF50" s="171" t="str">
        <f t="shared" ref="AF50" si="365">IF($C$50=0,"0",(AE50*($C$50+1)))</f>
        <v>0</v>
      </c>
      <c r="AG50" s="171" t="str">
        <f t="shared" ref="AG50" si="366">IF($C$50=0,"0",(AF50*($C$50+1)))</f>
        <v>0</v>
      </c>
      <c r="AH50" s="171" t="str">
        <f t="shared" ref="AH50" si="367">IF($C$50=0,"0",(AG50*($C$50+1)))</f>
        <v>0</v>
      </c>
    </row>
    <row r="51" spans="1:34" ht="15.75" thickTop="1" x14ac:dyDescent="0.25">
      <c r="A51" s="136" t="s">
        <v>256</v>
      </c>
      <c r="B51" s="137"/>
      <c r="C51" s="450"/>
      <c r="D51" s="451"/>
      <c r="E51" s="138">
        <f t="shared" ref="E51:S51" si="368">SUM(E46:E50)</f>
        <v>0</v>
      </c>
      <c r="F51" s="138">
        <f t="shared" si="368"/>
        <v>0</v>
      </c>
      <c r="G51" s="139">
        <f t="shared" si="368"/>
        <v>0</v>
      </c>
      <c r="H51" s="138">
        <f t="shared" si="368"/>
        <v>0</v>
      </c>
      <c r="I51" s="138">
        <f t="shared" si="368"/>
        <v>0</v>
      </c>
      <c r="J51" s="138">
        <f t="shared" si="368"/>
        <v>0</v>
      </c>
      <c r="K51" s="138">
        <f t="shared" si="368"/>
        <v>0</v>
      </c>
      <c r="L51" s="138">
        <f t="shared" si="368"/>
        <v>0</v>
      </c>
      <c r="M51" s="138">
        <f t="shared" si="368"/>
        <v>0</v>
      </c>
      <c r="N51" s="138">
        <f t="shared" si="368"/>
        <v>0</v>
      </c>
      <c r="O51" s="138">
        <f t="shared" si="368"/>
        <v>0</v>
      </c>
      <c r="P51" s="138">
        <f t="shared" si="368"/>
        <v>0</v>
      </c>
      <c r="Q51" s="138">
        <f t="shared" si="368"/>
        <v>0</v>
      </c>
      <c r="R51" s="138">
        <f t="shared" si="368"/>
        <v>0</v>
      </c>
      <c r="S51" s="138">
        <f t="shared" si="368"/>
        <v>0</v>
      </c>
      <c r="T51" s="138">
        <f t="shared" ref="T51:X51" si="369">SUM(T46:T50)</f>
        <v>0</v>
      </c>
      <c r="U51" s="138">
        <f t="shared" si="369"/>
        <v>0</v>
      </c>
      <c r="V51" s="138">
        <f t="shared" si="369"/>
        <v>0</v>
      </c>
      <c r="W51" s="138">
        <f t="shared" si="369"/>
        <v>0</v>
      </c>
      <c r="X51" s="138">
        <f t="shared" si="369"/>
        <v>0</v>
      </c>
      <c r="Y51" s="138">
        <f t="shared" ref="Y51:AH51" si="370">SUM(Y46:Y50)</f>
        <v>0</v>
      </c>
      <c r="Z51" s="138">
        <f t="shared" si="370"/>
        <v>0</v>
      </c>
      <c r="AA51" s="138">
        <f t="shared" si="370"/>
        <v>0</v>
      </c>
      <c r="AB51" s="138">
        <f t="shared" si="370"/>
        <v>0</v>
      </c>
      <c r="AC51" s="138">
        <f t="shared" si="370"/>
        <v>0</v>
      </c>
      <c r="AD51" s="138">
        <f t="shared" si="370"/>
        <v>0</v>
      </c>
      <c r="AE51" s="138">
        <f t="shared" si="370"/>
        <v>0</v>
      </c>
      <c r="AF51" s="138">
        <f t="shared" si="370"/>
        <v>0</v>
      </c>
      <c r="AG51" s="138">
        <f t="shared" si="370"/>
        <v>0</v>
      </c>
      <c r="AH51" s="138">
        <f t="shared" si="370"/>
        <v>0</v>
      </c>
    </row>
    <row r="52" spans="1:34" x14ac:dyDescent="0.25">
      <c r="A52" s="113"/>
      <c r="B52" s="113"/>
      <c r="C52" s="393"/>
      <c r="D52" s="393"/>
      <c r="E52" s="126"/>
      <c r="F52" s="126"/>
      <c r="G52" s="126"/>
      <c r="H52" s="126"/>
      <c r="I52" s="126"/>
      <c r="J52" s="126"/>
      <c r="K52" s="126"/>
      <c r="L52" s="126"/>
      <c r="M52" s="126"/>
      <c r="N52" s="126"/>
      <c r="O52" s="126"/>
      <c r="P52" s="126"/>
      <c r="Q52" s="126"/>
      <c r="R52" s="126"/>
      <c r="S52" s="126"/>
      <c r="T52" s="126"/>
      <c r="U52" s="126"/>
      <c r="V52" s="126"/>
      <c r="W52" s="126"/>
      <c r="X52" s="134"/>
    </row>
    <row r="53" spans="1:34" x14ac:dyDescent="0.25">
      <c r="A53" s="140" t="s">
        <v>257</v>
      </c>
      <c r="B53" s="141"/>
      <c r="C53" s="452"/>
      <c r="D53" s="453"/>
      <c r="E53" s="8">
        <v>1</v>
      </c>
      <c r="F53" s="8">
        <v>2</v>
      </c>
      <c r="G53" s="8">
        <v>3</v>
      </c>
      <c r="H53" s="8">
        <v>4</v>
      </c>
      <c r="I53" s="8">
        <v>5</v>
      </c>
      <c r="J53" s="8">
        <v>6</v>
      </c>
      <c r="K53" s="8">
        <v>7</v>
      </c>
      <c r="L53" s="8">
        <v>8</v>
      </c>
      <c r="M53" s="8">
        <v>9</v>
      </c>
      <c r="N53" s="8">
        <v>10</v>
      </c>
      <c r="O53" s="8">
        <v>11</v>
      </c>
      <c r="P53" s="8">
        <v>12</v>
      </c>
      <c r="Q53" s="8">
        <v>13</v>
      </c>
      <c r="R53" s="8">
        <v>14</v>
      </c>
      <c r="S53" s="8">
        <v>15</v>
      </c>
      <c r="T53" s="8">
        <v>16</v>
      </c>
      <c r="U53" s="8">
        <v>17</v>
      </c>
      <c r="V53" s="8">
        <v>18</v>
      </c>
      <c r="W53" s="8">
        <v>19</v>
      </c>
      <c r="X53" s="8">
        <v>20</v>
      </c>
      <c r="Y53" s="8">
        <v>21</v>
      </c>
      <c r="Z53" s="8">
        <v>22</v>
      </c>
      <c r="AA53" s="8">
        <v>23</v>
      </c>
      <c r="AB53" s="8">
        <v>24</v>
      </c>
      <c r="AC53" s="8">
        <v>25</v>
      </c>
      <c r="AD53" s="8">
        <v>26</v>
      </c>
      <c r="AE53" s="8">
        <v>27</v>
      </c>
      <c r="AF53" s="8">
        <v>28</v>
      </c>
      <c r="AG53" s="8">
        <v>29</v>
      </c>
      <c r="AH53" s="8">
        <v>30</v>
      </c>
    </row>
    <row r="54" spans="1:34" x14ac:dyDescent="0.25">
      <c r="A54" s="120" t="s">
        <v>258</v>
      </c>
      <c r="B54" s="120"/>
      <c r="C54" s="438"/>
      <c r="D54" s="439"/>
      <c r="E54" s="338">
        <v>0</v>
      </c>
      <c r="F54" s="338">
        <v>0</v>
      </c>
      <c r="G54" s="338">
        <v>0</v>
      </c>
      <c r="H54" s="338">
        <v>0</v>
      </c>
      <c r="I54" s="338">
        <v>0</v>
      </c>
      <c r="J54" s="338">
        <v>0</v>
      </c>
      <c r="K54" s="338">
        <v>0</v>
      </c>
      <c r="L54" s="338">
        <v>0</v>
      </c>
      <c r="M54" s="338">
        <v>0</v>
      </c>
      <c r="N54" s="338">
        <v>0</v>
      </c>
      <c r="O54" s="338">
        <v>0</v>
      </c>
      <c r="P54" s="338">
        <v>0</v>
      </c>
      <c r="Q54" s="338">
        <v>0</v>
      </c>
      <c r="R54" s="338">
        <v>0</v>
      </c>
      <c r="S54" s="338">
        <v>0</v>
      </c>
      <c r="T54" s="338">
        <v>0</v>
      </c>
      <c r="U54" s="338">
        <v>0</v>
      </c>
      <c r="V54" s="338">
        <v>0</v>
      </c>
      <c r="W54" s="338">
        <v>0</v>
      </c>
      <c r="X54" s="338">
        <v>0</v>
      </c>
      <c r="Y54" s="338">
        <v>0</v>
      </c>
      <c r="Z54" s="338">
        <v>0</v>
      </c>
      <c r="AA54" s="338">
        <v>0</v>
      </c>
      <c r="AB54" s="338">
        <v>0</v>
      </c>
      <c r="AC54" s="338">
        <v>0</v>
      </c>
      <c r="AD54" s="338">
        <v>0</v>
      </c>
      <c r="AE54" s="338">
        <v>0</v>
      </c>
      <c r="AF54" s="338">
        <v>0</v>
      </c>
      <c r="AG54" s="338">
        <v>0</v>
      </c>
      <c r="AH54" s="338">
        <v>0</v>
      </c>
    </row>
    <row r="55" spans="1:34" ht="15.75" thickBot="1" x14ac:dyDescent="0.3">
      <c r="A55" s="123" t="s">
        <v>259</v>
      </c>
      <c r="B55" s="123"/>
      <c r="C55" s="454">
        <v>0.03</v>
      </c>
      <c r="D55" s="455"/>
      <c r="E55" s="177">
        <v>0</v>
      </c>
      <c r="F55" s="346">
        <f>E55*1.03</f>
        <v>0</v>
      </c>
      <c r="G55" s="346">
        <f t="shared" ref="G55:X55" si="371">F55*1.03</f>
        <v>0</v>
      </c>
      <c r="H55" s="346">
        <f t="shared" si="371"/>
        <v>0</v>
      </c>
      <c r="I55" s="346">
        <f t="shared" si="371"/>
        <v>0</v>
      </c>
      <c r="J55" s="346">
        <f t="shared" si="371"/>
        <v>0</v>
      </c>
      <c r="K55" s="346">
        <f t="shared" si="371"/>
        <v>0</v>
      </c>
      <c r="L55" s="346">
        <f t="shared" si="371"/>
        <v>0</v>
      </c>
      <c r="M55" s="346">
        <f t="shared" si="371"/>
        <v>0</v>
      </c>
      <c r="N55" s="346">
        <f t="shared" si="371"/>
        <v>0</v>
      </c>
      <c r="O55" s="346">
        <f t="shared" si="371"/>
        <v>0</v>
      </c>
      <c r="P55" s="346">
        <f t="shared" si="371"/>
        <v>0</v>
      </c>
      <c r="Q55" s="346">
        <f t="shared" si="371"/>
        <v>0</v>
      </c>
      <c r="R55" s="346">
        <f t="shared" si="371"/>
        <v>0</v>
      </c>
      <c r="S55" s="346">
        <f t="shared" si="371"/>
        <v>0</v>
      </c>
      <c r="T55" s="346">
        <f t="shared" si="371"/>
        <v>0</v>
      </c>
      <c r="U55" s="346">
        <f t="shared" si="371"/>
        <v>0</v>
      </c>
      <c r="V55" s="346">
        <f t="shared" si="371"/>
        <v>0</v>
      </c>
      <c r="W55" s="346">
        <f t="shared" si="371"/>
        <v>0</v>
      </c>
      <c r="X55" s="346">
        <f t="shared" si="371"/>
        <v>0</v>
      </c>
      <c r="Y55" s="346">
        <f t="shared" ref="Y55" si="372">X55*1.03</f>
        <v>0</v>
      </c>
      <c r="Z55" s="346">
        <f t="shared" ref="Z55" si="373">Y55*1.03</f>
        <v>0</v>
      </c>
      <c r="AA55" s="346">
        <f t="shared" ref="AA55" si="374">Z55*1.03</f>
        <v>0</v>
      </c>
      <c r="AB55" s="346">
        <f t="shared" ref="AB55" si="375">AA55*1.03</f>
        <v>0</v>
      </c>
      <c r="AC55" s="346">
        <f t="shared" ref="AC55" si="376">AB55*1.03</f>
        <v>0</v>
      </c>
      <c r="AD55" s="346">
        <f t="shared" ref="AD55" si="377">AC55*1.03</f>
        <v>0</v>
      </c>
      <c r="AE55" s="346">
        <f t="shared" ref="AE55" si="378">AD55*1.03</f>
        <v>0</v>
      </c>
      <c r="AF55" s="346">
        <f t="shared" ref="AF55" si="379">AE55*1.03</f>
        <v>0</v>
      </c>
      <c r="AG55" s="346">
        <f t="shared" ref="AG55" si="380">AF55*1.03</f>
        <v>0</v>
      </c>
      <c r="AH55" s="346">
        <f t="shared" ref="AH55" si="381">AG55*1.03</f>
        <v>0</v>
      </c>
    </row>
    <row r="56" spans="1:34" ht="16.5" thickTop="1" thickBot="1" x14ac:dyDescent="0.3">
      <c r="A56" s="142" t="s">
        <v>260</v>
      </c>
      <c r="B56" s="143"/>
      <c r="C56" s="456"/>
      <c r="D56" s="457"/>
      <c r="E56" s="144">
        <f>SUM(E54:E55)</f>
        <v>0</v>
      </c>
      <c r="F56" s="144">
        <f t="shared" ref="F56:X56" si="382">SUM(F54:F55)</f>
        <v>0</v>
      </c>
      <c r="G56" s="144">
        <f t="shared" si="382"/>
        <v>0</v>
      </c>
      <c r="H56" s="144">
        <f t="shared" si="382"/>
        <v>0</v>
      </c>
      <c r="I56" s="144">
        <f t="shared" si="382"/>
        <v>0</v>
      </c>
      <c r="J56" s="144">
        <f t="shared" si="382"/>
        <v>0</v>
      </c>
      <c r="K56" s="144">
        <f t="shared" si="382"/>
        <v>0</v>
      </c>
      <c r="L56" s="144">
        <f t="shared" si="382"/>
        <v>0</v>
      </c>
      <c r="M56" s="144">
        <f t="shared" si="382"/>
        <v>0</v>
      </c>
      <c r="N56" s="144">
        <f t="shared" si="382"/>
        <v>0</v>
      </c>
      <c r="O56" s="144">
        <f t="shared" si="382"/>
        <v>0</v>
      </c>
      <c r="P56" s="144">
        <f t="shared" si="382"/>
        <v>0</v>
      </c>
      <c r="Q56" s="144">
        <f t="shared" si="382"/>
        <v>0</v>
      </c>
      <c r="R56" s="144">
        <f t="shared" si="382"/>
        <v>0</v>
      </c>
      <c r="S56" s="144">
        <f t="shared" si="382"/>
        <v>0</v>
      </c>
      <c r="T56" s="144">
        <f t="shared" si="382"/>
        <v>0</v>
      </c>
      <c r="U56" s="144">
        <f t="shared" si="382"/>
        <v>0</v>
      </c>
      <c r="V56" s="144">
        <f t="shared" si="382"/>
        <v>0</v>
      </c>
      <c r="W56" s="144">
        <f t="shared" si="382"/>
        <v>0</v>
      </c>
      <c r="X56" s="144">
        <f t="shared" si="382"/>
        <v>0</v>
      </c>
      <c r="Y56" s="144">
        <f t="shared" ref="Y56:AH56" si="383">SUM(Y54:Y55)</f>
        <v>0</v>
      </c>
      <c r="Z56" s="144">
        <f t="shared" si="383"/>
        <v>0</v>
      </c>
      <c r="AA56" s="144">
        <f t="shared" si="383"/>
        <v>0</v>
      </c>
      <c r="AB56" s="144">
        <f t="shared" si="383"/>
        <v>0</v>
      </c>
      <c r="AC56" s="144">
        <f t="shared" si="383"/>
        <v>0</v>
      </c>
      <c r="AD56" s="144">
        <f t="shared" si="383"/>
        <v>0</v>
      </c>
      <c r="AE56" s="144">
        <f t="shared" si="383"/>
        <v>0</v>
      </c>
      <c r="AF56" s="144">
        <f t="shared" si="383"/>
        <v>0</v>
      </c>
      <c r="AG56" s="144">
        <f t="shared" si="383"/>
        <v>0</v>
      </c>
      <c r="AH56" s="144">
        <f t="shared" si="383"/>
        <v>0</v>
      </c>
    </row>
    <row r="57" spans="1:34" ht="15.75" thickTop="1" x14ac:dyDescent="0.25">
      <c r="A57" s="124" t="s">
        <v>261</v>
      </c>
      <c r="B57" s="124"/>
      <c r="C57" s="444"/>
      <c r="D57" s="445"/>
      <c r="E57" s="125">
        <f t="shared" ref="E57:X57" si="384">E22+E36+E43+E51+E56</f>
        <v>0</v>
      </c>
      <c r="F57" s="125">
        <f t="shared" si="384"/>
        <v>0</v>
      </c>
      <c r="G57" s="125">
        <f t="shared" si="384"/>
        <v>0</v>
      </c>
      <c r="H57" s="125">
        <f t="shared" si="384"/>
        <v>0</v>
      </c>
      <c r="I57" s="125">
        <f t="shared" si="384"/>
        <v>0</v>
      </c>
      <c r="J57" s="125">
        <f t="shared" si="384"/>
        <v>0</v>
      </c>
      <c r="K57" s="125">
        <f t="shared" si="384"/>
        <v>0</v>
      </c>
      <c r="L57" s="125">
        <f t="shared" si="384"/>
        <v>0</v>
      </c>
      <c r="M57" s="125">
        <f t="shared" si="384"/>
        <v>0</v>
      </c>
      <c r="N57" s="125">
        <f t="shared" si="384"/>
        <v>0</v>
      </c>
      <c r="O57" s="125">
        <f t="shared" si="384"/>
        <v>0</v>
      </c>
      <c r="P57" s="125">
        <f t="shared" si="384"/>
        <v>0</v>
      </c>
      <c r="Q57" s="125">
        <f t="shared" si="384"/>
        <v>0</v>
      </c>
      <c r="R57" s="125">
        <f t="shared" si="384"/>
        <v>0</v>
      </c>
      <c r="S57" s="125">
        <f t="shared" si="384"/>
        <v>0</v>
      </c>
      <c r="T57" s="125">
        <f t="shared" si="384"/>
        <v>0</v>
      </c>
      <c r="U57" s="125">
        <f t="shared" si="384"/>
        <v>0</v>
      </c>
      <c r="V57" s="125">
        <f t="shared" si="384"/>
        <v>0</v>
      </c>
      <c r="W57" s="125">
        <f t="shared" si="384"/>
        <v>0</v>
      </c>
      <c r="X57" s="125">
        <f t="shared" si="384"/>
        <v>0</v>
      </c>
      <c r="Y57" s="125">
        <f t="shared" ref="Y57:AH57" si="385">Y22+Y36+Y43+Y51+Y56</f>
        <v>0</v>
      </c>
      <c r="Z57" s="125">
        <f t="shared" si="385"/>
        <v>0</v>
      </c>
      <c r="AA57" s="125">
        <f t="shared" si="385"/>
        <v>0</v>
      </c>
      <c r="AB57" s="125">
        <f t="shared" si="385"/>
        <v>0</v>
      </c>
      <c r="AC57" s="125">
        <f t="shared" si="385"/>
        <v>0</v>
      </c>
      <c r="AD57" s="125">
        <f t="shared" si="385"/>
        <v>0</v>
      </c>
      <c r="AE57" s="125">
        <f t="shared" si="385"/>
        <v>0</v>
      </c>
      <c r="AF57" s="125">
        <f t="shared" si="385"/>
        <v>0</v>
      </c>
      <c r="AG57" s="125">
        <f t="shared" si="385"/>
        <v>0</v>
      </c>
      <c r="AH57" s="125">
        <f t="shared" si="385"/>
        <v>0</v>
      </c>
    </row>
    <row r="58" spans="1:34" x14ac:dyDescent="0.25">
      <c r="A58" s="124"/>
      <c r="B58" s="124"/>
      <c r="C58" s="458"/>
      <c r="D58" s="458"/>
      <c r="E58" s="145"/>
      <c r="F58" s="145"/>
      <c r="G58" s="145"/>
      <c r="H58" s="145"/>
      <c r="I58" s="145"/>
      <c r="J58" s="145"/>
      <c r="K58" s="145"/>
      <c r="L58" s="145"/>
      <c r="M58" s="145"/>
      <c r="N58" s="145"/>
      <c r="O58" s="145"/>
      <c r="P58" s="145"/>
      <c r="Q58" s="145"/>
      <c r="R58" s="145"/>
      <c r="S58" s="145"/>
      <c r="T58" s="146"/>
      <c r="U58" s="146"/>
      <c r="V58" s="146"/>
      <c r="W58" s="146"/>
      <c r="X58" s="147"/>
    </row>
    <row r="59" spans="1:34" x14ac:dyDescent="0.25">
      <c r="A59" s="130" t="s">
        <v>262</v>
      </c>
      <c r="B59" s="148"/>
      <c r="C59" s="459"/>
      <c r="D59" s="459"/>
      <c r="E59" s="149">
        <f t="shared" ref="E59:AH59" si="386">E9-E57</f>
        <v>0</v>
      </c>
      <c r="F59" s="149">
        <f t="shared" si="386"/>
        <v>0</v>
      </c>
      <c r="G59" s="149">
        <f t="shared" si="386"/>
        <v>0</v>
      </c>
      <c r="H59" s="149">
        <f t="shared" si="386"/>
        <v>0</v>
      </c>
      <c r="I59" s="149">
        <f t="shared" si="386"/>
        <v>0</v>
      </c>
      <c r="J59" s="149">
        <f t="shared" si="386"/>
        <v>0</v>
      </c>
      <c r="K59" s="149">
        <f t="shared" si="386"/>
        <v>0</v>
      </c>
      <c r="L59" s="149">
        <f t="shared" si="386"/>
        <v>0</v>
      </c>
      <c r="M59" s="149">
        <f t="shared" si="386"/>
        <v>0</v>
      </c>
      <c r="N59" s="149">
        <f t="shared" si="386"/>
        <v>0</v>
      </c>
      <c r="O59" s="149">
        <f t="shared" si="386"/>
        <v>0</v>
      </c>
      <c r="P59" s="149">
        <f t="shared" si="386"/>
        <v>0</v>
      </c>
      <c r="Q59" s="149">
        <f t="shared" si="386"/>
        <v>0</v>
      </c>
      <c r="R59" s="149">
        <f t="shared" si="386"/>
        <v>0</v>
      </c>
      <c r="S59" s="149">
        <f t="shared" si="386"/>
        <v>0</v>
      </c>
      <c r="T59" s="149">
        <f t="shared" si="386"/>
        <v>0</v>
      </c>
      <c r="U59" s="149">
        <f t="shared" si="386"/>
        <v>0</v>
      </c>
      <c r="V59" s="149">
        <f t="shared" si="386"/>
        <v>0</v>
      </c>
      <c r="W59" s="149">
        <f t="shared" si="386"/>
        <v>0</v>
      </c>
      <c r="X59" s="149">
        <f t="shared" si="386"/>
        <v>0</v>
      </c>
      <c r="Y59" s="149">
        <f t="shared" si="386"/>
        <v>0</v>
      </c>
      <c r="Z59" s="149">
        <f t="shared" si="386"/>
        <v>0</v>
      </c>
      <c r="AA59" s="149">
        <f t="shared" si="386"/>
        <v>0</v>
      </c>
      <c r="AB59" s="149">
        <f t="shared" si="386"/>
        <v>0</v>
      </c>
      <c r="AC59" s="149">
        <f t="shared" si="386"/>
        <v>0</v>
      </c>
      <c r="AD59" s="149">
        <f t="shared" si="386"/>
        <v>0</v>
      </c>
      <c r="AE59" s="149">
        <f t="shared" si="386"/>
        <v>0</v>
      </c>
      <c r="AF59" s="149">
        <f t="shared" si="386"/>
        <v>0</v>
      </c>
      <c r="AG59" s="149">
        <f t="shared" si="386"/>
        <v>0</v>
      </c>
      <c r="AH59" s="149">
        <f t="shared" si="386"/>
        <v>0</v>
      </c>
    </row>
    <row r="60" spans="1:34" x14ac:dyDescent="0.25">
      <c r="A60" s="129"/>
      <c r="B60" s="129"/>
      <c r="C60" s="353"/>
      <c r="D60" s="353"/>
      <c r="E60" s="145"/>
      <c r="F60" s="145"/>
      <c r="G60" s="145"/>
      <c r="H60" s="145"/>
      <c r="I60" s="145"/>
      <c r="J60" s="145"/>
      <c r="K60" s="145"/>
      <c r="L60" s="145"/>
      <c r="M60" s="145"/>
      <c r="N60" s="145"/>
      <c r="O60" s="145"/>
      <c r="P60" s="145"/>
      <c r="Q60" s="145"/>
      <c r="R60" s="145"/>
      <c r="S60" s="145"/>
      <c r="T60" s="150"/>
      <c r="U60" s="150"/>
      <c r="V60" s="150"/>
      <c r="W60" s="150"/>
      <c r="X60" s="151"/>
    </row>
    <row r="61" spans="1:34" x14ac:dyDescent="0.25">
      <c r="A61" s="130" t="s">
        <v>263</v>
      </c>
      <c r="B61" s="129"/>
      <c r="C61" s="452"/>
      <c r="D61" s="453"/>
      <c r="E61" s="8">
        <v>1</v>
      </c>
      <c r="F61" s="8">
        <v>2</v>
      </c>
      <c r="G61" s="8">
        <v>3</v>
      </c>
      <c r="H61" s="8">
        <v>4</v>
      </c>
      <c r="I61" s="8">
        <v>5</v>
      </c>
      <c r="J61" s="8">
        <v>6</v>
      </c>
      <c r="K61" s="8">
        <v>7</v>
      </c>
      <c r="L61" s="8">
        <v>8</v>
      </c>
      <c r="M61" s="8">
        <v>9</v>
      </c>
      <c r="N61" s="8">
        <v>10</v>
      </c>
      <c r="O61" s="8">
        <v>11</v>
      </c>
      <c r="P61" s="8">
        <v>12</v>
      </c>
      <c r="Q61" s="8">
        <v>13</v>
      </c>
      <c r="R61" s="8">
        <v>14</v>
      </c>
      <c r="S61" s="8">
        <v>15</v>
      </c>
      <c r="T61" s="8">
        <v>16</v>
      </c>
      <c r="U61" s="8">
        <v>17</v>
      </c>
      <c r="V61" s="8">
        <v>18</v>
      </c>
      <c r="W61" s="8">
        <v>19</v>
      </c>
      <c r="X61" s="8">
        <v>20</v>
      </c>
      <c r="Y61" s="8">
        <v>21</v>
      </c>
      <c r="Z61" s="8">
        <v>22</v>
      </c>
      <c r="AA61" s="8">
        <v>23</v>
      </c>
      <c r="AB61" s="8">
        <v>24</v>
      </c>
      <c r="AC61" s="8">
        <v>25</v>
      </c>
      <c r="AD61" s="8">
        <v>26</v>
      </c>
      <c r="AE61" s="8">
        <v>27</v>
      </c>
      <c r="AF61" s="8">
        <v>28</v>
      </c>
      <c r="AG61" s="8">
        <v>29</v>
      </c>
      <c r="AH61" s="8">
        <v>30</v>
      </c>
    </row>
    <row r="62" spans="1:34" x14ac:dyDescent="0.25">
      <c r="A62" s="121" t="s">
        <v>264</v>
      </c>
      <c r="B62" s="121"/>
      <c r="C62" s="426"/>
      <c r="D62" s="427"/>
      <c r="E62" s="335">
        <f>SUM((SUMIF('Debt Service'!$I$4:$I$15,"Mandatory",'Debt Service'!$Y$4:$Y$15)))</f>
        <v>0</v>
      </c>
      <c r="F62" s="336">
        <f>SUM((SUMIF('Debt Service'!$I$4:$I$15,"Mandatory",'Debt Service'!$AL$4:$AL$15)))</f>
        <v>0</v>
      </c>
      <c r="G62" s="336">
        <f>SUM((SUMIF('Debt Service'!$I$4:$I$15,"Mandatory",'Debt Service'!$AY$4:$AY$15)))</f>
        <v>0</v>
      </c>
      <c r="H62" s="336">
        <f>SUM((SUMIF('Debt Service'!$I$4:$I$15,"Mandatory",'Debt Service'!$BL$4:$BL$15)))</f>
        <v>0</v>
      </c>
      <c r="I62" s="336">
        <f>SUM((SUMIF('Debt Service'!$I$4:$I$15,"Mandatory",'Debt Service'!$BY$4:$BY$15)))</f>
        <v>0</v>
      </c>
      <c r="J62" s="336">
        <f>SUM((SUMIF('Debt Service'!$I$4:$I$15,"Mandatory",'Debt Service'!$CL$4:$CL$15)))</f>
        <v>0</v>
      </c>
      <c r="K62" s="336">
        <f>SUM((SUMIF('Debt Service'!$I$4:$I$15,"Mandatory",'Debt Service'!$CY$4:$CY$15)))</f>
        <v>0</v>
      </c>
      <c r="L62" s="336">
        <f>SUM((SUMIF('Debt Service'!$I$4:$I$15,"Mandatory",'Debt Service'!$DL$4:$DL$15)))</f>
        <v>0</v>
      </c>
      <c r="M62" s="336">
        <f>SUM((SUMIF('Debt Service'!$I$4:$I$15,"Mandatory",'Debt Service'!$DY$4:$DY$15)))</f>
        <v>0</v>
      </c>
      <c r="N62" s="336">
        <f>SUM((SUMIF('Debt Service'!$I$4:$I$15,"Mandatory",'Debt Service'!$EL$4:$EL$15)))</f>
        <v>0</v>
      </c>
      <c r="O62" s="336">
        <f>SUM((SUMIF('Debt Service'!$I$4:$I$15,"Mandatory",'Debt Service'!$EY$4:$EY$15)))</f>
        <v>0</v>
      </c>
      <c r="P62" s="336">
        <f>SUM((SUMIF('Debt Service'!$I$4:$I$15,"Mandatory",'Debt Service'!$FL$4:$FL$15)))</f>
        <v>0</v>
      </c>
      <c r="Q62" s="336">
        <f>SUM((SUMIF('Debt Service'!$I$4:$I$15,"Mandatory",'Debt Service'!$FY$4:$FY$15)))</f>
        <v>0</v>
      </c>
      <c r="R62" s="336">
        <f>SUM((SUMIF('Debt Service'!$I$4:$I$15,"Mandatory",'Debt Service'!$GL$4:$GL$15)))</f>
        <v>0</v>
      </c>
      <c r="S62" s="336">
        <f>SUM((SUMIF('Debt Service'!$I$4:$I$15,"Mandatory",'Debt Service'!$GY$4:$GY$15)))</f>
        <v>0</v>
      </c>
      <c r="T62" s="336">
        <f>SUM((SUMIF('Debt Service'!$I$4:$I$15,"Mandatory",'Debt Service'!$HL$4:$HL$15)))</f>
        <v>0</v>
      </c>
      <c r="U62" s="336">
        <f>SUM((SUMIF('Debt Service'!$I$4:$I$15,"Mandatory",'Debt Service'!$HY$4:$HY$15)))</f>
        <v>0</v>
      </c>
      <c r="V62" s="336">
        <f>SUM((SUMIF('Debt Service'!$I$4:$I$15,"Mandatory",'Debt Service'!$IL$4:$IL$15)))</f>
        <v>0</v>
      </c>
      <c r="W62" s="336">
        <f>SUM((SUMIF('Debt Service'!$I$4:$I$15,"Mandatory",'Debt Service'!$IY$4:$IY$15)))</f>
        <v>0</v>
      </c>
      <c r="X62" s="336">
        <f>SUM((SUMIF('Debt Service'!$I$4:$I$15,"Mandatory",'Debt Service'!$JL$4:$JL$15)))</f>
        <v>0</v>
      </c>
      <c r="Y62" s="336">
        <f>SUM((SUMIF('Debt Service'!$I$4:$I$15,"Mandatory",'Debt Service'!$HY$4:$HY$15)))</f>
        <v>0</v>
      </c>
      <c r="Z62" s="336">
        <f>SUM((SUMIF('Debt Service'!$I$4:$I$15,"Mandatory",'Debt Service'!$IL$4:$IL$15)))</f>
        <v>0</v>
      </c>
      <c r="AA62" s="336">
        <f>SUM((SUMIF('Debt Service'!$I$4:$I$15,"Mandatory",'Debt Service'!$IY$4:$IY$15)))</f>
        <v>0</v>
      </c>
      <c r="AB62" s="336">
        <f>SUM((SUMIF('Debt Service'!$I$4:$I$15,"Mandatory",'Debt Service'!$JL$4:$JL$15)))</f>
        <v>0</v>
      </c>
      <c r="AC62" s="336">
        <f>SUM((SUMIF('Debt Service'!$I$4:$I$15,"Mandatory",'Debt Service'!$HY$4:$HY$15)))</f>
        <v>0</v>
      </c>
      <c r="AD62" s="336">
        <f>SUM((SUMIF('Debt Service'!$I$4:$I$15,"Mandatory",'Debt Service'!$IL$4:$IL$15)))</f>
        <v>0</v>
      </c>
      <c r="AE62" s="336">
        <f>SUM((SUMIF('Debt Service'!$I$4:$I$15,"Mandatory",'Debt Service'!$IY$4:$IY$15)))</f>
        <v>0</v>
      </c>
      <c r="AF62" s="336">
        <f>SUM((SUMIF('Debt Service'!$I$4:$I$15,"Mandatory",'Debt Service'!$JL$4:$JL$15)))</f>
        <v>0</v>
      </c>
      <c r="AG62" s="336">
        <f>SUM((SUMIF('Debt Service'!$I$4:$I$15,"Mandatory",'Debt Service'!$HY$4:$HY$15)))</f>
        <v>0</v>
      </c>
      <c r="AH62" s="336">
        <f>SUM((SUMIF('Debt Service'!$I$4:$I$15,"Mandatory",'Debt Service'!$IL$4:$IL$15)))</f>
        <v>0</v>
      </c>
    </row>
    <row r="63" spans="1:34" x14ac:dyDescent="0.25">
      <c r="A63" s="121" t="s">
        <v>265</v>
      </c>
      <c r="B63" s="121"/>
      <c r="C63" s="426"/>
      <c r="D63" s="427"/>
      <c r="E63" s="169">
        <f>SUM((SUMIF('Debt Service'!$I$4:$I$15,"Percentage of Cash Flow",'Debt Service'!Y4:Y15)))</f>
        <v>0</v>
      </c>
      <c r="F63" s="169">
        <f>SUM((SUMIF('Debt Service'!$I$4:$I$15,"Percentage of Cash Flow",'Debt Service'!$AL$4:$AL$15)))</f>
        <v>0</v>
      </c>
      <c r="G63" s="169">
        <f>SUM((SUMIF('Debt Service'!$I$4:$I$15,"Percentage of Cash Flow",'Debt Service'!$AY$4:$AY$15)))</f>
        <v>0</v>
      </c>
      <c r="H63" s="169">
        <f>SUM((SUMIF('Debt Service'!$I$4:$I$15,"Percentage of Cash Flow",'Debt Service'!BL4:BL15)))</f>
        <v>0</v>
      </c>
      <c r="I63" s="169">
        <f>SUM((SUMIF('Debt Service'!$I$4:$I$15,"Percentage of Cash Flow",'Debt Service'!$BY$4:$BY$15)))</f>
        <v>0</v>
      </c>
      <c r="J63" s="169">
        <f>SUM((SUMIF('Debt Service'!$I$4:$I$15,"Percentage of Cash Flow",'Debt Service'!$CL$4:$CL$15)))</f>
        <v>0</v>
      </c>
      <c r="K63" s="169">
        <f>SUM((SUMIF('Debt Service'!$I$4:$I$15,"Percentage of Cash Flow",'Debt Service'!$CY$4:$CY$15)))</f>
        <v>0</v>
      </c>
      <c r="L63" s="169">
        <f>SUM((SUMIF('Debt Service'!$I$4:$I$15,"Percentage of Cash Flow",'Debt Service'!$DL$4:$DL$15)))</f>
        <v>0</v>
      </c>
      <c r="M63" s="169">
        <f>SUM((SUMIF('Debt Service'!$I$4:$I$15,"Percentage of Cash Flow",'Debt Service'!$DY$4:$DY$15)))</f>
        <v>0</v>
      </c>
      <c r="N63" s="169">
        <f>SUM((SUMIF('Debt Service'!$I$4:$I$15,"Percentage of Cash Flow",'Debt Service'!$EL$4:$EL$15)))</f>
        <v>0</v>
      </c>
      <c r="O63" s="169">
        <f>SUM((SUMIF('Debt Service'!$I$4:$I$15,"Percentage of Cash Flow",'Debt Service'!$EY$4:$EY$15)))</f>
        <v>0</v>
      </c>
      <c r="P63" s="169">
        <f>SUM((SUMIF('Debt Service'!$I$4:$I$15,"Percentage of Cash Flow",'Debt Service'!$FL$4:$FL$15)))</f>
        <v>0</v>
      </c>
      <c r="Q63" s="169">
        <f>SUM((SUMIF('Debt Service'!$I$4:$I$15,"Percentage of Cash Flow",'Debt Service'!$FY$4:$FY$15)))</f>
        <v>0</v>
      </c>
      <c r="R63" s="169">
        <f>SUM((SUMIF('Debt Service'!$I$4:$I$15,"Percentage of Cash Flow",'Debt Service'!$GL$4:$GL$15)))</f>
        <v>0</v>
      </c>
      <c r="S63" s="169">
        <f>SUM((SUMIF('Debt Service'!$I$4:$I$15,"Percentage of Cash Flow",'Debt Service'!$GY$4:$GY$15)))</f>
        <v>0</v>
      </c>
      <c r="T63" s="169">
        <f>SUM((SUMIF('Debt Service'!$I$4:$I$15,"Percentage of Cash Flow",'Debt Service'!$HL$4:$HL$15)))</f>
        <v>0</v>
      </c>
      <c r="U63" s="169">
        <f>SUM((SUMIF('Debt Service'!$I$4:$I$15,"Percentage of Cash Flow",'Debt Service'!$HY$4:$HY$15)))</f>
        <v>0</v>
      </c>
      <c r="V63" s="169">
        <f>SUM((SUMIF('Debt Service'!$I$4:$I$15,"Percentage of Cash Flow",'Debt Service'!$IL$4:$IL$15)))</f>
        <v>0</v>
      </c>
      <c r="W63" s="169">
        <f>SUM((SUMIF('Debt Service'!$I$4:$I$15,"Percentage of Cash Flow",'Debt Service'!$IY$4:$IY$15)))</f>
        <v>0</v>
      </c>
      <c r="X63" s="169">
        <f>SUM((SUMIF('Debt Service'!$I$4:$I$15,"Percentage of Cash Flow",'Debt Service'!$JL$4:$JL$15)))</f>
        <v>0</v>
      </c>
      <c r="Y63" s="169">
        <f>SUM((SUMIF('Debt Service'!$I$4:$I$15,"Percentage of Cash Flow",'Debt Service'!$HY$4:$HY$15)))</f>
        <v>0</v>
      </c>
      <c r="Z63" s="169">
        <f>SUM((SUMIF('Debt Service'!$I$4:$I$15,"Percentage of Cash Flow",'Debt Service'!$IL$4:$IL$15)))</f>
        <v>0</v>
      </c>
      <c r="AA63" s="169">
        <f>SUM((SUMIF('Debt Service'!$I$4:$I$15,"Percentage of Cash Flow",'Debt Service'!$IY$4:$IY$15)))</f>
        <v>0</v>
      </c>
      <c r="AB63" s="169">
        <f>SUM((SUMIF('Debt Service'!$I$4:$I$15,"Percentage of Cash Flow",'Debt Service'!$JL$4:$JL$15)))</f>
        <v>0</v>
      </c>
      <c r="AC63" s="169">
        <f>SUM((SUMIF('Debt Service'!$I$4:$I$15,"Percentage of Cash Flow",'Debt Service'!$HY$4:$HY$15)))</f>
        <v>0</v>
      </c>
      <c r="AD63" s="169">
        <f>SUM((SUMIF('Debt Service'!$I$4:$I$15,"Percentage of Cash Flow",'Debt Service'!$IL$4:$IL$15)))</f>
        <v>0</v>
      </c>
      <c r="AE63" s="169">
        <f>SUM((SUMIF('Debt Service'!$I$4:$I$15,"Percentage of Cash Flow",'Debt Service'!$IY$4:$IY$15)))</f>
        <v>0</v>
      </c>
      <c r="AF63" s="169">
        <f>SUM((SUMIF('Debt Service'!$I$4:$I$15,"Percentage of Cash Flow",'Debt Service'!$JL$4:$JL$15)))</f>
        <v>0</v>
      </c>
      <c r="AG63" s="169">
        <f>SUM((SUMIF('Debt Service'!$I$4:$I$15,"Percentage of Cash Flow",'Debt Service'!$HY$4:$HY$15)))</f>
        <v>0</v>
      </c>
      <c r="AH63" s="169">
        <f>SUM((SUMIF('Debt Service'!$I$4:$I$15,"Percentage of Cash Flow",'Debt Service'!$IL$4:$IL$15)))</f>
        <v>0</v>
      </c>
    </row>
    <row r="64" spans="1:34" x14ac:dyDescent="0.25">
      <c r="A64" s="121" t="s">
        <v>266</v>
      </c>
      <c r="B64" s="121"/>
      <c r="C64" s="426"/>
      <c r="D64" s="427"/>
      <c r="E64" s="169">
        <f>SUM((SUMIF('Debt Service'!I4:I15,"Soft",'Debt Service'!Y4:Y15)))</f>
        <v>0</v>
      </c>
      <c r="F64" s="169">
        <f>SUM((SUMIF('Debt Service'!$I$4:$I$15,"Soft",'Debt Service'!$AL$4:$AL$15)))</f>
        <v>0</v>
      </c>
      <c r="G64" s="169">
        <f>SUM((SUMIF('Debt Service'!$I$4:$I$15,"Soft",'Debt Service'!$AY$4:$AY$15)))</f>
        <v>0</v>
      </c>
      <c r="H64" s="169">
        <f>SUM((SUMIF('Debt Service'!$I$4:$I$15,"Soft",'Debt Service'!$BL$4:$BL$15)))</f>
        <v>0</v>
      </c>
      <c r="I64" s="169">
        <f>SUM((SUMIF('Debt Service'!$I$4:$I$15,"Soft",'Debt Service'!$BY$4:$BY$15)))</f>
        <v>0</v>
      </c>
      <c r="J64" s="169">
        <f>SUM((SUMIF('Debt Service'!$I$4:$I$15,"Soft",'Debt Service'!$CL$4:$CL$15)))</f>
        <v>0</v>
      </c>
      <c r="K64" s="169">
        <f>SUM((SUMIF('Debt Service'!$I$4:$I$15,"Soft",'Debt Service'!$CY$4:$CY$15)))</f>
        <v>0</v>
      </c>
      <c r="L64" s="169">
        <f>SUM((SUMIF('Debt Service'!$I$4:$I$15,"Soft",'Debt Service'!$DL$4:$DL$15)))</f>
        <v>0</v>
      </c>
      <c r="M64" s="169">
        <f>SUM((SUMIF('Debt Service'!$I$4:$I$15,"Soft",'Debt Service'!$DY$4:$DY$15)))</f>
        <v>0</v>
      </c>
      <c r="N64" s="169">
        <f>SUM((SUMIF('Debt Service'!$I$4:$I$15,"Soft",'Debt Service'!$EL$4:$EL$15)))</f>
        <v>0</v>
      </c>
      <c r="O64" s="169">
        <f>SUM((SUMIF('Debt Service'!$I$4:$I$15,"Soft",'Debt Service'!$EY$4:$EY$15)))</f>
        <v>0</v>
      </c>
      <c r="P64" s="169">
        <f>SUM((SUMIF('Debt Service'!$I$4:$I$15,"Soft",'Debt Service'!$FL$4:$FL$15)))</f>
        <v>0</v>
      </c>
      <c r="Q64" s="169">
        <f>SUM((SUMIF('Debt Service'!$I$4:$I$15,"Soft",'Debt Service'!$FY$4:$FY$15)))</f>
        <v>0</v>
      </c>
      <c r="R64" s="169">
        <f>SUM((SUMIF('Debt Service'!$I$4:$I$15,"Soft",'Debt Service'!$GL$4:$GL$15)))</f>
        <v>0</v>
      </c>
      <c r="S64" s="169">
        <f>SUM((SUMIF('Debt Service'!$I$4:$I$15,"Soft",'Debt Service'!$GY$4:$GY$15)))</f>
        <v>0</v>
      </c>
      <c r="T64" s="169">
        <f>SUM((SUMIF('Debt Service'!$I$4:$I$15,"Soft",'Debt Service'!$HL$4:$HL$15)))</f>
        <v>0</v>
      </c>
      <c r="U64" s="169">
        <f>SUM((SUMIF('Debt Service'!$I$4:$I$15,"Soft",'Debt Service'!$HY$4:$HY$15)))</f>
        <v>0</v>
      </c>
      <c r="V64" s="169">
        <f>SUM((SUMIF('Debt Service'!$I$4:$I$15,"Soft",'Debt Service'!$IL$4:$IL$15)))</f>
        <v>0</v>
      </c>
      <c r="W64" s="169">
        <f>SUM((SUMIF('Debt Service'!$I$4:$I$15,"Soft",'Debt Service'!$IY$4:$IY$15)))</f>
        <v>0</v>
      </c>
      <c r="X64" s="169">
        <f>SUM((SUMIF('Debt Service'!$I$4:$I$15,"Soft",'Debt Service'!$JL$4:$JL$15)))</f>
        <v>0</v>
      </c>
      <c r="Y64" s="169">
        <f>SUM((SUMIF('Debt Service'!$I$4:$I$15,"Soft",'Debt Service'!$HY$4:$HY$15)))</f>
        <v>0</v>
      </c>
      <c r="Z64" s="169">
        <f>SUM((SUMIF('Debt Service'!$I$4:$I$15,"Soft",'Debt Service'!$IL$4:$IL$15)))</f>
        <v>0</v>
      </c>
      <c r="AA64" s="169">
        <f>SUM((SUMIF('Debt Service'!$I$4:$I$15,"Soft",'Debt Service'!$IY$4:$IY$15)))</f>
        <v>0</v>
      </c>
      <c r="AB64" s="169">
        <f>SUM((SUMIF('Debt Service'!$I$4:$I$15,"Soft",'Debt Service'!$JL$4:$JL$15)))</f>
        <v>0</v>
      </c>
      <c r="AC64" s="169">
        <f>SUM((SUMIF('Debt Service'!$I$4:$I$15,"Soft",'Debt Service'!$HY$4:$HY$15)))</f>
        <v>0</v>
      </c>
      <c r="AD64" s="169">
        <f>SUM((SUMIF('Debt Service'!$I$4:$I$15,"Soft",'Debt Service'!$IL$4:$IL$15)))</f>
        <v>0</v>
      </c>
      <c r="AE64" s="169">
        <f>SUM((SUMIF('Debt Service'!$I$4:$I$15,"Soft",'Debt Service'!$IY$4:$IY$15)))</f>
        <v>0</v>
      </c>
      <c r="AF64" s="169">
        <f>SUM((SUMIF('Debt Service'!$I$4:$I$15,"Soft",'Debt Service'!$JL$4:$JL$15)))</f>
        <v>0</v>
      </c>
      <c r="AG64" s="169">
        <f>SUM((SUMIF('Debt Service'!$I$4:$I$15,"Soft",'Debt Service'!$HY$4:$HY$15)))</f>
        <v>0</v>
      </c>
      <c r="AH64" s="169">
        <f>SUM((SUMIF('Debt Service'!$I$4:$I$15,"Soft",'Debt Service'!$IL$4:$IL$15)))</f>
        <v>0</v>
      </c>
    </row>
    <row r="65" spans="1:34" ht="15.75" thickBot="1" x14ac:dyDescent="0.3">
      <c r="A65" s="180" t="s">
        <v>267</v>
      </c>
      <c r="B65" s="133"/>
      <c r="C65" s="446"/>
      <c r="D65" s="447"/>
      <c r="E65" s="177">
        <v>0</v>
      </c>
      <c r="F65" s="177">
        <v>0</v>
      </c>
      <c r="G65" s="177">
        <v>0</v>
      </c>
      <c r="H65" s="177">
        <v>0</v>
      </c>
      <c r="I65" s="177">
        <v>0</v>
      </c>
      <c r="J65" s="177">
        <v>0</v>
      </c>
      <c r="K65" s="177">
        <v>0</v>
      </c>
      <c r="L65" s="177">
        <v>0</v>
      </c>
      <c r="M65" s="177">
        <v>0</v>
      </c>
      <c r="N65" s="177">
        <v>0</v>
      </c>
      <c r="O65" s="177">
        <v>0</v>
      </c>
      <c r="P65" s="177">
        <v>0</v>
      </c>
      <c r="Q65" s="177">
        <v>0</v>
      </c>
      <c r="R65" s="177">
        <v>0</v>
      </c>
      <c r="S65" s="177">
        <v>0</v>
      </c>
      <c r="T65" s="177">
        <v>0</v>
      </c>
      <c r="U65" s="177">
        <v>0</v>
      </c>
      <c r="V65" s="177">
        <v>0</v>
      </c>
      <c r="W65" s="177">
        <v>0</v>
      </c>
      <c r="X65" s="177">
        <v>0</v>
      </c>
      <c r="Y65" s="177">
        <v>0</v>
      </c>
      <c r="Z65" s="177">
        <v>0</v>
      </c>
      <c r="AA65" s="177">
        <v>0</v>
      </c>
      <c r="AB65" s="177">
        <v>0</v>
      </c>
      <c r="AC65" s="177">
        <v>0</v>
      </c>
      <c r="AD65" s="177">
        <v>0</v>
      </c>
      <c r="AE65" s="177">
        <v>0</v>
      </c>
      <c r="AF65" s="177">
        <v>0</v>
      </c>
      <c r="AG65" s="177">
        <v>0</v>
      </c>
      <c r="AH65" s="177">
        <v>0</v>
      </c>
    </row>
    <row r="66" spans="1:34" ht="15.75" thickTop="1" x14ac:dyDescent="0.25">
      <c r="A66" s="129" t="s">
        <v>268</v>
      </c>
      <c r="B66" s="129"/>
      <c r="C66" s="444"/>
      <c r="D66" s="445"/>
      <c r="E66" s="152">
        <f>SUM(E62:E65)</f>
        <v>0</v>
      </c>
      <c r="F66" s="152">
        <f t="shared" ref="F66:X66" si="387">SUM(F62:F65)</f>
        <v>0</v>
      </c>
      <c r="G66" s="152">
        <f t="shared" si="387"/>
        <v>0</v>
      </c>
      <c r="H66" s="152">
        <f t="shared" si="387"/>
        <v>0</v>
      </c>
      <c r="I66" s="152">
        <f t="shared" si="387"/>
        <v>0</v>
      </c>
      <c r="J66" s="152">
        <f t="shared" si="387"/>
        <v>0</v>
      </c>
      <c r="K66" s="152">
        <f t="shared" si="387"/>
        <v>0</v>
      </c>
      <c r="L66" s="152">
        <f t="shared" si="387"/>
        <v>0</v>
      </c>
      <c r="M66" s="152">
        <f t="shared" si="387"/>
        <v>0</v>
      </c>
      <c r="N66" s="152">
        <f t="shared" si="387"/>
        <v>0</v>
      </c>
      <c r="O66" s="152">
        <f t="shared" si="387"/>
        <v>0</v>
      </c>
      <c r="P66" s="152">
        <f t="shared" si="387"/>
        <v>0</v>
      </c>
      <c r="Q66" s="152">
        <f t="shared" si="387"/>
        <v>0</v>
      </c>
      <c r="R66" s="152">
        <f t="shared" si="387"/>
        <v>0</v>
      </c>
      <c r="S66" s="152">
        <f t="shared" si="387"/>
        <v>0</v>
      </c>
      <c r="T66" s="152">
        <f t="shared" si="387"/>
        <v>0</v>
      </c>
      <c r="U66" s="152">
        <f t="shared" si="387"/>
        <v>0</v>
      </c>
      <c r="V66" s="152">
        <f t="shared" si="387"/>
        <v>0</v>
      </c>
      <c r="W66" s="152">
        <f t="shared" si="387"/>
        <v>0</v>
      </c>
      <c r="X66" s="152">
        <f t="shared" si="387"/>
        <v>0</v>
      </c>
      <c r="Y66" s="152">
        <f t="shared" ref="Y66:AH66" si="388">SUM(Y62:Y65)</f>
        <v>0</v>
      </c>
      <c r="Z66" s="152">
        <f t="shared" si="388"/>
        <v>0</v>
      </c>
      <c r="AA66" s="152">
        <f t="shared" si="388"/>
        <v>0</v>
      </c>
      <c r="AB66" s="152">
        <f t="shared" si="388"/>
        <v>0</v>
      </c>
      <c r="AC66" s="152">
        <f t="shared" si="388"/>
        <v>0</v>
      </c>
      <c r="AD66" s="152">
        <f t="shared" si="388"/>
        <v>0</v>
      </c>
      <c r="AE66" s="152">
        <f t="shared" si="388"/>
        <v>0</v>
      </c>
      <c r="AF66" s="152">
        <f t="shared" si="388"/>
        <v>0</v>
      </c>
      <c r="AG66" s="152">
        <f t="shared" si="388"/>
        <v>0</v>
      </c>
      <c r="AH66" s="152">
        <f t="shared" si="388"/>
        <v>0</v>
      </c>
    </row>
    <row r="67" spans="1:34" x14ac:dyDescent="0.25">
      <c r="A67" s="120" t="s">
        <v>269</v>
      </c>
      <c r="B67" s="120"/>
      <c r="C67" s="438"/>
      <c r="D67" s="439"/>
      <c r="E67" s="174">
        <f>IF(E62&gt;0,E59/E62,0)</f>
        <v>0</v>
      </c>
      <c r="F67" s="174">
        <f t="shared" ref="F67:X67" si="389">IF(F62&gt;0,F59/F62,0)</f>
        <v>0</v>
      </c>
      <c r="G67" s="174">
        <f t="shared" si="389"/>
        <v>0</v>
      </c>
      <c r="H67" s="174">
        <f t="shared" si="389"/>
        <v>0</v>
      </c>
      <c r="I67" s="174">
        <f t="shared" si="389"/>
        <v>0</v>
      </c>
      <c r="J67" s="174">
        <f t="shared" si="389"/>
        <v>0</v>
      </c>
      <c r="K67" s="174">
        <f t="shared" si="389"/>
        <v>0</v>
      </c>
      <c r="L67" s="174">
        <f t="shared" si="389"/>
        <v>0</v>
      </c>
      <c r="M67" s="174">
        <f t="shared" si="389"/>
        <v>0</v>
      </c>
      <c r="N67" s="174">
        <f t="shared" si="389"/>
        <v>0</v>
      </c>
      <c r="O67" s="174">
        <f t="shared" si="389"/>
        <v>0</v>
      </c>
      <c r="P67" s="174">
        <f t="shared" si="389"/>
        <v>0</v>
      </c>
      <c r="Q67" s="174">
        <f t="shared" si="389"/>
        <v>0</v>
      </c>
      <c r="R67" s="174">
        <f t="shared" si="389"/>
        <v>0</v>
      </c>
      <c r="S67" s="174">
        <f t="shared" si="389"/>
        <v>0</v>
      </c>
      <c r="T67" s="174">
        <f t="shared" si="389"/>
        <v>0</v>
      </c>
      <c r="U67" s="174">
        <f t="shared" si="389"/>
        <v>0</v>
      </c>
      <c r="V67" s="174">
        <f t="shared" si="389"/>
        <v>0</v>
      </c>
      <c r="W67" s="174">
        <f t="shared" si="389"/>
        <v>0</v>
      </c>
      <c r="X67" s="174">
        <f t="shared" si="389"/>
        <v>0</v>
      </c>
      <c r="Y67" s="174">
        <f t="shared" ref="Y67:AH67" si="390">IF(Y62&gt;0,Y59/Y62,0)</f>
        <v>0</v>
      </c>
      <c r="Z67" s="174">
        <f t="shared" si="390"/>
        <v>0</v>
      </c>
      <c r="AA67" s="174">
        <f t="shared" si="390"/>
        <v>0</v>
      </c>
      <c r="AB67" s="174">
        <f t="shared" si="390"/>
        <v>0</v>
      </c>
      <c r="AC67" s="174">
        <f t="shared" si="390"/>
        <v>0</v>
      </c>
      <c r="AD67" s="174">
        <f t="shared" si="390"/>
        <v>0</v>
      </c>
      <c r="AE67" s="174">
        <f t="shared" si="390"/>
        <v>0</v>
      </c>
      <c r="AF67" s="174">
        <f t="shared" si="390"/>
        <v>0</v>
      </c>
      <c r="AG67" s="174">
        <f t="shared" si="390"/>
        <v>0</v>
      </c>
      <c r="AH67" s="174">
        <f t="shared" si="390"/>
        <v>0</v>
      </c>
    </row>
    <row r="68" spans="1:34" ht="15.75" thickBot="1" x14ac:dyDescent="0.3">
      <c r="A68" s="123" t="s">
        <v>270</v>
      </c>
      <c r="B68" s="123"/>
      <c r="C68" s="446"/>
      <c r="D68" s="447"/>
      <c r="E68" s="175">
        <f>IF(E66&gt;0,E59/E66,0)</f>
        <v>0</v>
      </c>
      <c r="F68" s="175">
        <f t="shared" ref="F68:X68" si="391">IF(F66&gt;0,F59/F66,0)</f>
        <v>0</v>
      </c>
      <c r="G68" s="175">
        <f t="shared" si="391"/>
        <v>0</v>
      </c>
      <c r="H68" s="175">
        <f t="shared" si="391"/>
        <v>0</v>
      </c>
      <c r="I68" s="175">
        <f t="shared" si="391"/>
        <v>0</v>
      </c>
      <c r="J68" s="175">
        <f t="shared" si="391"/>
        <v>0</v>
      </c>
      <c r="K68" s="175">
        <f t="shared" si="391"/>
        <v>0</v>
      </c>
      <c r="L68" s="175">
        <f t="shared" si="391"/>
        <v>0</v>
      </c>
      <c r="M68" s="175">
        <f t="shared" si="391"/>
        <v>0</v>
      </c>
      <c r="N68" s="175">
        <f t="shared" si="391"/>
        <v>0</v>
      </c>
      <c r="O68" s="175">
        <f t="shared" si="391"/>
        <v>0</v>
      </c>
      <c r="P68" s="175">
        <f t="shared" si="391"/>
        <v>0</v>
      </c>
      <c r="Q68" s="175">
        <f t="shared" si="391"/>
        <v>0</v>
      </c>
      <c r="R68" s="175">
        <f t="shared" si="391"/>
        <v>0</v>
      </c>
      <c r="S68" s="175">
        <f t="shared" si="391"/>
        <v>0</v>
      </c>
      <c r="T68" s="175">
        <f t="shared" si="391"/>
        <v>0</v>
      </c>
      <c r="U68" s="175">
        <f t="shared" si="391"/>
        <v>0</v>
      </c>
      <c r="V68" s="175">
        <f t="shared" si="391"/>
        <v>0</v>
      </c>
      <c r="W68" s="175">
        <f t="shared" si="391"/>
        <v>0</v>
      </c>
      <c r="X68" s="175">
        <f t="shared" si="391"/>
        <v>0</v>
      </c>
      <c r="Y68" s="175">
        <f t="shared" ref="Y68:AH68" si="392">IF(Y66&gt;0,Y59/Y66,0)</f>
        <v>0</v>
      </c>
      <c r="Z68" s="175">
        <f t="shared" si="392"/>
        <v>0</v>
      </c>
      <c r="AA68" s="175">
        <f t="shared" si="392"/>
        <v>0</v>
      </c>
      <c r="AB68" s="175">
        <f t="shared" si="392"/>
        <v>0</v>
      </c>
      <c r="AC68" s="175">
        <f t="shared" si="392"/>
        <v>0</v>
      </c>
      <c r="AD68" s="175">
        <f t="shared" si="392"/>
        <v>0</v>
      </c>
      <c r="AE68" s="175">
        <f t="shared" si="392"/>
        <v>0</v>
      </c>
      <c r="AF68" s="175">
        <f t="shared" si="392"/>
        <v>0</v>
      </c>
      <c r="AG68" s="175">
        <f t="shared" si="392"/>
        <v>0</v>
      </c>
      <c r="AH68" s="175">
        <f t="shared" si="392"/>
        <v>0</v>
      </c>
    </row>
    <row r="69" spans="1:34" ht="15.75" thickTop="1" x14ac:dyDescent="0.25">
      <c r="A69" s="124" t="s">
        <v>271</v>
      </c>
      <c r="B69" s="124"/>
      <c r="C69" s="444"/>
      <c r="D69" s="445"/>
      <c r="E69" s="125">
        <f>E59-E66</f>
        <v>0</v>
      </c>
      <c r="F69" s="125">
        <f t="shared" ref="F69:X69" si="393">F59-F66</f>
        <v>0</v>
      </c>
      <c r="G69" s="125">
        <f t="shared" si="393"/>
        <v>0</v>
      </c>
      <c r="H69" s="125">
        <f t="shared" si="393"/>
        <v>0</v>
      </c>
      <c r="I69" s="125">
        <f t="shared" si="393"/>
        <v>0</v>
      </c>
      <c r="J69" s="125">
        <f t="shared" si="393"/>
        <v>0</v>
      </c>
      <c r="K69" s="125">
        <f t="shared" si="393"/>
        <v>0</v>
      </c>
      <c r="L69" s="125">
        <f t="shared" si="393"/>
        <v>0</v>
      </c>
      <c r="M69" s="125">
        <f t="shared" si="393"/>
        <v>0</v>
      </c>
      <c r="N69" s="125">
        <f t="shared" si="393"/>
        <v>0</v>
      </c>
      <c r="O69" s="125">
        <f t="shared" si="393"/>
        <v>0</v>
      </c>
      <c r="P69" s="125">
        <f t="shared" si="393"/>
        <v>0</v>
      </c>
      <c r="Q69" s="125">
        <f t="shared" si="393"/>
        <v>0</v>
      </c>
      <c r="R69" s="125">
        <f t="shared" si="393"/>
        <v>0</v>
      </c>
      <c r="S69" s="125">
        <f t="shared" si="393"/>
        <v>0</v>
      </c>
      <c r="T69" s="125">
        <f t="shared" si="393"/>
        <v>0</v>
      </c>
      <c r="U69" s="125">
        <f t="shared" si="393"/>
        <v>0</v>
      </c>
      <c r="V69" s="125">
        <f t="shared" si="393"/>
        <v>0</v>
      </c>
      <c r="W69" s="125">
        <f t="shared" si="393"/>
        <v>0</v>
      </c>
      <c r="X69" s="125">
        <f t="shared" si="393"/>
        <v>0</v>
      </c>
      <c r="Y69" s="125">
        <f t="shared" ref="Y69:AH69" si="394">Y59-Y66</f>
        <v>0</v>
      </c>
      <c r="Z69" s="125">
        <f t="shared" si="394"/>
        <v>0</v>
      </c>
      <c r="AA69" s="125">
        <f t="shared" si="394"/>
        <v>0</v>
      </c>
      <c r="AB69" s="125">
        <f t="shared" si="394"/>
        <v>0</v>
      </c>
      <c r="AC69" s="125">
        <f t="shared" si="394"/>
        <v>0</v>
      </c>
      <c r="AD69" s="125">
        <f t="shared" si="394"/>
        <v>0</v>
      </c>
      <c r="AE69" s="125">
        <f t="shared" si="394"/>
        <v>0</v>
      </c>
      <c r="AF69" s="125">
        <f t="shared" si="394"/>
        <v>0</v>
      </c>
      <c r="AG69" s="125">
        <f t="shared" si="394"/>
        <v>0</v>
      </c>
      <c r="AH69" s="125">
        <f t="shared" si="394"/>
        <v>0</v>
      </c>
    </row>
    <row r="70" spans="1:34" hidden="1" outlineLevel="1" x14ac:dyDescent="0.25">
      <c r="A70" s="113" t="s">
        <v>272</v>
      </c>
      <c r="B70" s="113"/>
      <c r="C70" s="426"/>
      <c r="D70" s="427"/>
      <c r="E70" s="153">
        <v>0</v>
      </c>
      <c r="F70" s="153">
        <v>0</v>
      </c>
      <c r="G70" s="153">
        <v>0</v>
      </c>
      <c r="H70" s="153">
        <v>0</v>
      </c>
      <c r="I70" s="153">
        <v>0</v>
      </c>
      <c r="J70" s="153">
        <v>0</v>
      </c>
      <c r="K70" s="153">
        <v>0</v>
      </c>
      <c r="L70" s="153">
        <v>0</v>
      </c>
      <c r="M70" s="153">
        <v>0</v>
      </c>
      <c r="N70" s="153">
        <v>0</v>
      </c>
      <c r="O70" s="153">
        <v>0</v>
      </c>
      <c r="P70" s="153">
        <v>0</v>
      </c>
      <c r="Q70" s="153">
        <v>0</v>
      </c>
      <c r="R70" s="153">
        <v>0</v>
      </c>
      <c r="S70" s="153">
        <v>0</v>
      </c>
      <c r="T70" s="153">
        <v>0</v>
      </c>
      <c r="U70" s="153">
        <v>0</v>
      </c>
      <c r="V70" s="153">
        <v>0</v>
      </c>
      <c r="W70" s="153">
        <v>0</v>
      </c>
      <c r="X70" s="153">
        <v>0</v>
      </c>
      <c r="Y70" s="153">
        <v>0</v>
      </c>
      <c r="Z70" s="153">
        <v>0</v>
      </c>
      <c r="AA70" s="153">
        <v>0</v>
      </c>
      <c r="AB70" s="153">
        <v>0</v>
      </c>
      <c r="AC70" s="153">
        <v>0</v>
      </c>
      <c r="AD70" s="153">
        <v>0</v>
      </c>
      <c r="AE70" s="153">
        <v>0</v>
      </c>
      <c r="AF70" s="153">
        <v>0</v>
      </c>
      <c r="AG70" s="153">
        <v>0</v>
      </c>
      <c r="AH70" s="153">
        <v>0</v>
      </c>
    </row>
    <row r="71" spans="1:34" hidden="1" outlineLevel="1" x14ac:dyDescent="0.25">
      <c r="A71" s="113" t="s">
        <v>272</v>
      </c>
      <c r="B71" s="113"/>
      <c r="C71" s="426"/>
      <c r="D71" s="427"/>
      <c r="E71" s="153">
        <v>0</v>
      </c>
      <c r="F71" s="153">
        <v>0</v>
      </c>
      <c r="G71" s="153">
        <v>0</v>
      </c>
      <c r="H71" s="153">
        <v>0</v>
      </c>
      <c r="I71" s="153">
        <v>0</v>
      </c>
      <c r="J71" s="153">
        <v>0</v>
      </c>
      <c r="K71" s="153">
        <v>0</v>
      </c>
      <c r="L71" s="153">
        <v>0</v>
      </c>
      <c r="M71" s="153">
        <v>0</v>
      </c>
      <c r="N71" s="153">
        <v>0</v>
      </c>
      <c r="O71" s="153">
        <v>0</v>
      </c>
      <c r="P71" s="153">
        <v>0</v>
      </c>
      <c r="Q71" s="153">
        <v>0</v>
      </c>
      <c r="R71" s="153">
        <v>0</v>
      </c>
      <c r="S71" s="153">
        <v>0</v>
      </c>
      <c r="T71" s="153">
        <v>0</v>
      </c>
      <c r="U71" s="153">
        <v>0</v>
      </c>
      <c r="V71" s="153">
        <v>0</v>
      </c>
      <c r="W71" s="153">
        <v>0</v>
      </c>
      <c r="X71" s="153">
        <v>0</v>
      </c>
      <c r="Y71" s="153">
        <v>0</v>
      </c>
      <c r="Z71" s="153">
        <v>0</v>
      </c>
      <c r="AA71" s="153">
        <v>0</v>
      </c>
      <c r="AB71" s="153">
        <v>0</v>
      </c>
      <c r="AC71" s="153">
        <v>0</v>
      </c>
      <c r="AD71" s="153">
        <v>0</v>
      </c>
      <c r="AE71" s="153">
        <v>0</v>
      </c>
      <c r="AF71" s="153">
        <v>0</v>
      </c>
      <c r="AG71" s="153">
        <v>0</v>
      </c>
      <c r="AH71" s="153">
        <v>0</v>
      </c>
    </row>
    <row r="72" spans="1:34" hidden="1" outlineLevel="1" x14ac:dyDescent="0.25">
      <c r="A72" s="113" t="s">
        <v>272</v>
      </c>
      <c r="B72" s="113"/>
      <c r="C72" s="426"/>
      <c r="D72" s="427"/>
      <c r="E72" s="153">
        <v>0</v>
      </c>
      <c r="F72" s="153">
        <v>0</v>
      </c>
      <c r="G72" s="153">
        <v>0</v>
      </c>
      <c r="H72" s="153">
        <v>0</v>
      </c>
      <c r="I72" s="153">
        <v>0</v>
      </c>
      <c r="J72" s="153">
        <v>0</v>
      </c>
      <c r="K72" s="153">
        <v>0</v>
      </c>
      <c r="L72" s="153">
        <v>0</v>
      </c>
      <c r="M72" s="153">
        <v>0</v>
      </c>
      <c r="N72" s="153">
        <v>0</v>
      </c>
      <c r="O72" s="153">
        <v>0</v>
      </c>
      <c r="P72" s="153">
        <v>0</v>
      </c>
      <c r="Q72" s="153">
        <v>0</v>
      </c>
      <c r="R72" s="153">
        <v>0</v>
      </c>
      <c r="S72" s="153">
        <v>0</v>
      </c>
      <c r="T72" s="153">
        <v>0</v>
      </c>
      <c r="U72" s="153">
        <v>0</v>
      </c>
      <c r="V72" s="153">
        <v>0</v>
      </c>
      <c r="W72" s="153">
        <v>0</v>
      </c>
      <c r="X72" s="153">
        <v>0</v>
      </c>
      <c r="Y72" s="153">
        <v>0</v>
      </c>
      <c r="Z72" s="153">
        <v>0</v>
      </c>
      <c r="AA72" s="153">
        <v>0</v>
      </c>
      <c r="AB72" s="153">
        <v>0</v>
      </c>
      <c r="AC72" s="153">
        <v>0</v>
      </c>
      <c r="AD72" s="153">
        <v>0</v>
      </c>
      <c r="AE72" s="153">
        <v>0</v>
      </c>
      <c r="AF72" s="153">
        <v>0</v>
      </c>
      <c r="AG72" s="153">
        <v>0</v>
      </c>
      <c r="AH72" s="153">
        <v>0</v>
      </c>
    </row>
    <row r="73" spans="1:34" ht="15.75" hidden="1" outlineLevel="1" thickBot="1" x14ac:dyDescent="0.3">
      <c r="A73" s="123" t="s">
        <v>273</v>
      </c>
      <c r="B73" s="123"/>
      <c r="C73" s="446"/>
      <c r="D73" s="447"/>
      <c r="E73" s="177">
        <v>0</v>
      </c>
      <c r="F73" s="177">
        <v>0</v>
      </c>
      <c r="G73" s="177">
        <v>0</v>
      </c>
      <c r="H73" s="177">
        <v>0</v>
      </c>
      <c r="I73" s="177">
        <v>0</v>
      </c>
      <c r="J73" s="177">
        <v>0</v>
      </c>
      <c r="K73" s="177">
        <v>0</v>
      </c>
      <c r="L73" s="177">
        <v>0</v>
      </c>
      <c r="M73" s="177">
        <v>0</v>
      </c>
      <c r="N73" s="177">
        <v>0</v>
      </c>
      <c r="O73" s="177">
        <v>0</v>
      </c>
      <c r="P73" s="177">
        <v>0</v>
      </c>
      <c r="Q73" s="177">
        <v>0</v>
      </c>
      <c r="R73" s="177">
        <v>0</v>
      </c>
      <c r="S73" s="177">
        <v>0</v>
      </c>
      <c r="T73" s="177">
        <v>0</v>
      </c>
      <c r="U73" s="177">
        <v>0</v>
      </c>
      <c r="V73" s="177">
        <v>0</v>
      </c>
      <c r="W73" s="177">
        <v>0</v>
      </c>
      <c r="X73" s="177">
        <v>0</v>
      </c>
      <c r="Y73" s="177">
        <v>0</v>
      </c>
      <c r="Z73" s="177">
        <v>0</v>
      </c>
      <c r="AA73" s="177">
        <v>0</v>
      </c>
      <c r="AB73" s="177">
        <v>0</v>
      </c>
      <c r="AC73" s="177">
        <v>0</v>
      </c>
      <c r="AD73" s="177">
        <v>0</v>
      </c>
      <c r="AE73" s="177">
        <v>0</v>
      </c>
      <c r="AF73" s="177">
        <v>0</v>
      </c>
      <c r="AG73" s="177">
        <v>0</v>
      </c>
      <c r="AH73" s="177">
        <v>0</v>
      </c>
    </row>
    <row r="74" spans="1:34" collapsed="1" x14ac:dyDescent="0.25">
      <c r="A74" s="124" t="s">
        <v>274</v>
      </c>
      <c r="B74" s="124"/>
      <c r="C74" s="444"/>
      <c r="D74" s="445"/>
      <c r="E74" s="125">
        <f>E69-E73-E70-E71-E72</f>
        <v>0</v>
      </c>
      <c r="F74" s="125">
        <f t="shared" ref="F74:X74" si="395">F69-F73-F70-F71-F72</f>
        <v>0</v>
      </c>
      <c r="G74" s="125">
        <f t="shared" si="395"/>
        <v>0</v>
      </c>
      <c r="H74" s="125">
        <f t="shared" si="395"/>
        <v>0</v>
      </c>
      <c r="I74" s="125">
        <f t="shared" si="395"/>
        <v>0</v>
      </c>
      <c r="J74" s="125">
        <f t="shared" si="395"/>
        <v>0</v>
      </c>
      <c r="K74" s="125">
        <f t="shared" si="395"/>
        <v>0</v>
      </c>
      <c r="L74" s="125">
        <f t="shared" si="395"/>
        <v>0</v>
      </c>
      <c r="M74" s="125">
        <f t="shared" si="395"/>
        <v>0</v>
      </c>
      <c r="N74" s="125">
        <f t="shared" si="395"/>
        <v>0</v>
      </c>
      <c r="O74" s="125">
        <f t="shared" si="395"/>
        <v>0</v>
      </c>
      <c r="P74" s="125">
        <f t="shared" si="395"/>
        <v>0</v>
      </c>
      <c r="Q74" s="125">
        <f t="shared" si="395"/>
        <v>0</v>
      </c>
      <c r="R74" s="125">
        <f t="shared" si="395"/>
        <v>0</v>
      </c>
      <c r="S74" s="125">
        <f t="shared" si="395"/>
        <v>0</v>
      </c>
      <c r="T74" s="125">
        <f t="shared" si="395"/>
        <v>0</v>
      </c>
      <c r="U74" s="125">
        <f t="shared" si="395"/>
        <v>0</v>
      </c>
      <c r="V74" s="125">
        <f t="shared" si="395"/>
        <v>0</v>
      </c>
      <c r="W74" s="125">
        <f t="shared" si="395"/>
        <v>0</v>
      </c>
      <c r="X74" s="125">
        <f t="shared" si="395"/>
        <v>0</v>
      </c>
      <c r="Y74" s="125">
        <f t="shared" ref="Y74:AH74" si="396">Y69-Y73-Y70-Y71-Y72</f>
        <v>0</v>
      </c>
      <c r="Z74" s="125">
        <f t="shared" si="396"/>
        <v>0</v>
      </c>
      <c r="AA74" s="125">
        <f t="shared" si="396"/>
        <v>0</v>
      </c>
      <c r="AB74" s="125">
        <f t="shared" si="396"/>
        <v>0</v>
      </c>
      <c r="AC74" s="125">
        <f t="shared" si="396"/>
        <v>0</v>
      </c>
      <c r="AD74" s="125">
        <f t="shared" si="396"/>
        <v>0</v>
      </c>
      <c r="AE74" s="125">
        <f t="shared" si="396"/>
        <v>0</v>
      </c>
      <c r="AF74" s="125">
        <f t="shared" si="396"/>
        <v>0</v>
      </c>
      <c r="AG74" s="125">
        <f t="shared" si="396"/>
        <v>0</v>
      </c>
      <c r="AH74" s="125">
        <f t="shared" si="396"/>
        <v>0</v>
      </c>
    </row>
    <row r="75" spans="1:34" hidden="1" outlineLevel="1" x14ac:dyDescent="0.25">
      <c r="A75" s="154">
        <v>1.2</v>
      </c>
      <c r="B75" s="154"/>
      <c r="C75" s="438"/>
      <c r="D75" s="439"/>
      <c r="E75" s="155">
        <f>IF(E74&lt;0,"",E74/$A$75)</f>
        <v>0</v>
      </c>
      <c r="F75" s="155">
        <f t="shared" ref="F75:X75" si="397">IF(F74&lt;0,"",F74/$A$75)</f>
        <v>0</v>
      </c>
      <c r="G75" s="155">
        <f t="shared" si="397"/>
        <v>0</v>
      </c>
      <c r="H75" s="155">
        <f t="shared" si="397"/>
        <v>0</v>
      </c>
      <c r="I75" s="155">
        <f t="shared" si="397"/>
        <v>0</v>
      </c>
      <c r="J75" s="155">
        <f t="shared" si="397"/>
        <v>0</v>
      </c>
      <c r="K75" s="155">
        <f t="shared" si="397"/>
        <v>0</v>
      </c>
      <c r="L75" s="155">
        <f t="shared" si="397"/>
        <v>0</v>
      </c>
      <c r="M75" s="155">
        <f t="shared" si="397"/>
        <v>0</v>
      </c>
      <c r="N75" s="155">
        <f t="shared" si="397"/>
        <v>0</v>
      </c>
      <c r="O75" s="155">
        <f t="shared" si="397"/>
        <v>0</v>
      </c>
      <c r="P75" s="155">
        <f t="shared" si="397"/>
        <v>0</v>
      </c>
      <c r="Q75" s="155">
        <f t="shared" si="397"/>
        <v>0</v>
      </c>
      <c r="R75" s="155">
        <f t="shared" si="397"/>
        <v>0</v>
      </c>
      <c r="S75" s="155">
        <f t="shared" si="397"/>
        <v>0</v>
      </c>
      <c r="T75" s="155">
        <f t="shared" si="397"/>
        <v>0</v>
      </c>
      <c r="U75" s="155">
        <f t="shared" si="397"/>
        <v>0</v>
      </c>
      <c r="V75" s="155">
        <f t="shared" si="397"/>
        <v>0</v>
      </c>
      <c r="W75" s="155">
        <f t="shared" si="397"/>
        <v>0</v>
      </c>
      <c r="X75" s="155">
        <f t="shared" si="397"/>
        <v>0</v>
      </c>
      <c r="Y75" s="155">
        <f t="shared" ref="Y75:AH75" si="398">IF(Y74&lt;0,"",Y74/$A$75)</f>
        <v>0</v>
      </c>
      <c r="Z75" s="155">
        <f t="shared" si="398"/>
        <v>0</v>
      </c>
      <c r="AA75" s="155">
        <f t="shared" si="398"/>
        <v>0</v>
      </c>
      <c r="AB75" s="155">
        <f t="shared" si="398"/>
        <v>0</v>
      </c>
      <c r="AC75" s="155">
        <f t="shared" si="398"/>
        <v>0</v>
      </c>
      <c r="AD75" s="155">
        <f t="shared" si="398"/>
        <v>0</v>
      </c>
      <c r="AE75" s="155">
        <f t="shared" si="398"/>
        <v>0</v>
      </c>
      <c r="AF75" s="155">
        <f t="shared" si="398"/>
        <v>0</v>
      </c>
      <c r="AG75" s="155">
        <f t="shared" si="398"/>
        <v>0</v>
      </c>
      <c r="AH75" s="155">
        <f t="shared" si="398"/>
        <v>0</v>
      </c>
    </row>
    <row r="76" spans="1:34" hidden="1" outlineLevel="1" x14ac:dyDescent="0.25">
      <c r="A76" s="156">
        <v>1.4999999999999999E-2</v>
      </c>
      <c r="B76" s="156"/>
      <c r="C76" s="426"/>
      <c r="D76" s="427"/>
      <c r="E76" s="155">
        <f>IF(E75="","",E75/(1+$A$76)^E3)</f>
        <v>0</v>
      </c>
      <c r="F76" s="155">
        <f t="shared" ref="F76:X76" si="399">IF(F75="","",F75/(1+$A$76)^F3)</f>
        <v>0</v>
      </c>
      <c r="G76" s="155">
        <f t="shared" si="399"/>
        <v>0</v>
      </c>
      <c r="H76" s="155">
        <f t="shared" si="399"/>
        <v>0</v>
      </c>
      <c r="I76" s="155">
        <f t="shared" si="399"/>
        <v>0</v>
      </c>
      <c r="J76" s="155">
        <f t="shared" si="399"/>
        <v>0</v>
      </c>
      <c r="K76" s="155">
        <f t="shared" si="399"/>
        <v>0</v>
      </c>
      <c r="L76" s="155">
        <f t="shared" si="399"/>
        <v>0</v>
      </c>
      <c r="M76" s="155">
        <f t="shared" si="399"/>
        <v>0</v>
      </c>
      <c r="N76" s="155">
        <f t="shared" si="399"/>
        <v>0</v>
      </c>
      <c r="O76" s="155">
        <f t="shared" si="399"/>
        <v>0</v>
      </c>
      <c r="P76" s="155">
        <f t="shared" si="399"/>
        <v>0</v>
      </c>
      <c r="Q76" s="155">
        <f t="shared" si="399"/>
        <v>0</v>
      </c>
      <c r="R76" s="155">
        <f t="shared" si="399"/>
        <v>0</v>
      </c>
      <c r="S76" s="155">
        <f t="shared" si="399"/>
        <v>0</v>
      </c>
      <c r="T76" s="155">
        <f t="shared" si="399"/>
        <v>0</v>
      </c>
      <c r="U76" s="155">
        <f t="shared" si="399"/>
        <v>0</v>
      </c>
      <c r="V76" s="155">
        <f t="shared" si="399"/>
        <v>0</v>
      </c>
      <c r="W76" s="155">
        <f t="shared" si="399"/>
        <v>0</v>
      </c>
      <c r="X76" s="155">
        <f t="shared" si="399"/>
        <v>0</v>
      </c>
      <c r="Y76" s="155">
        <f t="shared" ref="Y76:AH76" si="400">IF(Y75="","",Y75/(1+$A$76)^Y3)</f>
        <v>0</v>
      </c>
      <c r="Z76" s="155">
        <f t="shared" si="400"/>
        <v>0</v>
      </c>
      <c r="AA76" s="155">
        <f t="shared" si="400"/>
        <v>0</v>
      </c>
      <c r="AB76" s="155">
        <f t="shared" si="400"/>
        <v>0</v>
      </c>
      <c r="AC76" s="155">
        <f t="shared" si="400"/>
        <v>0</v>
      </c>
      <c r="AD76" s="155">
        <f t="shared" si="400"/>
        <v>0</v>
      </c>
      <c r="AE76" s="155">
        <f t="shared" si="400"/>
        <v>0</v>
      </c>
      <c r="AF76" s="155">
        <f t="shared" si="400"/>
        <v>0</v>
      </c>
      <c r="AG76" s="155">
        <f t="shared" si="400"/>
        <v>0</v>
      </c>
      <c r="AH76" s="155">
        <f t="shared" si="400"/>
        <v>0</v>
      </c>
    </row>
    <row r="77" spans="1:34" hidden="1" outlineLevel="1" x14ac:dyDescent="0.25">
      <c r="A77" s="157">
        <v>6.25E-2</v>
      </c>
      <c r="B77" s="158"/>
      <c r="C77" s="428"/>
      <c r="D77" s="429"/>
      <c r="E77" s="159">
        <f>PV($A$77/12,15*12,-MIN($E$76:$S$76)/12,0,0)</f>
        <v>0</v>
      </c>
      <c r="F77" s="160"/>
      <c r="G77" s="160"/>
      <c r="H77" s="160"/>
      <c r="I77" s="160"/>
      <c r="J77" s="160"/>
      <c r="K77" s="160"/>
      <c r="L77" s="160"/>
      <c r="M77" s="160"/>
      <c r="N77" s="160"/>
      <c r="O77" s="160"/>
      <c r="P77" s="160"/>
      <c r="Q77" s="160"/>
      <c r="R77" s="160"/>
      <c r="S77" s="160"/>
      <c r="T77" s="160"/>
      <c r="U77" s="160"/>
      <c r="V77" s="160"/>
      <c r="W77" s="160"/>
      <c r="X77" s="160"/>
      <c r="Y77" s="160"/>
      <c r="Z77" s="160"/>
      <c r="AA77" s="160"/>
      <c r="AB77" s="160"/>
      <c r="AC77" s="160"/>
      <c r="AD77" s="160"/>
      <c r="AE77" s="160"/>
      <c r="AF77" s="160"/>
      <c r="AG77" s="160"/>
      <c r="AH77" s="160"/>
    </row>
    <row r="78" spans="1:34" collapsed="1" x14ac:dyDescent="0.25">
      <c r="A78" s="131" t="s">
        <v>275</v>
      </c>
      <c r="B78" s="161"/>
      <c r="C78" s="440"/>
      <c r="D78" s="441"/>
      <c r="E78" s="8">
        <v>1</v>
      </c>
      <c r="F78" s="8">
        <v>2</v>
      </c>
      <c r="G78" s="8">
        <v>3</v>
      </c>
      <c r="H78" s="8">
        <v>4</v>
      </c>
      <c r="I78" s="8">
        <v>5</v>
      </c>
      <c r="J78" s="8">
        <v>6</v>
      </c>
      <c r="K78" s="8">
        <v>7</v>
      </c>
      <c r="L78" s="8">
        <v>8</v>
      </c>
      <c r="M78" s="8">
        <v>9</v>
      </c>
      <c r="N78" s="8">
        <v>10</v>
      </c>
      <c r="O78" s="8">
        <v>11</v>
      </c>
      <c r="P78" s="8">
        <v>12</v>
      </c>
      <c r="Q78" s="8">
        <v>13</v>
      </c>
      <c r="R78" s="8">
        <v>14</v>
      </c>
      <c r="S78" s="8">
        <v>15</v>
      </c>
      <c r="T78" s="8">
        <v>16</v>
      </c>
      <c r="U78" s="8">
        <v>17</v>
      </c>
      <c r="V78" s="8">
        <v>18</v>
      </c>
      <c r="W78" s="8">
        <v>19</v>
      </c>
      <c r="X78" s="8">
        <v>20</v>
      </c>
      <c r="Y78" s="8">
        <v>21</v>
      </c>
      <c r="Z78" s="8">
        <v>22</v>
      </c>
      <c r="AA78" s="8">
        <v>23</v>
      </c>
      <c r="AB78" s="8">
        <v>24</v>
      </c>
      <c r="AC78" s="8">
        <v>25</v>
      </c>
      <c r="AD78" s="8">
        <v>26</v>
      </c>
      <c r="AE78" s="8">
        <v>27</v>
      </c>
      <c r="AF78" s="8">
        <v>28</v>
      </c>
      <c r="AG78" s="8">
        <v>29</v>
      </c>
      <c r="AH78" s="8">
        <v>30</v>
      </c>
    </row>
    <row r="79" spans="1:34" x14ac:dyDescent="0.25">
      <c r="A79" s="113" t="s">
        <v>276</v>
      </c>
      <c r="B79" s="113"/>
      <c r="C79" s="426"/>
      <c r="D79" s="427"/>
      <c r="E79" s="162">
        <f>'Development Budget'!D74</f>
        <v>0</v>
      </c>
      <c r="F79" s="162">
        <f>E82</f>
        <v>0</v>
      </c>
      <c r="G79" s="162">
        <f t="shared" ref="G79:L79" si="401">F82</f>
        <v>0</v>
      </c>
      <c r="H79" s="162">
        <f t="shared" si="401"/>
        <v>0</v>
      </c>
      <c r="I79" s="162">
        <f t="shared" si="401"/>
        <v>0</v>
      </c>
      <c r="J79" s="162">
        <f t="shared" si="401"/>
        <v>0</v>
      </c>
      <c r="K79" s="162">
        <f t="shared" si="401"/>
        <v>0</v>
      </c>
      <c r="L79" s="162">
        <f t="shared" si="401"/>
        <v>0</v>
      </c>
      <c r="M79" s="162">
        <f>L82</f>
        <v>0</v>
      </c>
      <c r="N79" s="162">
        <f t="shared" ref="N79:X79" si="402">M82</f>
        <v>0</v>
      </c>
      <c r="O79" s="162">
        <f t="shared" si="402"/>
        <v>0</v>
      </c>
      <c r="P79" s="162">
        <f t="shared" si="402"/>
        <v>0</v>
      </c>
      <c r="Q79" s="162">
        <f t="shared" si="402"/>
        <v>0</v>
      </c>
      <c r="R79" s="162">
        <f t="shared" si="402"/>
        <v>0</v>
      </c>
      <c r="S79" s="162">
        <f t="shared" si="402"/>
        <v>0</v>
      </c>
      <c r="T79" s="162">
        <f t="shared" si="402"/>
        <v>0</v>
      </c>
      <c r="U79" s="162">
        <f t="shared" si="402"/>
        <v>0</v>
      </c>
      <c r="V79" s="162">
        <f t="shared" si="402"/>
        <v>0</v>
      </c>
      <c r="W79" s="162">
        <f t="shared" si="402"/>
        <v>0</v>
      </c>
      <c r="X79" s="162">
        <f t="shared" si="402"/>
        <v>0</v>
      </c>
      <c r="Y79" s="162">
        <f t="shared" ref="Y79" si="403">X82</f>
        <v>0</v>
      </c>
      <c r="Z79" s="162">
        <f t="shared" ref="Z79" si="404">Y82</f>
        <v>0</v>
      </c>
      <c r="AA79" s="162">
        <f t="shared" ref="AA79" si="405">Z82</f>
        <v>0</v>
      </c>
      <c r="AB79" s="162">
        <f t="shared" ref="AB79" si="406">AA82</f>
        <v>0</v>
      </c>
      <c r="AC79" s="162">
        <f t="shared" ref="AC79" si="407">AB82</f>
        <v>0</v>
      </c>
      <c r="AD79" s="162">
        <f t="shared" ref="AD79" si="408">AC82</f>
        <v>0</v>
      </c>
      <c r="AE79" s="162">
        <f t="shared" ref="AE79" si="409">AD82</f>
        <v>0</v>
      </c>
      <c r="AF79" s="162">
        <f t="shared" ref="AF79" si="410">AE82</f>
        <v>0</v>
      </c>
      <c r="AG79" s="162">
        <f t="shared" ref="AG79" si="411">AF82</f>
        <v>0</v>
      </c>
      <c r="AH79" s="162">
        <f t="shared" ref="AH79" si="412">AG82</f>
        <v>0</v>
      </c>
    </row>
    <row r="80" spans="1:34" x14ac:dyDescent="0.25">
      <c r="A80" s="113" t="s">
        <v>277</v>
      </c>
      <c r="B80" s="113"/>
      <c r="C80" s="442">
        <v>0.01</v>
      </c>
      <c r="D80" s="443"/>
      <c r="E80" s="162">
        <f>E79*$C$80</f>
        <v>0</v>
      </c>
      <c r="F80" s="162">
        <f>F79*$C$80</f>
        <v>0</v>
      </c>
      <c r="G80" s="162">
        <f t="shared" ref="G80:L80" si="413">G79*$C$80</f>
        <v>0</v>
      </c>
      <c r="H80" s="162">
        <f t="shared" si="413"/>
        <v>0</v>
      </c>
      <c r="I80" s="162">
        <f t="shared" si="413"/>
        <v>0</v>
      </c>
      <c r="J80" s="162">
        <f t="shared" si="413"/>
        <v>0</v>
      </c>
      <c r="K80" s="162">
        <f t="shared" si="413"/>
        <v>0</v>
      </c>
      <c r="L80" s="162">
        <f t="shared" si="413"/>
        <v>0</v>
      </c>
      <c r="M80" s="162">
        <f>M79*$C$80</f>
        <v>0</v>
      </c>
      <c r="N80" s="162">
        <f t="shared" ref="N80:X80" si="414">N79*$C$80</f>
        <v>0</v>
      </c>
      <c r="O80" s="162">
        <f t="shared" si="414"/>
        <v>0</v>
      </c>
      <c r="P80" s="162">
        <f t="shared" si="414"/>
        <v>0</v>
      </c>
      <c r="Q80" s="162">
        <f t="shared" si="414"/>
        <v>0</v>
      </c>
      <c r="R80" s="162">
        <f t="shared" si="414"/>
        <v>0</v>
      </c>
      <c r="S80" s="162">
        <f t="shared" si="414"/>
        <v>0</v>
      </c>
      <c r="T80" s="162">
        <f t="shared" si="414"/>
        <v>0</v>
      </c>
      <c r="U80" s="162">
        <f t="shared" si="414"/>
        <v>0</v>
      </c>
      <c r="V80" s="162">
        <f t="shared" si="414"/>
        <v>0</v>
      </c>
      <c r="W80" s="162">
        <f t="shared" si="414"/>
        <v>0</v>
      </c>
      <c r="X80" s="162">
        <f t="shared" si="414"/>
        <v>0</v>
      </c>
      <c r="Y80" s="162">
        <f t="shared" ref="Y80:AH80" si="415">Y79*$C$80</f>
        <v>0</v>
      </c>
      <c r="Z80" s="162">
        <f t="shared" si="415"/>
        <v>0</v>
      </c>
      <c r="AA80" s="162">
        <f t="shared" si="415"/>
        <v>0</v>
      </c>
      <c r="AB80" s="162">
        <f t="shared" si="415"/>
        <v>0</v>
      </c>
      <c r="AC80" s="162">
        <f t="shared" si="415"/>
        <v>0</v>
      </c>
      <c r="AD80" s="162">
        <f t="shared" si="415"/>
        <v>0</v>
      </c>
      <c r="AE80" s="162">
        <f t="shared" si="415"/>
        <v>0</v>
      </c>
      <c r="AF80" s="162">
        <f t="shared" si="415"/>
        <v>0</v>
      </c>
      <c r="AG80" s="162">
        <f t="shared" si="415"/>
        <v>0</v>
      </c>
      <c r="AH80" s="162">
        <f t="shared" si="415"/>
        <v>0</v>
      </c>
    </row>
    <row r="81" spans="1:34" x14ac:dyDescent="0.25">
      <c r="A81" s="113" t="s">
        <v>278</v>
      </c>
      <c r="B81" s="113"/>
      <c r="C81" s="426"/>
      <c r="D81" s="427"/>
      <c r="E81" s="162">
        <f t="shared" ref="E81:X81" si="416">IF(E74&lt;0,E54+E73+E74,E54+E73)</f>
        <v>0</v>
      </c>
      <c r="F81" s="162">
        <f t="shared" si="416"/>
        <v>0</v>
      </c>
      <c r="G81" s="162">
        <f t="shared" si="416"/>
        <v>0</v>
      </c>
      <c r="H81" s="162">
        <f t="shared" si="416"/>
        <v>0</v>
      </c>
      <c r="I81" s="162">
        <f t="shared" si="416"/>
        <v>0</v>
      </c>
      <c r="J81" s="162">
        <f t="shared" si="416"/>
        <v>0</v>
      </c>
      <c r="K81" s="162">
        <f t="shared" si="416"/>
        <v>0</v>
      </c>
      <c r="L81" s="162">
        <f t="shared" si="416"/>
        <v>0</v>
      </c>
      <c r="M81" s="162">
        <f t="shared" si="416"/>
        <v>0</v>
      </c>
      <c r="N81" s="162">
        <f t="shared" si="416"/>
        <v>0</v>
      </c>
      <c r="O81" s="162">
        <f t="shared" si="416"/>
        <v>0</v>
      </c>
      <c r="P81" s="162">
        <f t="shared" si="416"/>
        <v>0</v>
      </c>
      <c r="Q81" s="162">
        <f t="shared" si="416"/>
        <v>0</v>
      </c>
      <c r="R81" s="162">
        <f t="shared" si="416"/>
        <v>0</v>
      </c>
      <c r="S81" s="162">
        <f t="shared" si="416"/>
        <v>0</v>
      </c>
      <c r="T81" s="162">
        <f t="shared" si="416"/>
        <v>0</v>
      </c>
      <c r="U81" s="162">
        <f t="shared" si="416"/>
        <v>0</v>
      </c>
      <c r="V81" s="162">
        <f t="shared" si="416"/>
        <v>0</v>
      </c>
      <c r="W81" s="162">
        <f t="shared" si="416"/>
        <v>0</v>
      </c>
      <c r="X81" s="162">
        <f t="shared" si="416"/>
        <v>0</v>
      </c>
      <c r="Y81" s="162">
        <f t="shared" ref="Y81:AH81" si="417">IF(Y74&lt;0,Y54+Y73+Y74,Y54+Y73)</f>
        <v>0</v>
      </c>
      <c r="Z81" s="162">
        <f t="shared" si="417"/>
        <v>0</v>
      </c>
      <c r="AA81" s="162">
        <f t="shared" si="417"/>
        <v>0</v>
      </c>
      <c r="AB81" s="162">
        <f t="shared" si="417"/>
        <v>0</v>
      </c>
      <c r="AC81" s="162">
        <f t="shared" si="417"/>
        <v>0</v>
      </c>
      <c r="AD81" s="162">
        <f t="shared" si="417"/>
        <v>0</v>
      </c>
      <c r="AE81" s="162">
        <f t="shared" si="417"/>
        <v>0</v>
      </c>
      <c r="AF81" s="162">
        <f t="shared" si="417"/>
        <v>0</v>
      </c>
      <c r="AG81" s="162">
        <f t="shared" si="417"/>
        <v>0</v>
      </c>
      <c r="AH81" s="162">
        <f t="shared" si="417"/>
        <v>0</v>
      </c>
    </row>
    <row r="82" spans="1:34" x14ac:dyDescent="0.25">
      <c r="A82" s="158" t="s">
        <v>279</v>
      </c>
      <c r="B82" s="158"/>
      <c r="C82" s="428"/>
      <c r="D82" s="429"/>
      <c r="E82" s="163">
        <f t="shared" ref="E82:S82" si="418">SUM(E79:E81)</f>
        <v>0</v>
      </c>
      <c r="F82" s="163">
        <f t="shared" si="418"/>
        <v>0</v>
      </c>
      <c r="G82" s="163">
        <f t="shared" si="418"/>
        <v>0</v>
      </c>
      <c r="H82" s="163">
        <f t="shared" si="418"/>
        <v>0</v>
      </c>
      <c r="I82" s="163">
        <f t="shared" si="418"/>
        <v>0</v>
      </c>
      <c r="J82" s="163">
        <f t="shared" si="418"/>
        <v>0</v>
      </c>
      <c r="K82" s="163">
        <f t="shared" si="418"/>
        <v>0</v>
      </c>
      <c r="L82" s="163">
        <f t="shared" si="418"/>
        <v>0</v>
      </c>
      <c r="M82" s="163">
        <f t="shared" si="418"/>
        <v>0</v>
      </c>
      <c r="N82" s="163">
        <f t="shared" si="418"/>
        <v>0</v>
      </c>
      <c r="O82" s="163">
        <f t="shared" si="418"/>
        <v>0</v>
      </c>
      <c r="P82" s="163">
        <f t="shared" si="418"/>
        <v>0</v>
      </c>
      <c r="Q82" s="163">
        <f t="shared" si="418"/>
        <v>0</v>
      </c>
      <c r="R82" s="163">
        <f t="shared" si="418"/>
        <v>0</v>
      </c>
      <c r="S82" s="163">
        <f t="shared" si="418"/>
        <v>0</v>
      </c>
      <c r="T82" s="163">
        <f t="shared" ref="T82:X82" si="419">SUM(T79:T81)</f>
        <v>0</v>
      </c>
      <c r="U82" s="163">
        <f t="shared" si="419"/>
        <v>0</v>
      </c>
      <c r="V82" s="163">
        <f t="shared" si="419"/>
        <v>0</v>
      </c>
      <c r="W82" s="163">
        <f t="shared" si="419"/>
        <v>0</v>
      </c>
      <c r="X82" s="163">
        <f t="shared" si="419"/>
        <v>0</v>
      </c>
      <c r="Y82" s="163">
        <f t="shared" ref="Y82:AH82" si="420">SUM(Y79:Y81)</f>
        <v>0</v>
      </c>
      <c r="Z82" s="163">
        <f t="shared" si="420"/>
        <v>0</v>
      </c>
      <c r="AA82" s="163">
        <f t="shared" si="420"/>
        <v>0</v>
      </c>
      <c r="AB82" s="163">
        <f t="shared" si="420"/>
        <v>0</v>
      </c>
      <c r="AC82" s="163">
        <f t="shared" si="420"/>
        <v>0</v>
      </c>
      <c r="AD82" s="163">
        <f t="shared" si="420"/>
        <v>0</v>
      </c>
      <c r="AE82" s="163">
        <f t="shared" si="420"/>
        <v>0</v>
      </c>
      <c r="AF82" s="163">
        <f t="shared" si="420"/>
        <v>0</v>
      </c>
      <c r="AG82" s="163">
        <f t="shared" si="420"/>
        <v>0</v>
      </c>
      <c r="AH82" s="163">
        <f t="shared" si="420"/>
        <v>0</v>
      </c>
    </row>
    <row r="83" spans="1:34" x14ac:dyDescent="0.25">
      <c r="A83" s="113"/>
      <c r="B83" s="113"/>
      <c r="C83" s="113"/>
      <c r="D83" s="113"/>
      <c r="E83" s="113"/>
      <c r="F83" s="113"/>
      <c r="G83" s="113"/>
      <c r="H83" s="113"/>
      <c r="I83" s="113"/>
      <c r="J83" s="113"/>
      <c r="K83" s="113"/>
      <c r="L83" s="113"/>
      <c r="M83" s="113"/>
      <c r="N83" s="113"/>
      <c r="O83" s="113"/>
      <c r="P83" s="113"/>
      <c r="Q83" s="113"/>
      <c r="R83" s="113"/>
      <c r="S83" s="113"/>
      <c r="T83" s="113"/>
      <c r="U83" s="113"/>
      <c r="V83" s="113"/>
      <c r="W83" s="113"/>
      <c r="X83" s="113"/>
    </row>
    <row r="84" spans="1:34" ht="15.75" thickBot="1" x14ac:dyDescent="0.3">
      <c r="A84" s="113"/>
      <c r="B84" s="113"/>
      <c r="C84" s="113"/>
      <c r="D84" s="113"/>
      <c r="E84" s="113"/>
      <c r="F84" s="113"/>
      <c r="G84" s="113"/>
      <c r="H84" s="113"/>
      <c r="I84" s="113"/>
      <c r="J84" s="113"/>
      <c r="K84" s="113"/>
      <c r="L84" s="113"/>
      <c r="M84" s="113"/>
      <c r="N84" s="113"/>
      <c r="O84" s="113"/>
      <c r="P84" s="113"/>
      <c r="Q84" s="113"/>
      <c r="R84" s="113"/>
      <c r="S84" s="113"/>
      <c r="T84" s="113"/>
      <c r="U84" s="113"/>
      <c r="V84" s="113"/>
      <c r="W84" s="113"/>
      <c r="X84" s="113"/>
    </row>
    <row r="85" spans="1:34" x14ac:dyDescent="0.25">
      <c r="A85" s="430" t="s">
        <v>280</v>
      </c>
      <c r="B85" s="430"/>
      <c r="C85" s="430"/>
      <c r="D85" s="430"/>
      <c r="E85" s="430"/>
      <c r="F85" s="430"/>
      <c r="G85" s="430"/>
      <c r="H85" s="431"/>
      <c r="I85" s="113"/>
      <c r="J85" s="113"/>
      <c r="K85" s="113"/>
      <c r="L85" s="113"/>
      <c r="M85" s="164"/>
      <c r="N85" s="164"/>
      <c r="O85" s="164"/>
      <c r="P85" s="164"/>
      <c r="Q85" s="164"/>
      <c r="R85" s="164"/>
      <c r="S85" s="164"/>
      <c r="T85" s="164"/>
      <c r="U85" s="164"/>
      <c r="V85" s="164"/>
      <c r="W85" s="164"/>
      <c r="X85" s="164"/>
    </row>
    <row r="86" spans="1:34" x14ac:dyDescent="0.25">
      <c r="A86" s="432"/>
      <c r="B86" s="432"/>
      <c r="C86" s="432"/>
      <c r="D86" s="432"/>
      <c r="E86" s="432"/>
      <c r="F86" s="432"/>
      <c r="G86" s="432"/>
      <c r="H86" s="433"/>
      <c r="I86" s="113"/>
      <c r="J86" s="165"/>
      <c r="K86" s="113"/>
      <c r="L86" s="113"/>
      <c r="M86" s="164"/>
      <c r="N86" s="164"/>
      <c r="O86" s="164"/>
      <c r="P86" s="164"/>
      <c r="Q86" s="164"/>
      <c r="R86" s="164"/>
      <c r="S86" s="164"/>
      <c r="T86" s="164"/>
      <c r="U86" s="164"/>
      <c r="V86" s="164"/>
      <c r="W86" s="164"/>
      <c r="X86" s="164"/>
    </row>
    <row r="87" spans="1:34" x14ac:dyDescent="0.25">
      <c r="A87" s="434"/>
      <c r="B87" s="434"/>
      <c r="C87" s="434"/>
      <c r="D87" s="434"/>
      <c r="E87" s="434"/>
      <c r="F87" s="434"/>
      <c r="G87" s="434"/>
      <c r="H87" s="435"/>
      <c r="I87" s="113"/>
      <c r="J87" s="113"/>
      <c r="K87" s="166"/>
      <c r="L87" s="167"/>
      <c r="M87" s="164"/>
      <c r="N87" s="164"/>
      <c r="O87" s="164"/>
      <c r="P87" s="164"/>
      <c r="Q87" s="164"/>
      <c r="R87" s="164"/>
      <c r="S87" s="164"/>
      <c r="T87" s="164"/>
      <c r="U87" s="164"/>
      <c r="V87" s="164"/>
      <c r="W87" s="164"/>
      <c r="X87" s="164"/>
    </row>
    <row r="88" spans="1:34" x14ac:dyDescent="0.25">
      <c r="A88" s="434"/>
      <c r="B88" s="434"/>
      <c r="C88" s="434"/>
      <c r="D88" s="434"/>
      <c r="E88" s="434"/>
      <c r="F88" s="434"/>
      <c r="G88" s="434"/>
      <c r="H88" s="435"/>
      <c r="I88" s="113"/>
      <c r="J88" s="113"/>
      <c r="K88" s="168"/>
      <c r="L88" s="113"/>
      <c r="M88" s="164"/>
      <c r="N88" s="164"/>
      <c r="O88" s="164"/>
      <c r="P88" s="164"/>
      <c r="Q88" s="164"/>
      <c r="R88" s="164"/>
      <c r="S88" s="164"/>
      <c r="T88" s="164"/>
      <c r="U88" s="164"/>
      <c r="V88" s="164"/>
      <c r="W88" s="164"/>
      <c r="X88" s="164"/>
    </row>
    <row r="89" spans="1:34" x14ac:dyDescent="0.25">
      <c r="A89" s="434"/>
      <c r="B89" s="434"/>
      <c r="C89" s="434"/>
      <c r="D89" s="434"/>
      <c r="E89" s="434"/>
      <c r="F89" s="434"/>
      <c r="G89" s="434"/>
      <c r="H89" s="435"/>
      <c r="I89" s="113"/>
      <c r="J89" s="113"/>
      <c r="K89" s="113"/>
      <c r="L89" s="113"/>
      <c r="M89" s="164"/>
      <c r="N89" s="164"/>
      <c r="O89" s="164"/>
      <c r="P89" s="164"/>
      <c r="Q89" s="164"/>
      <c r="R89" s="164"/>
      <c r="S89" s="164"/>
      <c r="T89" s="164"/>
      <c r="U89" s="164"/>
      <c r="V89" s="164"/>
      <c r="W89" s="164"/>
      <c r="X89" s="164"/>
    </row>
    <row r="90" spans="1:34" ht="15.75" thickBot="1" x14ac:dyDescent="0.3">
      <c r="A90" s="436"/>
      <c r="B90" s="436"/>
      <c r="C90" s="436"/>
      <c r="D90" s="436"/>
      <c r="E90" s="436"/>
      <c r="F90" s="436"/>
      <c r="G90" s="436"/>
      <c r="H90" s="437"/>
      <c r="I90" s="113"/>
      <c r="J90" s="113"/>
      <c r="K90" s="167"/>
      <c r="L90" s="113"/>
      <c r="M90" s="164"/>
      <c r="N90" s="164"/>
      <c r="O90" s="164"/>
      <c r="P90" s="164"/>
      <c r="Q90" s="164"/>
      <c r="R90" s="164"/>
      <c r="S90" s="164"/>
      <c r="T90" s="164"/>
      <c r="U90" s="164"/>
      <c r="V90" s="164"/>
      <c r="W90" s="164"/>
      <c r="X90" s="164"/>
    </row>
  </sheetData>
  <sheetProtection algorithmName="SHA-512" hashValue="6gKPllecAYC8bl3uOCom+0HblheEr+phcjL6noXOLzwxJjALfaqJWUP4sZO5BKoGpP801XM14F16r09LbF+ppA==" saltValue="WQkQGff4uQ8pkLo2jbRmUA==" spinCount="100000" sheet="1" selectLockedCells="1"/>
  <mergeCells count="82">
    <mergeCell ref="C13:D13"/>
    <mergeCell ref="E2:X2"/>
    <mergeCell ref="C3:D3"/>
    <mergeCell ref="C4:D4"/>
    <mergeCell ref="C5:D5"/>
    <mergeCell ref="C6:D6"/>
    <mergeCell ref="C7:D7"/>
    <mergeCell ref="C8:D8"/>
    <mergeCell ref="C9:D9"/>
    <mergeCell ref="C10:D10"/>
    <mergeCell ref="C11:D11"/>
    <mergeCell ref="C12:D12"/>
    <mergeCell ref="C25:D25"/>
    <mergeCell ref="C14:D14"/>
    <mergeCell ref="C15:D15"/>
    <mergeCell ref="C16:D16"/>
    <mergeCell ref="C17:D17"/>
    <mergeCell ref="C18:D18"/>
    <mergeCell ref="C19:D19"/>
    <mergeCell ref="C20:D20"/>
    <mergeCell ref="C21:D21"/>
    <mergeCell ref="C22:D22"/>
    <mergeCell ref="C23:D23"/>
    <mergeCell ref="C24:D24"/>
    <mergeCell ref="C37:D37"/>
    <mergeCell ref="C26:D26"/>
    <mergeCell ref="C27:D27"/>
    <mergeCell ref="C28:D28"/>
    <mergeCell ref="C29:D29"/>
    <mergeCell ref="C30:D30"/>
    <mergeCell ref="C31:D31"/>
    <mergeCell ref="C32:D32"/>
    <mergeCell ref="C33:D33"/>
    <mergeCell ref="C34:D34"/>
    <mergeCell ref="C35:D35"/>
    <mergeCell ref="C36:D36"/>
    <mergeCell ref="C49:D49"/>
    <mergeCell ref="C38:D38"/>
    <mergeCell ref="C39:D39"/>
    <mergeCell ref="C40:D40"/>
    <mergeCell ref="C41:D41"/>
    <mergeCell ref="C42:D42"/>
    <mergeCell ref="C43:D43"/>
    <mergeCell ref="C44:D44"/>
    <mergeCell ref="C45:D45"/>
    <mergeCell ref="C46:D46"/>
    <mergeCell ref="C47:D47"/>
    <mergeCell ref="C48:D48"/>
    <mergeCell ref="C62:D62"/>
    <mergeCell ref="C50:D50"/>
    <mergeCell ref="C51:D51"/>
    <mergeCell ref="C52:D52"/>
    <mergeCell ref="C53:D53"/>
    <mergeCell ref="C54:D54"/>
    <mergeCell ref="C55:D55"/>
    <mergeCell ref="C56:D56"/>
    <mergeCell ref="C57:D57"/>
    <mergeCell ref="C58:D58"/>
    <mergeCell ref="C59:D59"/>
    <mergeCell ref="C61:D61"/>
    <mergeCell ref="C74:D74"/>
    <mergeCell ref="C63:D63"/>
    <mergeCell ref="C64:D64"/>
    <mergeCell ref="C65:D65"/>
    <mergeCell ref="C66:D66"/>
    <mergeCell ref="C67:D67"/>
    <mergeCell ref="C68:D68"/>
    <mergeCell ref="C69:D69"/>
    <mergeCell ref="C70:D70"/>
    <mergeCell ref="C71:D71"/>
    <mergeCell ref="C72:D72"/>
    <mergeCell ref="C73:D73"/>
    <mergeCell ref="C81:D81"/>
    <mergeCell ref="C82:D82"/>
    <mergeCell ref="A85:H85"/>
    <mergeCell ref="A86:H90"/>
    <mergeCell ref="C75:D75"/>
    <mergeCell ref="C76:D76"/>
    <mergeCell ref="C77:D77"/>
    <mergeCell ref="C78:D78"/>
    <mergeCell ref="C79:D79"/>
    <mergeCell ref="C80:D80"/>
  </mergeCells>
  <pageMargins left="0.2" right="0.2" top="0.25" bottom="0.25" header="0.3" footer="0.3"/>
  <pageSetup paperSize="5" scale="46" orientation="landscape" r:id="rId1"/>
  <ignoredErrors>
    <ignoredError sqref="E43 E51 E56 E22 E36" formulaRange="1"/>
    <ignoredError sqref="F55:AH55" unlockedFormula="1"/>
  </ignoredErrors>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663ED-AA40-47D1-8ABB-A0A1D902C811}">
  <dimension ref="A1:F73"/>
  <sheetViews>
    <sheetView zoomScaleNormal="100" workbookViewId="0">
      <selection activeCell="A27" sqref="A27:F73"/>
    </sheetView>
  </sheetViews>
  <sheetFormatPr defaultColWidth="8.85546875" defaultRowHeight="15" x14ac:dyDescent="0.25"/>
  <cols>
    <col min="1" max="1" width="3.42578125" customWidth="1"/>
    <col min="2" max="2" width="90.85546875" bestFit="1" customWidth="1"/>
    <col min="3" max="6" width="14.42578125" customWidth="1"/>
  </cols>
  <sheetData>
    <row r="1" spans="1:6" ht="37.5" customHeight="1" x14ac:dyDescent="0.25">
      <c r="A1" s="71" t="s">
        <v>281</v>
      </c>
      <c r="B1" s="72"/>
      <c r="F1" s="73" t="e" vm="1">
        <v>#VALUE!</v>
      </c>
    </row>
    <row r="2" spans="1:6" ht="18.75" x14ac:dyDescent="0.25">
      <c r="A2" s="341">
        <f>'Site Info'!B2</f>
        <v>0</v>
      </c>
      <c r="B2" s="74"/>
      <c r="C2" s="75"/>
      <c r="D2" s="75"/>
      <c r="E2" s="75"/>
      <c r="F2" s="75"/>
    </row>
    <row r="3" spans="1:6" x14ac:dyDescent="0.25">
      <c r="A3" s="480" t="s">
        <v>282</v>
      </c>
      <c r="B3" s="481"/>
      <c r="C3" s="76" t="s">
        <v>283</v>
      </c>
      <c r="D3" s="76" t="s">
        <v>284</v>
      </c>
      <c r="E3" s="76" t="s">
        <v>285</v>
      </c>
      <c r="F3" s="77" t="s">
        <v>286</v>
      </c>
    </row>
    <row r="4" spans="1:6" x14ac:dyDescent="0.25">
      <c r="A4" s="78">
        <v>1</v>
      </c>
      <c r="B4" s="78" t="s">
        <v>287</v>
      </c>
      <c r="C4" s="79">
        <f>IFERROR('Development Budget'!D24/'Development Budget'!D20,0)</f>
        <v>0</v>
      </c>
      <c r="D4" s="80">
        <v>0.05</v>
      </c>
      <c r="E4" s="80">
        <v>0.02</v>
      </c>
      <c r="F4" s="81" t="str">
        <f>IF(AND(C4&gt;=E4,C4&lt;=D4),"Yes","Explain")</f>
        <v>Explain</v>
      </c>
    </row>
    <row r="5" spans="1:6" ht="15" customHeight="1" x14ac:dyDescent="0.25">
      <c r="A5" s="78">
        <f>A4+1</f>
        <v>2</v>
      </c>
      <c r="B5" s="82" t="s">
        <v>288</v>
      </c>
      <c r="C5" s="79">
        <f>IFERROR(('Development Budget'!D46+'Development Budget'!D61)/('Development Budget'!D45+'Development Budget'!D60),0)</f>
        <v>0</v>
      </c>
      <c r="D5" s="79">
        <v>0.05</v>
      </c>
      <c r="E5" s="79">
        <v>0.02</v>
      </c>
      <c r="F5" s="81" t="str">
        <f>IF(AND(C5&gt;=E5,C5&lt;=D5),"Yes","Explain")</f>
        <v>Explain</v>
      </c>
    </row>
    <row r="6" spans="1:6" x14ac:dyDescent="0.25">
      <c r="A6" s="83"/>
      <c r="B6" s="84"/>
      <c r="C6" s="85"/>
      <c r="D6" s="86"/>
      <c r="E6" s="86"/>
      <c r="F6" s="87"/>
    </row>
    <row r="7" spans="1:6" x14ac:dyDescent="0.25">
      <c r="A7" s="480" t="s">
        <v>289</v>
      </c>
      <c r="B7" s="481"/>
      <c r="C7" s="88" t="s">
        <v>283</v>
      </c>
      <c r="D7" s="88" t="s">
        <v>284</v>
      </c>
      <c r="E7" s="88" t="s">
        <v>285</v>
      </c>
      <c r="F7" s="89" t="s">
        <v>286</v>
      </c>
    </row>
    <row r="8" spans="1:6" ht="15" customHeight="1" x14ac:dyDescent="0.25">
      <c r="A8" s="78">
        <f>A5+1</f>
        <v>3</v>
      </c>
      <c r="B8" s="82" t="s">
        <v>290</v>
      </c>
      <c r="C8" s="90">
        <f>IFERROR('Development Budget'!D64/SUM('Development Budget'!D6,'Development Budget'!D25,'Development Budget'!D47,'Development Budget'!D62),0)</f>
        <v>0</v>
      </c>
      <c r="D8" s="79">
        <v>0.08</v>
      </c>
      <c r="E8" s="79">
        <v>0.02</v>
      </c>
      <c r="F8" s="2" t="str">
        <f>IF(AND(C8&lt;=D8,C8&gt;=E8),"Yes","Explain")</f>
        <v>Explain</v>
      </c>
    </row>
    <row r="9" spans="1:6" ht="15" customHeight="1" x14ac:dyDescent="0.25">
      <c r="A9" s="78">
        <f>A8+1</f>
        <v>4</v>
      </c>
      <c r="B9" s="82" t="s">
        <v>291</v>
      </c>
      <c r="C9" s="79">
        <f>IFERROR(('Development Budget'!D21+'Development Budget'!D22)/'Development Budget'!D25,0)</f>
        <v>0</v>
      </c>
      <c r="D9" s="80">
        <v>0.14000000000000001</v>
      </c>
      <c r="E9" s="80">
        <v>0.06</v>
      </c>
      <c r="F9" s="2" t="str">
        <f>IF(AND(C9&lt;=D9,C9&gt;=E9),"Yes","Explain")</f>
        <v>Explain</v>
      </c>
    </row>
    <row r="10" spans="1:6" ht="15" customHeight="1" x14ac:dyDescent="0.25">
      <c r="A10" s="78">
        <f>A9+1</f>
        <v>5</v>
      </c>
      <c r="B10" s="82" t="s">
        <v>292</v>
      </c>
      <c r="C10" s="91">
        <f>IFERROR(('Development Budget'!D47+'Development Budget'!D62)/'Development Budget'!D65,0)</f>
        <v>0</v>
      </c>
      <c r="D10" s="91">
        <v>0.28000000000000003</v>
      </c>
      <c r="E10" s="92">
        <v>0</v>
      </c>
      <c r="F10" s="2" t="str">
        <f>IF(C10&lt;=D10,"Yes","Explain")</f>
        <v>Yes</v>
      </c>
    </row>
    <row r="11" spans="1:6" ht="30" customHeight="1" x14ac:dyDescent="0.25">
      <c r="A11" s="78">
        <f>A10+1</f>
        <v>6</v>
      </c>
      <c r="B11" s="82" t="s">
        <v>293</v>
      </c>
      <c r="C11" s="93">
        <f>IFERROR(SUMIF('Funding Sources'!A4:A15,"LIHTC",'Funding Sources'!G4:G15)/('Funding Sources'!B19*10),0)</f>
        <v>0</v>
      </c>
      <c r="D11" s="93" t="s">
        <v>294</v>
      </c>
      <c r="E11" s="93">
        <v>0.85</v>
      </c>
      <c r="F11" s="2" t="str">
        <f>IF(C11=0,"Yes",IF(C11&gt;=E11,"Yes"))</f>
        <v>Yes</v>
      </c>
    </row>
    <row r="12" spans="1:6" x14ac:dyDescent="0.25">
      <c r="A12" s="83"/>
      <c r="B12" s="84"/>
      <c r="C12" s="94"/>
      <c r="D12" s="87"/>
      <c r="E12" s="87"/>
      <c r="F12" s="95"/>
    </row>
    <row r="13" spans="1:6" x14ac:dyDescent="0.25">
      <c r="A13" s="480" t="s">
        <v>295</v>
      </c>
      <c r="B13" s="481"/>
      <c r="C13" s="88" t="s">
        <v>283</v>
      </c>
      <c r="D13" s="88" t="s">
        <v>296</v>
      </c>
      <c r="E13" s="88" t="s">
        <v>285</v>
      </c>
      <c r="F13" s="89" t="s">
        <v>286</v>
      </c>
    </row>
    <row r="14" spans="1:6" ht="15" customHeight="1" x14ac:dyDescent="0.25">
      <c r="A14" s="96">
        <f>A11+1</f>
        <v>7</v>
      </c>
      <c r="B14" s="97" t="s">
        <v>297</v>
      </c>
      <c r="C14" s="98">
        <f>IFERROR('Operating Pro Forma'!E57/'Unit Mix'!B59,0)</f>
        <v>0</v>
      </c>
      <c r="D14" s="99">
        <f>IFERROR('Operating Pro Forma'!E9*0.6/'Unit Mix'!B59,0)</f>
        <v>0</v>
      </c>
      <c r="E14" s="99">
        <f>IFERROR('Operating Pro Forma'!E9*0.4/'Unit Mix'!B59,0)</f>
        <v>0</v>
      </c>
      <c r="F14" s="100" t="str">
        <f>IF(AND(C14&lt;=D14,C14&gt;=E14),"Yes","Explain")</f>
        <v>Yes</v>
      </c>
    </row>
    <row r="15" spans="1:6" x14ac:dyDescent="0.25">
      <c r="A15" s="96">
        <f>A14+1</f>
        <v>8</v>
      </c>
      <c r="B15" s="78" t="s">
        <v>298</v>
      </c>
      <c r="C15" s="90">
        <f>IFERROR('Operating Pro Forma'!F59/'Operating Pro Forma'!E59-1,0)</f>
        <v>0</v>
      </c>
      <c r="D15" s="79">
        <v>0.04</v>
      </c>
      <c r="E15" s="79">
        <v>0.01</v>
      </c>
      <c r="F15" s="2" t="str">
        <f>IF(AND(C15&lt;=D15,C15&gt;=E15),"Yes","Explain")</f>
        <v>Explain</v>
      </c>
    </row>
    <row r="16" spans="1:6" x14ac:dyDescent="0.25">
      <c r="A16" s="101">
        <f>A15+1</f>
        <v>9</v>
      </c>
      <c r="B16" s="78" t="s">
        <v>299</v>
      </c>
      <c r="C16" s="90">
        <f>IFERROR('Operating Pro Forma'!F57/'Operating Pro Forma'!E57-1,0)</f>
        <v>0</v>
      </c>
      <c r="D16" s="79">
        <v>0.04</v>
      </c>
      <c r="E16" s="79">
        <v>0.01</v>
      </c>
      <c r="F16" s="2" t="str">
        <f>IF(AND(C16&lt;=D16,C16&gt;=E16),"Yes","Explain")</f>
        <v>Explain</v>
      </c>
    </row>
    <row r="17" spans="1:6" ht="15" customHeight="1" x14ac:dyDescent="0.25">
      <c r="A17" s="101">
        <f t="shared" ref="A17:A20" si="0">A16+1</f>
        <v>10</v>
      </c>
      <c r="B17" s="82" t="s">
        <v>300</v>
      </c>
      <c r="C17" s="102">
        <f>'Operating Pro Forma'!E67</f>
        <v>0</v>
      </c>
      <c r="D17" s="102" t="s">
        <v>294</v>
      </c>
      <c r="E17" s="102">
        <v>1.2</v>
      </c>
      <c r="F17" s="2" t="str">
        <f>IF(AND(C17&gt;=E17),"Yes","Explain")</f>
        <v>Explain</v>
      </c>
    </row>
    <row r="18" spans="1:6" ht="15" customHeight="1" x14ac:dyDescent="0.25">
      <c r="A18" s="101">
        <f t="shared" si="0"/>
        <v>11</v>
      </c>
      <c r="B18" s="82" t="s">
        <v>301</v>
      </c>
      <c r="C18" s="93">
        <v>0</v>
      </c>
      <c r="D18" s="93" t="s">
        <v>294</v>
      </c>
      <c r="E18" s="93">
        <v>0</v>
      </c>
      <c r="F18" s="103" t="str">
        <f>IF(C18&gt;=E18,"Yes","Explain")</f>
        <v>Yes</v>
      </c>
    </row>
    <row r="19" spans="1:6" ht="15" customHeight="1" x14ac:dyDescent="0.25">
      <c r="A19" s="101">
        <f t="shared" si="0"/>
        <v>12</v>
      </c>
      <c r="B19" s="82" t="s">
        <v>302</v>
      </c>
      <c r="C19" s="80">
        <f>'Operating Pro Forma'!C5</f>
        <v>0</v>
      </c>
      <c r="D19" s="79">
        <v>7.0000000000000007E-2</v>
      </c>
      <c r="E19" s="79">
        <v>0.04</v>
      </c>
      <c r="F19" s="2" t="str">
        <f>IF(AND(C19&lt;=D19,C19&gt;=E19),"Yes","Explain")</f>
        <v>Explain</v>
      </c>
    </row>
    <row r="20" spans="1:6" ht="15" customHeight="1" x14ac:dyDescent="0.25">
      <c r="A20" s="101">
        <f t="shared" si="0"/>
        <v>13</v>
      </c>
      <c r="B20" s="82" t="s">
        <v>303</v>
      </c>
      <c r="C20" s="93">
        <f>IFERROR(('Operating Pro Forma'!E14/'Unit Mix'!B59)/12,0)</f>
        <v>0</v>
      </c>
      <c r="D20" s="104">
        <v>80</v>
      </c>
      <c r="E20" s="104">
        <v>0</v>
      </c>
      <c r="F20" s="2" t="str">
        <f>IF(AND(C20&lt;=D20,C20&gt;=E20),"Yes","Explain")</f>
        <v>Yes</v>
      </c>
    </row>
    <row r="21" spans="1:6" x14ac:dyDescent="0.25">
      <c r="A21" s="105"/>
      <c r="B21" s="105"/>
      <c r="C21" s="86"/>
      <c r="D21" s="86"/>
      <c r="E21" s="86"/>
      <c r="F21" s="87"/>
    </row>
    <row r="22" spans="1:6" x14ac:dyDescent="0.25">
      <c r="A22" s="480" t="s">
        <v>304</v>
      </c>
      <c r="B22" s="481"/>
      <c r="C22" s="88" t="s">
        <v>283</v>
      </c>
      <c r="D22" s="88" t="s">
        <v>296</v>
      </c>
      <c r="E22" s="88" t="s">
        <v>285</v>
      </c>
      <c r="F22" s="89" t="s">
        <v>286</v>
      </c>
    </row>
    <row r="23" spans="1:6" x14ac:dyDescent="0.25">
      <c r="A23" s="347">
        <f>A20+1</f>
        <v>14</v>
      </c>
      <c r="B23" s="78" t="s">
        <v>462</v>
      </c>
      <c r="C23" s="106">
        <f>IFERROR(('Operating Pro Forma'!E55/'Unit Mix'!B59),0)</f>
        <v>0</v>
      </c>
      <c r="D23" s="93" t="s">
        <v>294</v>
      </c>
      <c r="E23" s="93">
        <v>450</v>
      </c>
      <c r="F23" s="107" t="str">
        <f>IF(AND(C23&lt;=D23,C23&gt;=E23),"Yes","Explain")</f>
        <v>Explain</v>
      </c>
    </row>
    <row r="24" spans="1:6" ht="15" customHeight="1" x14ac:dyDescent="0.25">
      <c r="A24" s="78">
        <f>A23+1</f>
        <v>15</v>
      </c>
      <c r="B24" s="97" t="s">
        <v>305</v>
      </c>
      <c r="C24" s="93">
        <f>'Development Budget'!D68</f>
        <v>0</v>
      </c>
      <c r="D24" s="93">
        <f>('Operating Pro Forma'!E57+'Operating Pro Forma'!E66)*1.5</f>
        <v>0</v>
      </c>
      <c r="E24" s="102" t="s">
        <v>294</v>
      </c>
      <c r="F24" s="2" t="str">
        <f>IF(C24&lt;=D24,"Yes","Explain")</f>
        <v>Yes</v>
      </c>
    </row>
    <row r="25" spans="1:6" x14ac:dyDescent="0.25">
      <c r="A25" s="108"/>
      <c r="B25" s="109"/>
      <c r="C25" s="110"/>
      <c r="D25" s="110"/>
      <c r="E25" s="110"/>
      <c r="F25" s="87"/>
    </row>
    <row r="26" spans="1:6" x14ac:dyDescent="0.25">
      <c r="A26" s="482" t="s">
        <v>306</v>
      </c>
      <c r="B26" s="483"/>
      <c r="C26" s="483"/>
      <c r="D26" s="483"/>
      <c r="E26" s="483"/>
      <c r="F26" s="484"/>
    </row>
    <row r="27" spans="1:6" x14ac:dyDescent="0.25">
      <c r="A27" s="471"/>
      <c r="B27" s="472"/>
      <c r="C27" s="472"/>
      <c r="D27" s="472"/>
      <c r="E27" s="472"/>
      <c r="F27" s="473"/>
    </row>
    <row r="28" spans="1:6" x14ac:dyDescent="0.25">
      <c r="A28" s="474"/>
      <c r="B28" s="475"/>
      <c r="C28" s="475"/>
      <c r="D28" s="475"/>
      <c r="E28" s="475"/>
      <c r="F28" s="476"/>
    </row>
    <row r="29" spans="1:6" x14ac:dyDescent="0.25">
      <c r="A29" s="474"/>
      <c r="B29" s="475"/>
      <c r="C29" s="475"/>
      <c r="D29" s="475"/>
      <c r="E29" s="475"/>
      <c r="F29" s="476"/>
    </row>
    <row r="30" spans="1:6" x14ac:dyDescent="0.25">
      <c r="A30" s="474"/>
      <c r="B30" s="475"/>
      <c r="C30" s="475"/>
      <c r="D30" s="475"/>
      <c r="E30" s="475"/>
      <c r="F30" s="476"/>
    </row>
    <row r="31" spans="1:6" x14ac:dyDescent="0.25">
      <c r="A31" s="474"/>
      <c r="B31" s="475"/>
      <c r="C31" s="475"/>
      <c r="D31" s="475"/>
      <c r="E31" s="475"/>
      <c r="F31" s="476"/>
    </row>
    <row r="32" spans="1:6" x14ac:dyDescent="0.25">
      <c r="A32" s="474"/>
      <c r="B32" s="475"/>
      <c r="C32" s="475"/>
      <c r="D32" s="475"/>
      <c r="E32" s="475"/>
      <c r="F32" s="476"/>
    </row>
    <row r="33" spans="1:6" x14ac:dyDescent="0.25">
      <c r="A33" s="474"/>
      <c r="B33" s="475"/>
      <c r="C33" s="475"/>
      <c r="D33" s="475"/>
      <c r="E33" s="475"/>
      <c r="F33" s="476"/>
    </row>
    <row r="34" spans="1:6" x14ac:dyDescent="0.25">
      <c r="A34" s="474"/>
      <c r="B34" s="475"/>
      <c r="C34" s="475"/>
      <c r="D34" s="475"/>
      <c r="E34" s="475"/>
      <c r="F34" s="476"/>
    </row>
    <row r="35" spans="1:6" x14ac:dyDescent="0.25">
      <c r="A35" s="474"/>
      <c r="B35" s="475"/>
      <c r="C35" s="475"/>
      <c r="D35" s="475"/>
      <c r="E35" s="475"/>
      <c r="F35" s="476"/>
    </row>
    <row r="36" spans="1:6" x14ac:dyDescent="0.25">
      <c r="A36" s="474"/>
      <c r="B36" s="475"/>
      <c r="C36" s="475"/>
      <c r="D36" s="475"/>
      <c r="E36" s="475"/>
      <c r="F36" s="476"/>
    </row>
    <row r="37" spans="1:6" x14ac:dyDescent="0.25">
      <c r="A37" s="474"/>
      <c r="B37" s="475"/>
      <c r="C37" s="475"/>
      <c r="D37" s="475"/>
      <c r="E37" s="475"/>
      <c r="F37" s="476"/>
    </row>
    <row r="38" spans="1:6" x14ac:dyDescent="0.25">
      <c r="A38" s="474"/>
      <c r="B38" s="475"/>
      <c r="C38" s="475"/>
      <c r="D38" s="475"/>
      <c r="E38" s="475"/>
      <c r="F38" s="476"/>
    </row>
    <row r="39" spans="1:6" x14ac:dyDescent="0.25">
      <c r="A39" s="474"/>
      <c r="B39" s="475"/>
      <c r="C39" s="475"/>
      <c r="D39" s="475"/>
      <c r="E39" s="475"/>
      <c r="F39" s="476"/>
    </row>
    <row r="40" spans="1:6" x14ac:dyDescent="0.25">
      <c r="A40" s="474"/>
      <c r="B40" s="475"/>
      <c r="C40" s="475"/>
      <c r="D40" s="475"/>
      <c r="E40" s="475"/>
      <c r="F40" s="476"/>
    </row>
    <row r="41" spans="1:6" x14ac:dyDescent="0.25">
      <c r="A41" s="474"/>
      <c r="B41" s="475"/>
      <c r="C41" s="475"/>
      <c r="D41" s="475"/>
      <c r="E41" s="475"/>
      <c r="F41" s="476"/>
    </row>
    <row r="42" spans="1:6" x14ac:dyDescent="0.25">
      <c r="A42" s="474"/>
      <c r="B42" s="475"/>
      <c r="C42" s="475"/>
      <c r="D42" s="475"/>
      <c r="E42" s="475"/>
      <c r="F42" s="476"/>
    </row>
    <row r="43" spans="1:6" x14ac:dyDescent="0.25">
      <c r="A43" s="474"/>
      <c r="B43" s="475"/>
      <c r="C43" s="475"/>
      <c r="D43" s="475"/>
      <c r="E43" s="475"/>
      <c r="F43" s="476"/>
    </row>
    <row r="44" spans="1:6" x14ac:dyDescent="0.25">
      <c r="A44" s="474"/>
      <c r="B44" s="475"/>
      <c r="C44" s="475"/>
      <c r="D44" s="475"/>
      <c r="E44" s="475"/>
      <c r="F44" s="476"/>
    </row>
    <row r="45" spans="1:6" x14ac:dyDescent="0.25">
      <c r="A45" s="474"/>
      <c r="B45" s="475"/>
      <c r="C45" s="475"/>
      <c r="D45" s="475"/>
      <c r="E45" s="475"/>
      <c r="F45" s="476"/>
    </row>
    <row r="46" spans="1:6" x14ac:dyDescent="0.25">
      <c r="A46" s="474"/>
      <c r="B46" s="475"/>
      <c r="C46" s="475"/>
      <c r="D46" s="475"/>
      <c r="E46" s="475"/>
      <c r="F46" s="476"/>
    </row>
    <row r="47" spans="1:6" x14ac:dyDescent="0.25">
      <c r="A47" s="474"/>
      <c r="B47" s="475"/>
      <c r="C47" s="475"/>
      <c r="D47" s="475"/>
      <c r="E47" s="475"/>
      <c r="F47" s="476"/>
    </row>
    <row r="48" spans="1:6" x14ac:dyDescent="0.25">
      <c r="A48" s="474"/>
      <c r="B48" s="475"/>
      <c r="C48" s="475"/>
      <c r="D48" s="475"/>
      <c r="E48" s="475"/>
      <c r="F48" s="476"/>
    </row>
    <row r="49" spans="1:6" x14ac:dyDescent="0.25">
      <c r="A49" s="474"/>
      <c r="B49" s="475"/>
      <c r="C49" s="475"/>
      <c r="D49" s="475"/>
      <c r="E49" s="475"/>
      <c r="F49" s="476"/>
    </row>
    <row r="50" spans="1:6" x14ac:dyDescent="0.25">
      <c r="A50" s="474"/>
      <c r="B50" s="475"/>
      <c r="C50" s="475"/>
      <c r="D50" s="475"/>
      <c r="E50" s="475"/>
      <c r="F50" s="476"/>
    </row>
    <row r="51" spans="1:6" x14ac:dyDescent="0.25">
      <c r="A51" s="474"/>
      <c r="B51" s="475"/>
      <c r="C51" s="475"/>
      <c r="D51" s="475"/>
      <c r="E51" s="475"/>
      <c r="F51" s="476"/>
    </row>
    <row r="52" spans="1:6" x14ac:dyDescent="0.25">
      <c r="A52" s="474"/>
      <c r="B52" s="475"/>
      <c r="C52" s="475"/>
      <c r="D52" s="475"/>
      <c r="E52" s="475"/>
      <c r="F52" s="476"/>
    </row>
    <row r="53" spans="1:6" x14ac:dyDescent="0.25">
      <c r="A53" s="474"/>
      <c r="B53" s="475"/>
      <c r="C53" s="475"/>
      <c r="D53" s="475"/>
      <c r="E53" s="475"/>
      <c r="F53" s="476"/>
    </row>
    <row r="54" spans="1:6" x14ac:dyDescent="0.25">
      <c r="A54" s="474"/>
      <c r="B54" s="475"/>
      <c r="C54" s="475"/>
      <c r="D54" s="475"/>
      <c r="E54" s="475"/>
      <c r="F54" s="476"/>
    </row>
    <row r="55" spans="1:6" x14ac:dyDescent="0.25">
      <c r="A55" s="474"/>
      <c r="B55" s="475"/>
      <c r="C55" s="475"/>
      <c r="D55" s="475"/>
      <c r="E55" s="475"/>
      <c r="F55" s="476"/>
    </row>
    <row r="56" spans="1:6" x14ac:dyDescent="0.25">
      <c r="A56" s="474"/>
      <c r="B56" s="475"/>
      <c r="C56" s="475"/>
      <c r="D56" s="475"/>
      <c r="E56" s="475"/>
      <c r="F56" s="476"/>
    </row>
    <row r="57" spans="1:6" x14ac:dyDescent="0.25">
      <c r="A57" s="474"/>
      <c r="B57" s="475"/>
      <c r="C57" s="475"/>
      <c r="D57" s="475"/>
      <c r="E57" s="475"/>
      <c r="F57" s="476"/>
    </row>
    <row r="58" spans="1:6" x14ac:dyDescent="0.25">
      <c r="A58" s="474"/>
      <c r="B58" s="475"/>
      <c r="C58" s="475"/>
      <c r="D58" s="475"/>
      <c r="E58" s="475"/>
      <c r="F58" s="476"/>
    </row>
    <row r="59" spans="1:6" x14ac:dyDescent="0.25">
      <c r="A59" s="474"/>
      <c r="B59" s="475"/>
      <c r="C59" s="475"/>
      <c r="D59" s="475"/>
      <c r="E59" s="475"/>
      <c r="F59" s="476"/>
    </row>
    <row r="60" spans="1:6" x14ac:dyDescent="0.25">
      <c r="A60" s="474"/>
      <c r="B60" s="475"/>
      <c r="C60" s="475"/>
      <c r="D60" s="475"/>
      <c r="E60" s="475"/>
      <c r="F60" s="476"/>
    </row>
    <row r="61" spans="1:6" x14ac:dyDescent="0.25">
      <c r="A61" s="474"/>
      <c r="B61" s="475"/>
      <c r="C61" s="475"/>
      <c r="D61" s="475"/>
      <c r="E61" s="475"/>
      <c r="F61" s="476"/>
    </row>
    <row r="62" spans="1:6" x14ac:dyDescent="0.25">
      <c r="A62" s="474"/>
      <c r="B62" s="475"/>
      <c r="C62" s="475"/>
      <c r="D62" s="475"/>
      <c r="E62" s="475"/>
      <c r="F62" s="476"/>
    </row>
    <row r="63" spans="1:6" x14ac:dyDescent="0.25">
      <c r="A63" s="474"/>
      <c r="B63" s="475"/>
      <c r="C63" s="475"/>
      <c r="D63" s="475"/>
      <c r="E63" s="475"/>
      <c r="F63" s="476"/>
    </row>
    <row r="64" spans="1:6" x14ac:dyDescent="0.25">
      <c r="A64" s="474"/>
      <c r="B64" s="475"/>
      <c r="C64" s="475"/>
      <c r="D64" s="475"/>
      <c r="E64" s="475"/>
      <c r="F64" s="476"/>
    </row>
    <row r="65" spans="1:6" x14ac:dyDescent="0.25">
      <c r="A65" s="474"/>
      <c r="B65" s="475"/>
      <c r="C65" s="475"/>
      <c r="D65" s="475"/>
      <c r="E65" s="475"/>
      <c r="F65" s="476"/>
    </row>
    <row r="66" spans="1:6" x14ac:dyDescent="0.25">
      <c r="A66" s="474"/>
      <c r="B66" s="475"/>
      <c r="C66" s="475"/>
      <c r="D66" s="475"/>
      <c r="E66" s="475"/>
      <c r="F66" s="476"/>
    </row>
    <row r="67" spans="1:6" x14ac:dyDescent="0.25">
      <c r="A67" s="474"/>
      <c r="B67" s="475"/>
      <c r="C67" s="475"/>
      <c r="D67" s="475"/>
      <c r="E67" s="475"/>
      <c r="F67" s="476"/>
    </row>
    <row r="68" spans="1:6" x14ac:dyDescent="0.25">
      <c r="A68" s="474"/>
      <c r="B68" s="475"/>
      <c r="C68" s="475"/>
      <c r="D68" s="475"/>
      <c r="E68" s="475"/>
      <c r="F68" s="476"/>
    </row>
    <row r="69" spans="1:6" x14ac:dyDescent="0.25">
      <c r="A69" s="474"/>
      <c r="B69" s="475"/>
      <c r="C69" s="475"/>
      <c r="D69" s="475"/>
      <c r="E69" s="475"/>
      <c r="F69" s="476"/>
    </row>
    <row r="70" spans="1:6" x14ac:dyDescent="0.25">
      <c r="A70" s="474"/>
      <c r="B70" s="475"/>
      <c r="C70" s="475"/>
      <c r="D70" s="475"/>
      <c r="E70" s="475"/>
      <c r="F70" s="476"/>
    </row>
    <row r="71" spans="1:6" x14ac:dyDescent="0.25">
      <c r="A71" s="474"/>
      <c r="B71" s="475"/>
      <c r="C71" s="475"/>
      <c r="D71" s="475"/>
      <c r="E71" s="475"/>
      <c r="F71" s="476"/>
    </row>
    <row r="72" spans="1:6" x14ac:dyDescent="0.25">
      <c r="A72" s="474"/>
      <c r="B72" s="475"/>
      <c r="C72" s="475"/>
      <c r="D72" s="475"/>
      <c r="E72" s="475"/>
      <c r="F72" s="476"/>
    </row>
    <row r="73" spans="1:6" x14ac:dyDescent="0.25">
      <c r="A73" s="477"/>
      <c r="B73" s="478"/>
      <c r="C73" s="478"/>
      <c r="D73" s="478"/>
      <c r="E73" s="478"/>
      <c r="F73" s="479"/>
    </row>
  </sheetData>
  <sheetProtection algorithmName="SHA-512" hashValue="0eYl4JadRSQ8oiyLfkqlkjYnH3O9YIgnLbgLLyC4ai27GBCVeEarzak6MkotyIWTSU0DgiYdJLN51NBmk2sGqA==" saltValue="h+NSthX7AhWQFvWm9hzHag==" spinCount="100000" sheet="1" selectLockedCells="1"/>
  <mergeCells count="6">
    <mergeCell ref="A27:F73"/>
    <mergeCell ref="A3:B3"/>
    <mergeCell ref="A7:B7"/>
    <mergeCell ref="A13:B13"/>
    <mergeCell ref="A22:B22"/>
    <mergeCell ref="A26:F26"/>
  </mergeCells>
  <conditionalFormatting sqref="F4:F5 F14:F20 F23:F24">
    <cfRule type="containsText" dxfId="4" priority="2" operator="containsText" text="Explain">
      <formula>NOT(ISERROR(SEARCH("Explain",F4)))</formula>
    </cfRule>
    <cfRule type="containsText" dxfId="3" priority="4" operator="containsText" text="Yes">
      <formula>NOT(ISERROR(SEARCH("Yes",F4)))</formula>
    </cfRule>
  </conditionalFormatting>
  <conditionalFormatting sqref="F4:F25">
    <cfRule type="expression" dxfId="2" priority="5" stopIfTrue="1">
      <formula>$F4="Explain"</formula>
    </cfRule>
  </conditionalFormatting>
  <conditionalFormatting sqref="F8:F11">
    <cfRule type="containsText" dxfId="1" priority="1" operator="containsText" text="Explain">
      <formula>NOT(ISERROR(SEARCH("Explain",F8)))</formula>
    </cfRule>
    <cfRule type="containsText" dxfId="0" priority="3" operator="containsText" text="Yes">
      <formula>NOT(ISERROR(SEARCH("Yes",F8)))</formula>
    </cfRule>
  </conditionalFormatting>
  <printOptions horizontalCentered="1"/>
  <pageMargins left="0.2" right="0.2" top="0.25" bottom="0.25" header="0.3" footer="0.3"/>
  <pageSetup scale="64" orientation="portrait"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72E84-639A-4FE7-992A-70E7C463C3B6}">
  <dimension ref="A1:H104"/>
  <sheetViews>
    <sheetView topLeftCell="A72" workbookViewId="0">
      <selection activeCell="O77" sqref="O77"/>
    </sheetView>
  </sheetViews>
  <sheetFormatPr defaultColWidth="8.85546875" defaultRowHeight="15" x14ac:dyDescent="0.25"/>
  <cols>
    <col min="1" max="1" width="47.7109375" style="4" bestFit="1" customWidth="1"/>
    <col min="2" max="6" width="12.28515625" style="4" customWidth="1"/>
    <col min="7" max="16384" width="8.85546875" style="4"/>
  </cols>
  <sheetData>
    <row r="1" spans="1:8" x14ac:dyDescent="0.25">
      <c r="A1" s="1" t="s">
        <v>463</v>
      </c>
    </row>
    <row r="2" spans="1:8" x14ac:dyDescent="0.25">
      <c r="A2"/>
      <c r="B2" s="485" t="s">
        <v>464</v>
      </c>
      <c r="C2" s="485"/>
      <c r="D2" s="485"/>
      <c r="E2" s="485"/>
      <c r="F2" s="485"/>
      <c r="H2" s="4" t="s">
        <v>333</v>
      </c>
    </row>
    <row r="3" spans="1:8" x14ac:dyDescent="0.25">
      <c r="A3"/>
      <c r="B3" t="s">
        <v>308</v>
      </c>
      <c r="C3" t="s">
        <v>28</v>
      </c>
      <c r="D3" t="s">
        <v>29</v>
      </c>
      <c r="E3" t="s">
        <v>30</v>
      </c>
      <c r="F3" t="s">
        <v>309</v>
      </c>
      <c r="H3" s="4" t="s">
        <v>334</v>
      </c>
    </row>
    <row r="4" spans="1:8" x14ac:dyDescent="0.25">
      <c r="A4" t="s">
        <v>311</v>
      </c>
      <c r="B4" s="367">
        <v>310.00723999999997</v>
      </c>
      <c r="C4" s="367">
        <v>288.0352285714286</v>
      </c>
      <c r="D4" s="367">
        <v>269.53301111111108</v>
      </c>
      <c r="E4" s="367">
        <v>243.06824166666667</v>
      </c>
      <c r="F4" s="367">
        <v>229.10983333333334</v>
      </c>
      <c r="H4" s="4" t="s">
        <v>335</v>
      </c>
    </row>
    <row r="5" spans="1:8" x14ac:dyDescent="0.25">
      <c r="A5" t="s">
        <v>465</v>
      </c>
      <c r="B5" s="367">
        <v>271.89135999999996</v>
      </c>
      <c r="C5" s="367">
        <v>255.20891428571429</v>
      </c>
      <c r="D5" s="367">
        <v>241.99624444444444</v>
      </c>
      <c r="E5" s="367">
        <v>223.46579166666669</v>
      </c>
      <c r="F5" s="367">
        <v>212.61888000000002</v>
      </c>
      <c r="H5" s="4" t="s">
        <v>336</v>
      </c>
    </row>
    <row r="6" spans="1:8" x14ac:dyDescent="0.25">
      <c r="A6" t="s">
        <v>466</v>
      </c>
      <c r="B6" s="367">
        <v>238.036</v>
      </c>
      <c r="C6" s="367">
        <v>231.12224285714288</v>
      </c>
      <c r="D6" s="367">
        <v>227.15197777777777</v>
      </c>
      <c r="E6" s="367">
        <v>224.16493333333332</v>
      </c>
      <c r="F6" s="367">
        <v>221.92465333333331</v>
      </c>
      <c r="H6" s="4" t="s">
        <v>337</v>
      </c>
    </row>
    <row r="7" spans="1:8" x14ac:dyDescent="0.25">
      <c r="A7" t="s">
        <v>467</v>
      </c>
      <c r="B7" s="367">
        <v>268.53406000000001</v>
      </c>
      <c r="C7" s="367">
        <v>268.53405714285714</v>
      </c>
      <c r="D7" s="367">
        <v>268.53405555555554</v>
      </c>
      <c r="E7" s="367">
        <v>268.53405833333335</v>
      </c>
      <c r="F7" s="367">
        <v>268.53406000000001</v>
      </c>
      <c r="H7" s="4" t="s">
        <v>338</v>
      </c>
    </row>
    <row r="8" spans="1:8" x14ac:dyDescent="0.25">
      <c r="A8"/>
      <c r="B8"/>
      <c r="C8"/>
      <c r="D8"/>
      <c r="E8"/>
      <c r="F8"/>
      <c r="H8" s="4" t="s">
        <v>339</v>
      </c>
    </row>
    <row r="9" spans="1:8" x14ac:dyDescent="0.25">
      <c r="A9"/>
      <c r="B9" s="485" t="s">
        <v>468</v>
      </c>
      <c r="C9" s="485"/>
      <c r="D9" s="485"/>
      <c r="E9" s="485"/>
      <c r="F9" s="485"/>
      <c r="H9" s="4" t="s">
        <v>340</v>
      </c>
    </row>
    <row r="10" spans="1:8" x14ac:dyDescent="0.25">
      <c r="A10"/>
      <c r="B10" t="s">
        <v>308</v>
      </c>
      <c r="C10" t="s">
        <v>28</v>
      </c>
      <c r="D10" t="s">
        <v>29</v>
      </c>
      <c r="E10" t="s">
        <v>30</v>
      </c>
      <c r="F10" t="s">
        <v>309</v>
      </c>
      <c r="H10" s="4" t="s">
        <v>341</v>
      </c>
    </row>
    <row r="11" spans="1:8" x14ac:dyDescent="0.25">
      <c r="A11" t="s">
        <v>311</v>
      </c>
      <c r="B11" s="367">
        <v>294.63103999999998</v>
      </c>
      <c r="C11" s="367">
        <v>273.42342857142859</v>
      </c>
      <c r="D11" s="367">
        <v>255.68561111111109</v>
      </c>
      <c r="E11" s="367">
        <v>230.36744166666665</v>
      </c>
      <c r="F11" s="367">
        <v>217.02643333333336</v>
      </c>
      <c r="H11" s="4" t="s">
        <v>342</v>
      </c>
    </row>
    <row r="12" spans="1:8" x14ac:dyDescent="0.25">
      <c r="A12" t="s">
        <v>465</v>
      </c>
      <c r="B12" s="367">
        <v>260.11666000000002</v>
      </c>
      <c r="C12" s="367">
        <v>243.69881428571429</v>
      </c>
      <c r="D12" s="367">
        <v>230.75074444444445</v>
      </c>
      <c r="E12" s="367">
        <v>212.61719166666668</v>
      </c>
      <c r="F12" s="367">
        <v>202.09368000000001</v>
      </c>
    </row>
    <row r="13" spans="1:8" x14ac:dyDescent="0.25">
      <c r="A13" t="s">
        <v>466</v>
      </c>
      <c r="B13" s="367">
        <v>229.51646</v>
      </c>
      <c r="C13" s="367">
        <v>223.25598571428571</v>
      </c>
      <c r="D13" s="367">
        <v>219.66085555555554</v>
      </c>
      <c r="E13" s="367">
        <v>216.95605</v>
      </c>
      <c r="F13" s="367">
        <v>214.92745333333332</v>
      </c>
    </row>
    <row r="14" spans="1:8" x14ac:dyDescent="0.25">
      <c r="A14" t="s">
        <v>467</v>
      </c>
      <c r="B14" s="367">
        <v>254.98905999999999</v>
      </c>
      <c r="C14" s="367">
        <v>254.98905714285715</v>
      </c>
      <c r="D14" s="367">
        <v>254.98905555555555</v>
      </c>
      <c r="E14" s="367">
        <v>254.98905833333333</v>
      </c>
      <c r="F14" s="367">
        <v>254.98906000000002</v>
      </c>
    </row>
    <row r="15" spans="1:8" x14ac:dyDescent="0.25">
      <c r="A15"/>
      <c r="B15"/>
      <c r="C15"/>
      <c r="D15"/>
      <c r="E15"/>
      <c r="F15"/>
    </row>
    <row r="16" spans="1:8" x14ac:dyDescent="0.25">
      <c r="A16"/>
      <c r="B16" s="485" t="s">
        <v>469</v>
      </c>
      <c r="C16" s="485"/>
      <c r="D16" s="485"/>
      <c r="E16" s="485"/>
      <c r="F16" s="485"/>
    </row>
    <row r="17" spans="1:6" x14ac:dyDescent="0.25">
      <c r="A17"/>
      <c r="B17" t="s">
        <v>308</v>
      </c>
      <c r="C17" t="s">
        <v>28</v>
      </c>
      <c r="D17" t="s">
        <v>29</v>
      </c>
      <c r="E17" t="s">
        <v>30</v>
      </c>
      <c r="F17" t="s">
        <v>309</v>
      </c>
    </row>
    <row r="18" spans="1:6" x14ac:dyDescent="0.25">
      <c r="A18" t="s">
        <v>311</v>
      </c>
      <c r="B18" s="367">
        <v>308.69265999999999</v>
      </c>
      <c r="C18" s="367">
        <v>286.73039999999997</v>
      </c>
      <c r="D18" s="367">
        <v>268.2673444444444</v>
      </c>
      <c r="E18" s="367">
        <v>241.87223333333333</v>
      </c>
      <c r="F18" s="367">
        <v>227.9538</v>
      </c>
    </row>
    <row r="19" spans="1:6" x14ac:dyDescent="0.25">
      <c r="A19" t="s">
        <v>465</v>
      </c>
      <c r="B19" s="367">
        <v>271.17703999999998</v>
      </c>
      <c r="C19" s="367">
        <v>254.42102857142856</v>
      </c>
      <c r="D19" s="367">
        <v>241.16422222222221</v>
      </c>
      <c r="E19" s="367">
        <v>222.57848333333334</v>
      </c>
      <c r="F19" s="367">
        <v>211.72254666666666</v>
      </c>
    </row>
    <row r="20" spans="1:6" x14ac:dyDescent="0.25">
      <c r="A20" t="s">
        <v>466</v>
      </c>
      <c r="B20" s="367">
        <v>237.86923999999999</v>
      </c>
      <c r="C20" s="367">
        <v>231.06435714285712</v>
      </c>
      <c r="D20" s="367">
        <v>227.15661111111112</v>
      </c>
      <c r="E20" s="367">
        <v>224.21660833333334</v>
      </c>
      <c r="F20" s="367">
        <v>222.01161333333332</v>
      </c>
    </row>
    <row r="21" spans="1:6" x14ac:dyDescent="0.25">
      <c r="A21" t="s">
        <v>467</v>
      </c>
      <c r="B21" s="367">
        <v>267.33744000000002</v>
      </c>
      <c r="C21" s="367">
        <v>267.33744285714283</v>
      </c>
      <c r="D21" s="367">
        <v>267.33744444444443</v>
      </c>
      <c r="E21" s="367">
        <v>267.33744166666668</v>
      </c>
      <c r="F21" s="367">
        <v>267.33744666666666</v>
      </c>
    </row>
    <row r="22" spans="1:6" x14ac:dyDescent="0.25">
      <c r="A22"/>
      <c r="B22"/>
      <c r="C22"/>
      <c r="D22"/>
      <c r="E22"/>
      <c r="F22"/>
    </row>
    <row r="23" spans="1:6" x14ac:dyDescent="0.25">
      <c r="A23"/>
      <c r="B23" s="485" t="s">
        <v>470</v>
      </c>
      <c r="C23" s="485"/>
      <c r="D23" s="485"/>
      <c r="E23" s="485"/>
      <c r="F23" s="485"/>
    </row>
    <row r="24" spans="1:6" x14ac:dyDescent="0.25">
      <c r="A24"/>
      <c r="B24" t="s">
        <v>308</v>
      </c>
      <c r="C24" t="s">
        <v>28</v>
      </c>
      <c r="D24" t="s">
        <v>29</v>
      </c>
      <c r="E24" t="s">
        <v>30</v>
      </c>
      <c r="F24" t="s">
        <v>309</v>
      </c>
    </row>
    <row r="25" spans="1:6" x14ac:dyDescent="0.25">
      <c r="A25" t="s">
        <v>311</v>
      </c>
      <c r="B25" s="367">
        <v>303.63373999999999</v>
      </c>
      <c r="C25" s="367">
        <v>282.03418571428568</v>
      </c>
      <c r="D25" s="367">
        <v>263.875</v>
      </c>
      <c r="E25" s="367">
        <v>237.91387500000002</v>
      </c>
      <c r="F25" s="367">
        <v>224.22418000000002</v>
      </c>
    </row>
    <row r="26" spans="1:6" x14ac:dyDescent="0.25">
      <c r="A26" t="s">
        <v>465</v>
      </c>
      <c r="B26" s="367">
        <v>266.71838000000002</v>
      </c>
      <c r="C26" s="367">
        <v>250.24175714285715</v>
      </c>
      <c r="D26" s="367">
        <v>237.20553333333334</v>
      </c>
      <c r="E26" s="367">
        <v>218.92882500000002</v>
      </c>
      <c r="F26" s="367">
        <v>208.25262666666666</v>
      </c>
    </row>
    <row r="27" spans="1:6" x14ac:dyDescent="0.25">
      <c r="A27" t="s">
        <v>466</v>
      </c>
      <c r="B27" s="367">
        <v>233.94301999999999</v>
      </c>
      <c r="C27" s="367">
        <v>227.2470142857143</v>
      </c>
      <c r="D27" s="367">
        <v>223.40178888888886</v>
      </c>
      <c r="E27" s="367">
        <v>220.50883333333331</v>
      </c>
      <c r="F27" s="367">
        <v>218.33911333333333</v>
      </c>
    </row>
    <row r="28" spans="1:6" x14ac:dyDescent="0.25">
      <c r="A28" t="s">
        <v>467</v>
      </c>
      <c r="B28" s="367">
        <v>262.95820000000003</v>
      </c>
      <c r="C28" s="367">
        <v>262.95819999999998</v>
      </c>
      <c r="D28" s="367">
        <v>262.95818888888886</v>
      </c>
      <c r="E28" s="367">
        <v>262.95819166666666</v>
      </c>
      <c r="F28" s="367">
        <v>262.95819333333333</v>
      </c>
    </row>
    <row r="29" spans="1:6" x14ac:dyDescent="0.25">
      <c r="A29"/>
      <c r="B29"/>
      <c r="C29"/>
      <c r="D29"/>
      <c r="E29"/>
      <c r="F29"/>
    </row>
    <row r="30" spans="1:6" x14ac:dyDescent="0.25">
      <c r="A30"/>
      <c r="B30" s="485" t="s">
        <v>471</v>
      </c>
      <c r="C30" s="485"/>
      <c r="D30" s="485"/>
      <c r="E30" s="485"/>
      <c r="F30" s="485"/>
    </row>
    <row r="31" spans="1:6" x14ac:dyDescent="0.25">
      <c r="A31"/>
      <c r="B31" t="s">
        <v>308</v>
      </c>
      <c r="C31" t="s">
        <v>28</v>
      </c>
      <c r="D31" t="s">
        <v>29</v>
      </c>
      <c r="E31" t="s">
        <v>30</v>
      </c>
      <c r="F31" t="s">
        <v>309</v>
      </c>
    </row>
    <row r="32" spans="1:6" x14ac:dyDescent="0.25">
      <c r="A32" t="s">
        <v>311</v>
      </c>
      <c r="B32" s="367">
        <v>307.41131999999999</v>
      </c>
      <c r="C32" s="367">
        <v>285.12275714285715</v>
      </c>
      <c r="D32" s="367">
        <v>267.11340000000001</v>
      </c>
      <c r="E32" s="367">
        <v>240.81383333333332</v>
      </c>
      <c r="F32" s="367">
        <v>226.94685333333337</v>
      </c>
    </row>
    <row r="33" spans="1:6" x14ac:dyDescent="0.25">
      <c r="A33" t="s">
        <v>465</v>
      </c>
      <c r="B33" s="367">
        <v>270.19582000000003</v>
      </c>
      <c r="C33" s="367">
        <v>253.46185714285713</v>
      </c>
      <c r="D33" s="367">
        <v>240.22708888888889</v>
      </c>
      <c r="E33" s="367">
        <v>221.67443333333333</v>
      </c>
      <c r="F33" s="367">
        <v>210.84545333333332</v>
      </c>
    </row>
    <row r="34" spans="1:6" x14ac:dyDescent="0.25">
      <c r="A34" t="s">
        <v>466</v>
      </c>
      <c r="B34" s="367">
        <v>237.15928</v>
      </c>
      <c r="C34" s="367">
        <v>230.40884285714287</v>
      </c>
      <c r="D34" s="367">
        <v>226.53235555555554</v>
      </c>
      <c r="E34" s="367">
        <v>223.61587499999999</v>
      </c>
      <c r="F34" s="367">
        <v>221.42851333333334</v>
      </c>
    </row>
    <row r="35" spans="1:6" x14ac:dyDescent="0.25">
      <c r="A35" t="s">
        <v>467</v>
      </c>
      <c r="B35" s="367">
        <v>266.20870000000002</v>
      </c>
      <c r="C35" s="367">
        <v>266.20870000000002</v>
      </c>
      <c r="D35" s="367">
        <v>266.20869999999996</v>
      </c>
      <c r="E35" s="367">
        <v>266.20869166666665</v>
      </c>
      <c r="F35" s="367">
        <v>266.20869333333331</v>
      </c>
    </row>
    <row r="36" spans="1:6" x14ac:dyDescent="0.25">
      <c r="A36"/>
      <c r="B36"/>
      <c r="C36"/>
      <c r="D36"/>
      <c r="E36"/>
      <c r="F36"/>
    </row>
    <row r="37" spans="1:6" x14ac:dyDescent="0.25">
      <c r="A37"/>
      <c r="B37" s="485" t="s">
        <v>472</v>
      </c>
      <c r="C37" s="485"/>
      <c r="D37" s="485"/>
      <c r="E37" s="485"/>
      <c r="F37" s="485"/>
    </row>
    <row r="38" spans="1:6" x14ac:dyDescent="0.25">
      <c r="A38"/>
      <c r="B38" t="s">
        <v>308</v>
      </c>
      <c r="C38" t="s">
        <v>28</v>
      </c>
      <c r="D38" t="s">
        <v>29</v>
      </c>
      <c r="E38" t="s">
        <v>30</v>
      </c>
      <c r="F38" t="s">
        <v>309</v>
      </c>
    </row>
    <row r="39" spans="1:6" x14ac:dyDescent="0.25">
      <c r="A39" t="s">
        <v>311</v>
      </c>
      <c r="B39" s="367">
        <v>307.37806</v>
      </c>
      <c r="C39" s="367">
        <v>285.42555714285714</v>
      </c>
      <c r="D39" s="367">
        <v>267.00165555555554</v>
      </c>
      <c r="E39" s="367">
        <v>240.67620833333334</v>
      </c>
      <c r="F39" s="367">
        <v>226.79776000000001</v>
      </c>
    </row>
    <row r="40" spans="1:6" x14ac:dyDescent="0.25">
      <c r="A40" t="s">
        <v>465</v>
      </c>
      <c r="B40" s="367">
        <v>270.46267999999998</v>
      </c>
      <c r="C40" s="367">
        <v>253.63312857142859</v>
      </c>
      <c r="D40" s="367">
        <v>240.33218888888888</v>
      </c>
      <c r="E40" s="367">
        <v>221.69115833333333</v>
      </c>
      <c r="F40" s="367">
        <v>210.82620666666668</v>
      </c>
    </row>
    <row r="41" spans="1:6" x14ac:dyDescent="0.25">
      <c r="A41" t="s">
        <v>466</v>
      </c>
      <c r="B41" s="367">
        <v>237.70246</v>
      </c>
      <c r="C41" s="367">
        <v>231.00645714285713</v>
      </c>
      <c r="D41" s="367">
        <v>227.16123333333331</v>
      </c>
      <c r="E41" s="367">
        <v>224.26827499999999</v>
      </c>
      <c r="F41" s="367">
        <v>222.09855333333334</v>
      </c>
    </row>
    <row r="42" spans="1:6" x14ac:dyDescent="0.25">
      <c r="A42" t="s">
        <v>467</v>
      </c>
      <c r="B42" s="367">
        <v>266.14082000000002</v>
      </c>
      <c r="C42" s="367">
        <v>266.14081428571427</v>
      </c>
      <c r="D42" s="367">
        <v>266.1408222222222</v>
      </c>
      <c r="E42" s="367">
        <v>266.14081666666664</v>
      </c>
      <c r="F42" s="367">
        <v>266.14081999999996</v>
      </c>
    </row>
    <row r="43" spans="1:6" x14ac:dyDescent="0.25">
      <c r="A43"/>
      <c r="B43"/>
      <c r="C43"/>
      <c r="D43"/>
      <c r="E43"/>
      <c r="F43"/>
    </row>
    <row r="44" spans="1:6" x14ac:dyDescent="0.25">
      <c r="A44"/>
      <c r="B44" s="485" t="s">
        <v>473</v>
      </c>
      <c r="C44" s="485"/>
      <c r="D44" s="485"/>
      <c r="E44" s="485"/>
      <c r="F44" s="485"/>
    </row>
    <row r="45" spans="1:6" x14ac:dyDescent="0.25">
      <c r="A45"/>
      <c r="B45" t="s">
        <v>308</v>
      </c>
      <c r="C45" t="s">
        <v>28</v>
      </c>
      <c r="D45" t="s">
        <v>29</v>
      </c>
      <c r="E45" t="s">
        <v>30</v>
      </c>
      <c r="F45" t="s">
        <v>309</v>
      </c>
    </row>
    <row r="46" spans="1:6" x14ac:dyDescent="0.25">
      <c r="A46" t="s">
        <v>311</v>
      </c>
      <c r="B46" s="367">
        <v>313.81806</v>
      </c>
      <c r="C46" s="367">
        <v>291.601</v>
      </c>
      <c r="D46" s="367">
        <v>272.88314444444444</v>
      </c>
      <c r="E46" s="367">
        <v>246.10582499999998</v>
      </c>
      <c r="F46" s="367">
        <v>231.98159333333334</v>
      </c>
    </row>
    <row r="47" spans="1:6" x14ac:dyDescent="0.25">
      <c r="A47" t="s">
        <v>465</v>
      </c>
      <c r="B47" s="367">
        <v>275.10194000000001</v>
      </c>
      <c r="C47" s="367">
        <v>258.25772857142857</v>
      </c>
      <c r="D47" s="367">
        <v>244.91271111111112</v>
      </c>
      <c r="E47" s="367">
        <v>226.19467499999999</v>
      </c>
      <c r="F47" s="367">
        <v>215.23094666666665</v>
      </c>
    </row>
    <row r="48" spans="1:6" x14ac:dyDescent="0.25">
      <c r="A48" t="s">
        <v>466</v>
      </c>
      <c r="B48" s="367">
        <v>240.70908</v>
      </c>
      <c r="C48" s="367">
        <v>233.68644285714288</v>
      </c>
      <c r="D48" s="367">
        <v>229.65364444444444</v>
      </c>
      <c r="E48" s="367">
        <v>226.61956666666666</v>
      </c>
      <c r="F48" s="367">
        <v>224.34400666666667</v>
      </c>
    </row>
    <row r="49" spans="1:6" x14ac:dyDescent="0.25">
      <c r="A49" t="s">
        <v>467</v>
      </c>
      <c r="B49" s="367">
        <v>271.85244</v>
      </c>
      <c r="C49" s="367">
        <v>271.85244285714282</v>
      </c>
      <c r="D49" s="367">
        <v>271.85244444444447</v>
      </c>
      <c r="E49" s="367">
        <v>271.85244166666666</v>
      </c>
      <c r="F49" s="367">
        <v>271.85244</v>
      </c>
    </row>
    <row r="50" spans="1:6" x14ac:dyDescent="0.25">
      <c r="A50"/>
      <c r="B50"/>
      <c r="C50"/>
      <c r="D50"/>
      <c r="E50"/>
      <c r="F50"/>
    </row>
    <row r="51" spans="1:6" x14ac:dyDescent="0.25">
      <c r="A51"/>
      <c r="B51" s="485" t="s">
        <v>474</v>
      </c>
      <c r="C51" s="485"/>
      <c r="D51" s="485"/>
      <c r="E51" s="485"/>
      <c r="F51" s="485"/>
    </row>
    <row r="52" spans="1:6" x14ac:dyDescent="0.25">
      <c r="A52"/>
      <c r="B52" t="s">
        <v>308</v>
      </c>
      <c r="C52" t="s">
        <v>28</v>
      </c>
      <c r="D52" t="s">
        <v>29</v>
      </c>
      <c r="E52" t="s">
        <v>30</v>
      </c>
      <c r="F52" t="s">
        <v>309</v>
      </c>
    </row>
    <row r="53" spans="1:6" x14ac:dyDescent="0.25">
      <c r="A53" t="s">
        <v>311</v>
      </c>
      <c r="B53" s="367">
        <v>306.12996000000004</v>
      </c>
      <c r="C53" s="367">
        <v>284.29509999999999</v>
      </c>
      <c r="D53" s="367">
        <v>265.95944444444444</v>
      </c>
      <c r="E53" s="367">
        <v>239.75543333333334</v>
      </c>
      <c r="F53" s="367">
        <v>225.93989999999999</v>
      </c>
    </row>
    <row r="54" spans="1:6" x14ac:dyDescent="0.25">
      <c r="A54" t="s">
        <v>465</v>
      </c>
      <c r="B54" s="367">
        <v>269.21458000000001</v>
      </c>
      <c r="C54" s="367">
        <v>252.50268571428572</v>
      </c>
      <c r="D54" s="367">
        <v>239.28996666666666</v>
      </c>
      <c r="E54" s="367">
        <v>220.77038333333334</v>
      </c>
      <c r="F54" s="367">
        <v>209.96835333333334</v>
      </c>
    </row>
    <row r="55" spans="1:6" x14ac:dyDescent="0.25">
      <c r="A55" t="s">
        <v>466</v>
      </c>
      <c r="B55" s="367">
        <v>236.44932</v>
      </c>
      <c r="C55" s="367">
        <v>229.75331428571428</v>
      </c>
      <c r="D55" s="367">
        <v>225.9080888888889</v>
      </c>
      <c r="E55" s="367">
        <v>223.01513333333332</v>
      </c>
      <c r="F55" s="367">
        <v>220.84541333333334</v>
      </c>
    </row>
    <row r="56" spans="1:6" x14ac:dyDescent="0.25">
      <c r="A56" t="s">
        <v>467</v>
      </c>
      <c r="B56" s="367">
        <v>265.05993999999998</v>
      </c>
      <c r="C56" s="367">
        <v>265.07994285714284</v>
      </c>
      <c r="D56" s="367">
        <v>265.07994444444444</v>
      </c>
      <c r="E56" s="367">
        <v>265.07995</v>
      </c>
      <c r="F56" s="367">
        <v>265.07994666666667</v>
      </c>
    </row>
    <row r="57" spans="1:6" x14ac:dyDescent="0.25">
      <c r="A57"/>
      <c r="B57"/>
      <c r="C57"/>
      <c r="D57"/>
      <c r="E57"/>
      <c r="F57"/>
    </row>
    <row r="58" spans="1:6" x14ac:dyDescent="0.25">
      <c r="A58"/>
      <c r="B58" s="485" t="s">
        <v>475</v>
      </c>
      <c r="C58" s="485"/>
      <c r="D58" s="485"/>
      <c r="E58" s="485"/>
      <c r="F58" s="485"/>
    </row>
    <row r="59" spans="1:6" x14ac:dyDescent="0.25">
      <c r="A59"/>
      <c r="B59" t="s">
        <v>308</v>
      </c>
      <c r="C59" t="s">
        <v>28</v>
      </c>
      <c r="D59" t="s">
        <v>29</v>
      </c>
      <c r="E59" t="s">
        <v>30</v>
      </c>
      <c r="F59" t="s">
        <v>309</v>
      </c>
    </row>
    <row r="60" spans="1:6" x14ac:dyDescent="0.25">
      <c r="A60" t="s">
        <v>311</v>
      </c>
      <c r="B60" s="367">
        <v>302.31915999999995</v>
      </c>
      <c r="C60" s="367">
        <v>280.72934285714285</v>
      </c>
      <c r="D60" s="367">
        <v>262.60932222222226</v>
      </c>
      <c r="E60" s="367">
        <v>236.71785</v>
      </c>
      <c r="F60" s="367">
        <v>223.06813333333335</v>
      </c>
    </row>
    <row r="61" spans="1:6" x14ac:dyDescent="0.25">
      <c r="A61" t="s">
        <v>465</v>
      </c>
      <c r="B61" s="367">
        <v>266.00402000000003</v>
      </c>
      <c r="C61" s="367">
        <v>249.4538714285714</v>
      </c>
      <c r="D61" s="367">
        <v>236.37350000000001</v>
      </c>
      <c r="E61" s="367">
        <v>218.04149999999998</v>
      </c>
      <c r="F61" s="367">
        <v>207.35628666666665</v>
      </c>
    </row>
    <row r="62" spans="1:6" x14ac:dyDescent="0.25">
      <c r="A62" t="s">
        <v>466</v>
      </c>
      <c r="B62" s="367">
        <v>233.77624</v>
      </c>
      <c r="C62" s="367">
        <v>227.18911428571428</v>
      </c>
      <c r="D62" s="367">
        <v>223.40642222222223</v>
      </c>
      <c r="E62" s="367">
        <v>220.56049999999999</v>
      </c>
      <c r="F62" s="367">
        <v>218.42606000000001</v>
      </c>
    </row>
    <row r="63" spans="1:6" x14ac:dyDescent="0.25">
      <c r="A63" t="s">
        <v>467</v>
      </c>
      <c r="B63" s="367">
        <v>261.76155999999997</v>
      </c>
      <c r="C63" s="367">
        <v>261.76157142857141</v>
      </c>
      <c r="D63" s="367">
        <v>261.76156666666668</v>
      </c>
      <c r="E63" s="367">
        <v>261.76156666666668</v>
      </c>
      <c r="F63" s="367">
        <v>261.76156666666662</v>
      </c>
    </row>
    <row r="64" spans="1:6" x14ac:dyDescent="0.25">
      <c r="A64"/>
      <c r="B64"/>
      <c r="C64"/>
      <c r="D64"/>
      <c r="E64"/>
      <c r="F64"/>
    </row>
    <row r="65" spans="1:6" x14ac:dyDescent="0.25">
      <c r="A65"/>
      <c r="B65" s="485" t="s">
        <v>476</v>
      </c>
      <c r="C65" s="485"/>
      <c r="D65" s="485"/>
      <c r="E65" s="485"/>
      <c r="F65" s="485"/>
    </row>
    <row r="66" spans="1:6" x14ac:dyDescent="0.25">
      <c r="A66"/>
      <c r="B66" t="s">
        <v>308</v>
      </c>
      <c r="C66" t="s">
        <v>28</v>
      </c>
      <c r="D66" t="s">
        <v>29</v>
      </c>
      <c r="E66" t="s">
        <v>30</v>
      </c>
      <c r="F66" t="s">
        <v>309</v>
      </c>
    </row>
    <row r="67" spans="1:6" x14ac:dyDescent="0.25">
      <c r="A67" t="s">
        <v>311</v>
      </c>
      <c r="B67" s="367">
        <v>293.38294000000002</v>
      </c>
      <c r="C67" s="367">
        <v>272.29298571428569</v>
      </c>
      <c r="D67" s="367">
        <v>254.64339999999999</v>
      </c>
      <c r="E67" s="367">
        <v>229.44666666666666</v>
      </c>
      <c r="F67" s="367">
        <v>216.16857333333331</v>
      </c>
    </row>
    <row r="68" spans="1:6" x14ac:dyDescent="0.25">
      <c r="A68" t="s">
        <v>465</v>
      </c>
      <c r="B68" s="367">
        <v>258.86856</v>
      </c>
      <c r="C68" s="367">
        <v>242.56835714285714</v>
      </c>
      <c r="D68" s="367">
        <v>229.70852222222223</v>
      </c>
      <c r="E68" s="367">
        <v>211.69641666666666</v>
      </c>
      <c r="F68" s="367">
        <v>201.23582666666667</v>
      </c>
    </row>
    <row r="69" spans="1:6" x14ac:dyDescent="0.25">
      <c r="A69" t="s">
        <v>466</v>
      </c>
      <c r="B69" s="367">
        <v>228.26331999999999</v>
      </c>
      <c r="C69" s="367">
        <v>222.00284285714284</v>
      </c>
      <c r="D69" s="367">
        <v>218.40771111111113</v>
      </c>
      <c r="E69" s="367">
        <v>215.70290833333331</v>
      </c>
      <c r="F69" s="367">
        <v>213.67431333333332</v>
      </c>
    </row>
    <row r="70" spans="1:6" x14ac:dyDescent="0.25">
      <c r="A70" t="s">
        <v>467</v>
      </c>
      <c r="B70" s="367">
        <v>253.9282</v>
      </c>
      <c r="C70" s="367">
        <v>253.92818571428572</v>
      </c>
      <c r="D70" s="367">
        <v>253.92818888888888</v>
      </c>
      <c r="E70" s="367">
        <v>253.92819166666669</v>
      </c>
      <c r="F70" s="367">
        <v>253.92819333333333</v>
      </c>
    </row>
    <row r="71" spans="1:6" x14ac:dyDescent="0.25">
      <c r="A71"/>
      <c r="B71"/>
      <c r="C71"/>
      <c r="D71"/>
      <c r="E71"/>
      <c r="F71"/>
    </row>
    <row r="72" spans="1:6" x14ac:dyDescent="0.25">
      <c r="A72" s="369"/>
      <c r="B72" s="369"/>
      <c r="C72" s="369"/>
      <c r="D72" s="369"/>
      <c r="E72" s="369"/>
      <c r="F72" s="369"/>
    </row>
    <row r="73" spans="1:6" x14ac:dyDescent="0.25">
      <c r="A73"/>
      <c r="B73" s="485" t="s">
        <v>343</v>
      </c>
      <c r="C73" s="485"/>
      <c r="D73" s="485"/>
      <c r="E73" s="485"/>
      <c r="F73" s="485"/>
    </row>
    <row r="74" spans="1:6" x14ac:dyDescent="0.25">
      <c r="A74"/>
      <c r="B74" t="s">
        <v>308</v>
      </c>
      <c r="C74" t="s">
        <v>28</v>
      </c>
      <c r="D74" t="s">
        <v>29</v>
      </c>
      <c r="E74" t="s">
        <v>30</v>
      </c>
      <c r="F74" t="s">
        <v>309</v>
      </c>
    </row>
    <row r="75" spans="1:6" x14ac:dyDescent="0.25">
      <c r="A75" t="s">
        <v>311</v>
      </c>
      <c r="B75" s="370">
        <f>AVERAGE(B4,B11,B18,B25,B32,B39,B46,B53,B60,B67)</f>
        <v>304.74041799999998</v>
      </c>
      <c r="C75" s="370">
        <f t="shared" ref="C75:F75" si="0">AVERAGE(C4,C11,C18,C25,C32,C39,C46,C53,C60,C67)</f>
        <v>282.96899857142859</v>
      </c>
      <c r="D75" s="370">
        <f>AVERAGE(D4,D11,D18,D25,D32,D39,D46,D53,D60,D67)</f>
        <v>264.75713333333329</v>
      </c>
      <c r="E75" s="370">
        <f t="shared" si="0"/>
        <v>238.67376083333335</v>
      </c>
      <c r="F75" s="370">
        <f t="shared" si="0"/>
        <v>224.92170600000003</v>
      </c>
    </row>
    <row r="76" spans="1:6" x14ac:dyDescent="0.25">
      <c r="A76" t="s">
        <v>465</v>
      </c>
      <c r="B76" s="370">
        <f t="shared" ref="B76:F78" si="1">AVERAGE(B5,B12,B19,B26,B33,B40,B47,B54,B61,B68)</f>
        <v>267.97510399999999</v>
      </c>
      <c r="C76" s="370">
        <f t="shared" si="1"/>
        <v>251.34481428571431</v>
      </c>
      <c r="D76" s="370">
        <f t="shared" si="1"/>
        <v>238.1960722222222</v>
      </c>
      <c r="E76" s="370">
        <f t="shared" si="1"/>
        <v>219.76588583333333</v>
      </c>
      <c r="F76" s="370">
        <f t="shared" si="1"/>
        <v>209.01508066666665</v>
      </c>
    </row>
    <row r="77" spans="1:6" x14ac:dyDescent="0.25">
      <c r="A77" t="s">
        <v>466</v>
      </c>
      <c r="B77" s="370">
        <f t="shared" si="1"/>
        <v>235.34244200000003</v>
      </c>
      <c r="C77" s="370">
        <f t="shared" si="1"/>
        <v>228.67366142857139</v>
      </c>
      <c r="D77" s="370">
        <f t="shared" si="1"/>
        <v>224.8440688888889</v>
      </c>
      <c r="E77" s="370">
        <f t="shared" si="1"/>
        <v>221.96286833333335</v>
      </c>
      <c r="F77" s="370">
        <f t="shared" si="1"/>
        <v>219.80196933333332</v>
      </c>
    </row>
    <row r="78" spans="1:6" x14ac:dyDescent="0.25">
      <c r="A78" t="s">
        <v>467</v>
      </c>
      <c r="B78" s="370">
        <f t="shared" si="1"/>
        <v>263.87704200000002</v>
      </c>
      <c r="C78" s="370">
        <f t="shared" si="1"/>
        <v>263.87904142857138</v>
      </c>
      <c r="D78" s="370">
        <f t="shared" si="1"/>
        <v>263.87904111111106</v>
      </c>
      <c r="E78" s="370">
        <f t="shared" si="1"/>
        <v>263.87904083333336</v>
      </c>
      <c r="F78" s="370">
        <f>AVERAGE(F7,F14,F21,F28,F35,F42,F49,F56,F63,F70)</f>
        <v>263.87904199999997</v>
      </c>
    </row>
    <row r="79" spans="1:6" x14ac:dyDescent="0.25">
      <c r="A79"/>
      <c r="B79" s="368"/>
      <c r="C79"/>
      <c r="D79"/>
      <c r="E79"/>
      <c r="F79"/>
    </row>
    <row r="80" spans="1:6" x14ac:dyDescent="0.25">
      <c r="A80"/>
      <c r="B80" s="485" t="s">
        <v>477</v>
      </c>
      <c r="C80" s="485"/>
      <c r="D80" s="485"/>
      <c r="E80" s="485"/>
      <c r="F80" s="485"/>
    </row>
    <row r="81" spans="1:6" x14ac:dyDescent="0.25">
      <c r="A81"/>
      <c r="B81" t="s">
        <v>308</v>
      </c>
      <c r="C81" t="s">
        <v>28</v>
      </c>
      <c r="D81" t="s">
        <v>29</v>
      </c>
      <c r="E81" t="s">
        <v>30</v>
      </c>
      <c r="F81" t="s">
        <v>309</v>
      </c>
    </row>
    <row r="82" spans="1:6" x14ac:dyDescent="0.25">
      <c r="A82" t="s">
        <v>311</v>
      </c>
      <c r="B82" s="367">
        <f>MAX(B4,B11,B18,B25,B32,B39,B46,B53,B60,B67,B75)</f>
        <v>313.81806</v>
      </c>
      <c r="C82" s="367">
        <f t="shared" ref="C82:F82" si="2">MAX(C4,C11,C18,C25,C32,C39,C46,C53,C60,C67,C75)</f>
        <v>291.601</v>
      </c>
      <c r="D82" s="367">
        <f t="shared" si="2"/>
        <v>272.88314444444444</v>
      </c>
      <c r="E82" s="367">
        <f t="shared" si="2"/>
        <v>246.10582499999998</v>
      </c>
      <c r="F82" s="367">
        <f t="shared" si="2"/>
        <v>231.98159333333334</v>
      </c>
    </row>
    <row r="83" spans="1:6" x14ac:dyDescent="0.25">
      <c r="A83" t="s">
        <v>465</v>
      </c>
      <c r="B83" s="367">
        <f t="shared" ref="B83:F85" si="3">MAX(B5,B12,B19,B26,B33,B40,B47,B54,B61,B68,B76)</f>
        <v>275.10194000000001</v>
      </c>
      <c r="C83" s="367">
        <f t="shared" si="3"/>
        <v>258.25772857142857</v>
      </c>
      <c r="D83" s="367">
        <f t="shared" si="3"/>
        <v>244.91271111111112</v>
      </c>
      <c r="E83" s="367">
        <f t="shared" si="3"/>
        <v>226.19467499999999</v>
      </c>
      <c r="F83" s="367">
        <f t="shared" si="3"/>
        <v>215.23094666666665</v>
      </c>
    </row>
    <row r="84" spans="1:6" x14ac:dyDescent="0.25">
      <c r="A84" t="s">
        <v>466</v>
      </c>
      <c r="B84" s="367">
        <f t="shared" si="3"/>
        <v>240.70908</v>
      </c>
      <c r="C84" s="367">
        <f t="shared" si="3"/>
        <v>233.68644285714288</v>
      </c>
      <c r="D84" s="367">
        <f t="shared" si="3"/>
        <v>229.65364444444444</v>
      </c>
      <c r="E84" s="367">
        <f t="shared" si="3"/>
        <v>226.61956666666666</v>
      </c>
      <c r="F84" s="367">
        <f t="shared" si="3"/>
        <v>224.34400666666667</v>
      </c>
    </row>
    <row r="85" spans="1:6" x14ac:dyDescent="0.25">
      <c r="A85" t="s">
        <v>467</v>
      </c>
      <c r="B85" s="367">
        <f t="shared" si="3"/>
        <v>271.85244</v>
      </c>
      <c r="C85" s="367">
        <f t="shared" si="3"/>
        <v>271.85244285714282</v>
      </c>
      <c r="D85" s="367">
        <f t="shared" si="3"/>
        <v>271.85244444444447</v>
      </c>
      <c r="E85" s="367">
        <f t="shared" si="3"/>
        <v>271.85244166666666</v>
      </c>
      <c r="F85" s="367">
        <f t="shared" si="3"/>
        <v>271.85244</v>
      </c>
    </row>
    <row r="86" spans="1:6" x14ac:dyDescent="0.25">
      <c r="A86"/>
      <c r="B86"/>
      <c r="C86"/>
      <c r="D86"/>
      <c r="E86"/>
      <c r="F86"/>
    </row>
    <row r="87" spans="1:6" x14ac:dyDescent="0.25">
      <c r="A87"/>
      <c r="B87" s="485" t="s">
        <v>478</v>
      </c>
      <c r="C87" s="485"/>
      <c r="D87" s="485"/>
      <c r="E87" s="485"/>
      <c r="F87" s="485"/>
    </row>
    <row r="88" spans="1:6" x14ac:dyDescent="0.25">
      <c r="A88"/>
      <c r="B88" t="s">
        <v>308</v>
      </c>
      <c r="C88" t="s">
        <v>28</v>
      </c>
      <c r="D88" t="s">
        <v>29</v>
      </c>
      <c r="E88" t="s">
        <v>30</v>
      </c>
      <c r="F88" t="s">
        <v>309</v>
      </c>
    </row>
    <row r="89" spans="1:6" x14ac:dyDescent="0.25">
      <c r="A89" t="s">
        <v>311</v>
      </c>
      <c r="B89" s="367">
        <f>MIN(B4,B11,B18,B25,B32,B39,B46,B53,B60,B67,B75)</f>
        <v>293.38294000000002</v>
      </c>
      <c r="C89" s="367">
        <f t="shared" ref="C89:F89" si="4">MIN(C4,C11,C18,C25,C32,C39,C46,C53,C60,C67,C75)</f>
        <v>272.29298571428569</v>
      </c>
      <c r="D89" s="367">
        <f t="shared" si="4"/>
        <v>254.64339999999999</v>
      </c>
      <c r="E89" s="367">
        <f t="shared" si="4"/>
        <v>229.44666666666666</v>
      </c>
      <c r="F89" s="367">
        <f t="shared" si="4"/>
        <v>216.16857333333331</v>
      </c>
    </row>
    <row r="90" spans="1:6" x14ac:dyDescent="0.25">
      <c r="A90" t="s">
        <v>465</v>
      </c>
      <c r="B90" s="367">
        <f t="shared" ref="B90:F92" si="5">MIN(B5,B12,B19,B26,B33,B40,B47,B54,B61,B68,B76)</f>
        <v>258.86856</v>
      </c>
      <c r="C90" s="367">
        <f t="shared" si="5"/>
        <v>242.56835714285714</v>
      </c>
      <c r="D90" s="367">
        <f t="shared" si="5"/>
        <v>229.70852222222223</v>
      </c>
      <c r="E90" s="367">
        <f t="shared" si="5"/>
        <v>211.69641666666666</v>
      </c>
      <c r="F90" s="367">
        <f t="shared" si="5"/>
        <v>201.23582666666667</v>
      </c>
    </row>
    <row r="91" spans="1:6" x14ac:dyDescent="0.25">
      <c r="A91" t="s">
        <v>466</v>
      </c>
      <c r="B91" s="367">
        <f t="shared" si="5"/>
        <v>228.26331999999999</v>
      </c>
      <c r="C91" s="367">
        <f t="shared" si="5"/>
        <v>222.00284285714284</v>
      </c>
      <c r="D91" s="367">
        <f t="shared" si="5"/>
        <v>218.40771111111113</v>
      </c>
      <c r="E91" s="367">
        <f t="shared" si="5"/>
        <v>215.70290833333331</v>
      </c>
      <c r="F91" s="367">
        <f t="shared" si="5"/>
        <v>213.67431333333332</v>
      </c>
    </row>
    <row r="92" spans="1:6" x14ac:dyDescent="0.25">
      <c r="A92" t="s">
        <v>467</v>
      </c>
      <c r="B92" s="367">
        <f t="shared" si="5"/>
        <v>253.9282</v>
      </c>
      <c r="C92" s="367">
        <f t="shared" si="5"/>
        <v>253.92818571428572</v>
      </c>
      <c r="D92" s="367">
        <f t="shared" si="5"/>
        <v>253.92818888888888</v>
      </c>
      <c r="E92" s="367">
        <f t="shared" si="5"/>
        <v>253.92819166666669</v>
      </c>
      <c r="F92" s="367">
        <f t="shared" si="5"/>
        <v>253.92819333333333</v>
      </c>
    </row>
    <row r="93" spans="1:6" x14ac:dyDescent="0.25">
      <c r="A93"/>
      <c r="B93"/>
      <c r="C93"/>
      <c r="D93"/>
      <c r="E93"/>
      <c r="F93"/>
    </row>
    <row r="94" spans="1:6" x14ac:dyDescent="0.25">
      <c r="A94"/>
      <c r="B94" s="485" t="s">
        <v>479</v>
      </c>
      <c r="C94" s="485"/>
      <c r="D94" s="485"/>
      <c r="E94" s="485"/>
      <c r="F94" s="485"/>
    </row>
    <row r="95" spans="1:6" x14ac:dyDescent="0.25">
      <c r="A95"/>
      <c r="B95" t="s">
        <v>308</v>
      </c>
      <c r="C95" t="s">
        <v>28</v>
      </c>
      <c r="D95" t="s">
        <v>29</v>
      </c>
      <c r="E95" t="s">
        <v>30</v>
      </c>
      <c r="F95" t="s">
        <v>309</v>
      </c>
    </row>
    <row r="96" spans="1:6" x14ac:dyDescent="0.25">
      <c r="A96" t="s">
        <v>311</v>
      </c>
      <c r="B96" s="367">
        <f>B82-B89</f>
        <v>20.435119999999984</v>
      </c>
      <c r="C96" s="367">
        <f t="shared" ref="C96:F96" si="6">C82-C89</f>
        <v>19.308014285714307</v>
      </c>
      <c r="D96" s="367">
        <f t="shared" si="6"/>
        <v>18.239744444444455</v>
      </c>
      <c r="E96" s="367">
        <f t="shared" si="6"/>
        <v>16.659158333333323</v>
      </c>
      <c r="F96" s="367">
        <f t="shared" si="6"/>
        <v>15.813020000000023</v>
      </c>
    </row>
    <row r="97" spans="1:6" x14ac:dyDescent="0.25">
      <c r="A97" t="s">
        <v>465</v>
      </c>
      <c r="B97" s="367">
        <f t="shared" ref="B97:F99" si="7">B83-B90</f>
        <v>16.233380000000011</v>
      </c>
      <c r="C97" s="367">
        <f t="shared" si="7"/>
        <v>15.689371428571434</v>
      </c>
      <c r="D97" s="367">
        <f t="shared" si="7"/>
        <v>15.204188888888893</v>
      </c>
      <c r="E97" s="367">
        <f t="shared" si="7"/>
        <v>14.498258333333325</v>
      </c>
      <c r="F97" s="367">
        <f t="shared" si="7"/>
        <v>13.995119999999986</v>
      </c>
    </row>
    <row r="98" spans="1:6" x14ac:dyDescent="0.25">
      <c r="A98" t="s">
        <v>466</v>
      </c>
      <c r="B98" s="367">
        <f t="shared" si="7"/>
        <v>12.445760000000007</v>
      </c>
      <c r="C98" s="367">
        <f t="shared" si="7"/>
        <v>11.683600000000041</v>
      </c>
      <c r="D98" s="367">
        <f t="shared" si="7"/>
        <v>11.245933333333312</v>
      </c>
      <c r="E98" s="367">
        <f t="shared" si="7"/>
        <v>10.916658333333345</v>
      </c>
      <c r="F98" s="367">
        <f t="shared" si="7"/>
        <v>10.669693333333356</v>
      </c>
    </row>
    <row r="99" spans="1:6" x14ac:dyDescent="0.25">
      <c r="A99" t="s">
        <v>467</v>
      </c>
      <c r="B99" s="367">
        <f t="shared" si="7"/>
        <v>17.924239999999998</v>
      </c>
      <c r="C99" s="367">
        <f t="shared" si="7"/>
        <v>17.924257142857101</v>
      </c>
      <c r="D99" s="367">
        <f t="shared" si="7"/>
        <v>17.92425555555559</v>
      </c>
      <c r="E99" s="367">
        <f t="shared" si="7"/>
        <v>17.924249999999972</v>
      </c>
      <c r="F99" s="367">
        <f t="shared" si="7"/>
        <v>17.924246666666676</v>
      </c>
    </row>
    <row r="101" spans="1:6" x14ac:dyDescent="0.25">
      <c r="A101" s="35"/>
    </row>
    <row r="102" spans="1:6" x14ac:dyDescent="0.25">
      <c r="A102" s="17" t="s">
        <v>332</v>
      </c>
    </row>
    <row r="103" spans="1:6" x14ac:dyDescent="0.25">
      <c r="A103" t="s">
        <v>460</v>
      </c>
    </row>
    <row r="104" spans="1:6" x14ac:dyDescent="0.25">
      <c r="A104"/>
    </row>
  </sheetData>
  <mergeCells count="14">
    <mergeCell ref="B16:F16"/>
    <mergeCell ref="B2:F2"/>
    <mergeCell ref="B9:F9"/>
    <mergeCell ref="B58:F58"/>
    <mergeCell ref="B65:F65"/>
    <mergeCell ref="B73:F73"/>
    <mergeCell ref="B80:F80"/>
    <mergeCell ref="B94:F94"/>
    <mergeCell ref="B87:F87"/>
    <mergeCell ref="B23:F23"/>
    <mergeCell ref="B30:F30"/>
    <mergeCell ref="B37:F37"/>
    <mergeCell ref="B44:F44"/>
    <mergeCell ref="B51:F51"/>
  </mergeCells>
  <hyperlinks>
    <hyperlink ref="A102" r:id="rId1" xr:uid="{C1F43DE0-9709-4DDB-984B-6C95616875F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97178-625F-4E67-94C1-D10A6578DC0F}">
  <dimension ref="A1:L22"/>
  <sheetViews>
    <sheetView topLeftCell="D1" workbookViewId="0">
      <selection activeCell="L1" sqref="L1:L9"/>
    </sheetView>
  </sheetViews>
  <sheetFormatPr defaultColWidth="9.140625" defaultRowHeight="15" x14ac:dyDescent="0.25"/>
  <cols>
    <col min="1" max="1" width="17.28515625" style="4" bestFit="1" customWidth="1"/>
    <col min="2" max="2" width="35.7109375" style="4" bestFit="1" customWidth="1"/>
    <col min="3" max="3" width="21.42578125" style="4" bestFit="1" customWidth="1"/>
    <col min="4" max="4" width="60.42578125" style="4" customWidth="1"/>
    <col min="5" max="5" width="26.140625" style="4" bestFit="1" customWidth="1"/>
    <col min="6" max="6" width="23.42578125" style="4" bestFit="1" customWidth="1"/>
    <col min="7" max="7" width="18.42578125" style="4" bestFit="1" customWidth="1"/>
    <col min="8" max="8" width="23" style="4" bestFit="1" customWidth="1"/>
    <col min="9" max="9" width="39.140625" style="66" bestFit="1" customWidth="1"/>
    <col min="10" max="10" width="13.85546875" style="66" bestFit="1" customWidth="1"/>
    <col min="11" max="11" width="9.140625" style="4"/>
    <col min="12" max="12" width="30.7109375" style="66" bestFit="1" customWidth="1"/>
    <col min="13" max="16384" width="9.140625" style="4"/>
  </cols>
  <sheetData>
    <row r="1" spans="1:12" x14ac:dyDescent="0.25">
      <c r="A1" s="18" t="s">
        <v>344</v>
      </c>
      <c r="B1" s="356" t="s">
        <v>345</v>
      </c>
      <c r="C1" s="356" t="s">
        <v>346</v>
      </c>
      <c r="D1" s="356" t="s">
        <v>347</v>
      </c>
      <c r="E1" s="356" t="s">
        <v>348</v>
      </c>
      <c r="F1" s="356" t="s">
        <v>349</v>
      </c>
      <c r="G1" s="356" t="s">
        <v>350</v>
      </c>
      <c r="H1" s="356" t="s">
        <v>351</v>
      </c>
      <c r="I1" s="356" t="s">
        <v>352</v>
      </c>
      <c r="J1" s="356" t="s">
        <v>353</v>
      </c>
      <c r="K1" s="356" t="s">
        <v>354</v>
      </c>
      <c r="L1" s="32"/>
    </row>
    <row r="2" spans="1:12" x14ac:dyDescent="0.25">
      <c r="A2" s="66" t="s">
        <v>355</v>
      </c>
      <c r="B2" s="66" t="s">
        <v>356</v>
      </c>
      <c r="C2" s="66" t="s">
        <v>357</v>
      </c>
      <c r="D2" s="67" t="s">
        <v>358</v>
      </c>
      <c r="E2" s="68" t="s">
        <v>359</v>
      </c>
      <c r="F2" s="68" t="s">
        <v>360</v>
      </c>
      <c r="G2" s="66" t="s">
        <v>361</v>
      </c>
      <c r="H2" s="66" t="s">
        <v>264</v>
      </c>
      <c r="I2" s="66" t="s">
        <v>362</v>
      </c>
      <c r="J2" s="66" t="s">
        <v>26</v>
      </c>
      <c r="K2" s="66" t="s">
        <v>363</v>
      </c>
      <c r="L2" s="33"/>
    </row>
    <row r="3" spans="1:12" x14ac:dyDescent="0.25">
      <c r="A3" s="66" t="s">
        <v>364</v>
      </c>
      <c r="B3" s="66" t="s">
        <v>365</v>
      </c>
      <c r="C3" s="66" t="s">
        <v>366</v>
      </c>
      <c r="D3" s="67" t="s">
        <v>367</v>
      </c>
      <c r="E3" s="68" t="s">
        <v>368</v>
      </c>
      <c r="F3" s="66" t="s">
        <v>451</v>
      </c>
      <c r="G3" s="66" t="s">
        <v>370</v>
      </c>
      <c r="H3" s="66" t="s">
        <v>265</v>
      </c>
      <c r="I3" s="69" t="s">
        <v>178</v>
      </c>
      <c r="J3" s="66">
        <v>0</v>
      </c>
      <c r="K3" s="66" t="s">
        <v>371</v>
      </c>
      <c r="L3" s="33"/>
    </row>
    <row r="4" spans="1:12" x14ac:dyDescent="0.25">
      <c r="A4" s="66" t="s">
        <v>372</v>
      </c>
      <c r="B4" s="66" t="s">
        <v>373</v>
      </c>
      <c r="C4" s="66" t="s">
        <v>374</v>
      </c>
      <c r="D4" s="67" t="s">
        <v>375</v>
      </c>
      <c r="E4" s="68" t="s">
        <v>376</v>
      </c>
      <c r="F4" s="68" t="s">
        <v>369</v>
      </c>
      <c r="G4" s="66" t="s">
        <v>378</v>
      </c>
      <c r="H4" s="66" t="s">
        <v>266</v>
      </c>
      <c r="I4" s="69" t="s">
        <v>179</v>
      </c>
      <c r="J4" s="66">
        <v>1</v>
      </c>
      <c r="K4" s="66" t="s">
        <v>379</v>
      </c>
      <c r="L4" s="33"/>
    </row>
    <row r="5" spans="1:12" x14ac:dyDescent="0.25">
      <c r="B5" s="66"/>
      <c r="C5" s="66" t="s">
        <v>380</v>
      </c>
      <c r="D5" s="67" t="s">
        <v>355</v>
      </c>
      <c r="E5" s="68" t="s">
        <v>381</v>
      </c>
      <c r="F5" s="68" t="s">
        <v>377</v>
      </c>
      <c r="G5" s="66" t="s">
        <v>383</v>
      </c>
      <c r="I5" s="69" t="s">
        <v>180</v>
      </c>
      <c r="J5" s="66">
        <v>2</v>
      </c>
      <c r="K5" s="66" t="s">
        <v>334</v>
      </c>
      <c r="L5" s="33"/>
    </row>
    <row r="6" spans="1:12" ht="45" customHeight="1" x14ac:dyDescent="0.25">
      <c r="B6" s="66"/>
      <c r="E6" s="68" t="s">
        <v>384</v>
      </c>
      <c r="F6" s="68" t="s">
        <v>382</v>
      </c>
      <c r="I6" s="70" t="s">
        <v>181</v>
      </c>
      <c r="J6" s="66">
        <v>3</v>
      </c>
      <c r="K6" s="66" t="s">
        <v>386</v>
      </c>
      <c r="L6" s="33"/>
    </row>
    <row r="7" spans="1:12" ht="45" x14ac:dyDescent="0.25">
      <c r="A7" s="18"/>
      <c r="B7" s="18"/>
      <c r="D7" s="67" t="s">
        <v>387</v>
      </c>
      <c r="E7" s="68" t="s">
        <v>388</v>
      </c>
      <c r="F7" s="68" t="s">
        <v>385</v>
      </c>
      <c r="I7" s="66" t="s">
        <v>207</v>
      </c>
      <c r="J7" s="66">
        <v>4</v>
      </c>
      <c r="K7" s="66" t="s">
        <v>389</v>
      </c>
      <c r="L7" s="33"/>
    </row>
    <row r="8" spans="1:12" x14ac:dyDescent="0.25">
      <c r="B8" s="18"/>
      <c r="D8" s="67"/>
      <c r="E8" s="68" t="s">
        <v>390</v>
      </c>
      <c r="F8" s="68" t="s">
        <v>370</v>
      </c>
      <c r="I8" s="66" t="s">
        <v>211</v>
      </c>
      <c r="K8" s="66" t="s">
        <v>391</v>
      </c>
      <c r="L8" s="33"/>
    </row>
    <row r="9" spans="1:12" x14ac:dyDescent="0.25">
      <c r="E9" s="68" t="s">
        <v>392</v>
      </c>
      <c r="F9" s="68" t="s">
        <v>378</v>
      </c>
      <c r="K9" s="66" t="s">
        <v>393</v>
      </c>
      <c r="L9" s="33"/>
    </row>
    <row r="10" spans="1:12" x14ac:dyDescent="0.25">
      <c r="E10" s="68" t="s">
        <v>394</v>
      </c>
      <c r="K10" s="66" t="s">
        <v>395</v>
      </c>
    </row>
    <row r="11" spans="1:12" x14ac:dyDescent="0.25">
      <c r="E11" s="68" t="s">
        <v>396</v>
      </c>
      <c r="I11" s="356" t="s">
        <v>397</v>
      </c>
      <c r="K11" s="66" t="s">
        <v>398</v>
      </c>
    </row>
    <row r="12" spans="1:12" x14ac:dyDescent="0.25">
      <c r="E12" s="68" t="s">
        <v>399</v>
      </c>
      <c r="I12" s="66" t="s">
        <v>400</v>
      </c>
      <c r="K12" s="66" t="s">
        <v>401</v>
      </c>
    </row>
    <row r="13" spans="1:12" x14ac:dyDescent="0.25">
      <c r="E13" s="68" t="s">
        <v>402</v>
      </c>
      <c r="I13" s="66" t="s">
        <v>403</v>
      </c>
      <c r="K13" s="66" t="s">
        <v>404</v>
      </c>
    </row>
    <row r="14" spans="1:12" x14ac:dyDescent="0.25">
      <c r="E14" s="68" t="s">
        <v>405</v>
      </c>
      <c r="K14" s="66" t="s">
        <v>406</v>
      </c>
    </row>
    <row r="15" spans="1:12" x14ac:dyDescent="0.25">
      <c r="E15" s="68" t="s">
        <v>407</v>
      </c>
      <c r="K15" s="66" t="s">
        <v>408</v>
      </c>
    </row>
    <row r="16" spans="1:12" x14ac:dyDescent="0.25">
      <c r="E16" s="68" t="s">
        <v>409</v>
      </c>
      <c r="K16" s="66" t="s">
        <v>410</v>
      </c>
    </row>
    <row r="17" spans="4:11" x14ac:dyDescent="0.25">
      <c r="E17" s="68"/>
      <c r="K17" s="66" t="s">
        <v>411</v>
      </c>
    </row>
    <row r="18" spans="4:11" x14ac:dyDescent="0.25">
      <c r="D18" s="67" t="s">
        <v>412</v>
      </c>
      <c r="E18" s="68"/>
      <c r="K18" s="66" t="s">
        <v>413</v>
      </c>
    </row>
    <row r="19" spans="4:11" x14ac:dyDescent="0.25">
      <c r="D19" s="67" t="s">
        <v>414</v>
      </c>
      <c r="K19" s="66" t="s">
        <v>415</v>
      </c>
    </row>
    <row r="20" spans="4:11" x14ac:dyDescent="0.25">
      <c r="D20" s="67" t="s">
        <v>416</v>
      </c>
      <c r="K20" s="66" t="s">
        <v>417</v>
      </c>
    </row>
    <row r="21" spans="4:11" x14ac:dyDescent="0.25">
      <c r="D21" s="67" t="s">
        <v>418</v>
      </c>
      <c r="K21" s="66" t="s">
        <v>419</v>
      </c>
    </row>
    <row r="22" spans="4:11" x14ac:dyDescent="0.25">
      <c r="K22" s="66" t="s">
        <v>420</v>
      </c>
    </row>
  </sheetData>
  <sortState xmlns:xlrd2="http://schemas.microsoft.com/office/spreadsheetml/2017/richdata2" ref="E3:E15">
    <sortCondition ref="E2:E15"/>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BABC9-5354-4DD7-A0BD-BE9A3E0CCE38}">
  <dimension ref="A1:O59"/>
  <sheetViews>
    <sheetView topLeftCell="A12" workbookViewId="0">
      <selection activeCell="B50" sqref="B50"/>
    </sheetView>
  </sheetViews>
  <sheetFormatPr defaultColWidth="8.85546875" defaultRowHeight="15" x14ac:dyDescent="0.25"/>
  <cols>
    <col min="1" max="1" width="47.42578125" style="4" bestFit="1" customWidth="1"/>
    <col min="2" max="2" width="47.42578125" style="4" customWidth="1"/>
    <col min="3" max="16384" width="8.85546875" style="4"/>
  </cols>
  <sheetData>
    <row r="1" spans="1:12" x14ac:dyDescent="0.25">
      <c r="A1" s="18" t="s">
        <v>421</v>
      </c>
      <c r="B1" s="18"/>
    </row>
    <row r="2" spans="1:12" x14ac:dyDescent="0.25">
      <c r="C2" s="486" t="s">
        <v>208</v>
      </c>
      <c r="D2" s="486"/>
      <c r="E2" s="486"/>
      <c r="F2" s="486"/>
      <c r="G2" s="486"/>
      <c r="I2" s="488" t="s">
        <v>457</v>
      </c>
      <c r="J2" s="488"/>
      <c r="K2" s="488"/>
      <c r="L2" s="488"/>
    </row>
    <row r="3" spans="1:12" ht="15.75" thickBot="1" x14ac:dyDescent="0.3">
      <c r="C3" s="358" t="s">
        <v>26</v>
      </c>
      <c r="D3" s="358">
        <v>0</v>
      </c>
      <c r="E3" s="358">
        <v>1</v>
      </c>
      <c r="F3" s="358">
        <v>2</v>
      </c>
      <c r="G3" s="358">
        <v>3</v>
      </c>
      <c r="I3" s="356">
        <v>1</v>
      </c>
      <c r="J3" s="356">
        <v>1.5</v>
      </c>
      <c r="K3" s="356">
        <v>3</v>
      </c>
      <c r="L3" s="356">
        <v>4.5</v>
      </c>
    </row>
    <row r="4" spans="1:12" x14ac:dyDescent="0.25">
      <c r="A4" s="19" t="s">
        <v>422</v>
      </c>
      <c r="B4" s="20" t="s">
        <v>423</v>
      </c>
      <c r="C4" s="21">
        <f>ROUNDDOWN(D4*0.75,0)</f>
        <v>510</v>
      </c>
      <c r="D4" s="21">
        <f>ROUNDDOWN((((I$4*0.3)*0.3)/12),0)</f>
        <v>680</v>
      </c>
      <c r="E4" s="21">
        <f t="shared" ref="E4:G4" si="0">ROUNDDOWN((((J$4*0.3)*0.3)/12),0)</f>
        <v>728</v>
      </c>
      <c r="F4" s="21">
        <f t="shared" si="0"/>
        <v>874</v>
      </c>
      <c r="G4" s="21">
        <f t="shared" si="0"/>
        <v>1010</v>
      </c>
      <c r="I4" s="365">
        <v>90700</v>
      </c>
      <c r="J4" s="365">
        <v>97150</v>
      </c>
      <c r="K4" s="365">
        <v>116600</v>
      </c>
      <c r="L4" s="365">
        <v>134700</v>
      </c>
    </row>
    <row r="5" spans="1:12" x14ac:dyDescent="0.25">
      <c r="A5" s="22"/>
      <c r="B5" s="23" t="s">
        <v>424</v>
      </c>
      <c r="C5" s="24">
        <f t="shared" ref="C5:C27" si="1">ROUNDDOWN(D5*0.75,0)</f>
        <v>849</v>
      </c>
      <c r="D5" s="24">
        <f>ROUNDDOWN((((I$4*0.5)*0.3)/12),0)</f>
        <v>1133</v>
      </c>
      <c r="E5" s="24">
        <f t="shared" ref="E5:G5" si="2">ROUNDDOWN((((J$4*0.5)*0.3)/12),0)</f>
        <v>1214</v>
      </c>
      <c r="F5" s="24">
        <f t="shared" si="2"/>
        <v>1457</v>
      </c>
      <c r="G5" s="24">
        <f t="shared" si="2"/>
        <v>1683</v>
      </c>
      <c r="I5" s="365"/>
      <c r="J5" s="365"/>
      <c r="K5" s="365"/>
      <c r="L5" s="365"/>
    </row>
    <row r="6" spans="1:12" x14ac:dyDescent="0.25">
      <c r="A6" s="22"/>
      <c r="B6" s="23" t="s">
        <v>425</v>
      </c>
      <c r="C6" s="24">
        <f t="shared" si="1"/>
        <v>1020</v>
      </c>
      <c r="D6" s="24">
        <f>ROUNDDOWN((((I$4*0.6)*0.3)/12),0)</f>
        <v>1360</v>
      </c>
      <c r="E6" s="24">
        <f t="shared" ref="E6:G6" si="3">ROUNDDOWN((((J$4*0.6)*0.3)/12),0)</f>
        <v>1457</v>
      </c>
      <c r="F6" s="24">
        <f t="shared" si="3"/>
        <v>1749</v>
      </c>
      <c r="G6" s="24">
        <f t="shared" si="3"/>
        <v>2020</v>
      </c>
      <c r="I6" s="365"/>
      <c r="J6" s="365"/>
      <c r="K6" s="365"/>
      <c r="L6" s="365"/>
    </row>
    <row r="7" spans="1:12" ht="15.75" thickBot="1" x14ac:dyDescent="0.3">
      <c r="A7" s="25"/>
      <c r="B7" s="26" t="s">
        <v>426</v>
      </c>
      <c r="C7" s="364">
        <f t="shared" si="1"/>
        <v>1190</v>
      </c>
      <c r="D7" s="27">
        <f>ROUNDDOWN((((I$4*0.7)*0.3)/12),0)</f>
        <v>1587</v>
      </c>
      <c r="E7" s="27">
        <f t="shared" ref="E7:G7" si="4">ROUNDDOWN((((J$4*0.7)*0.3)/12),0)</f>
        <v>1700</v>
      </c>
      <c r="F7" s="27">
        <f t="shared" si="4"/>
        <v>2040</v>
      </c>
      <c r="G7" s="27">
        <f t="shared" si="4"/>
        <v>2357</v>
      </c>
      <c r="I7" s="365"/>
      <c r="J7" s="365"/>
      <c r="K7" s="365"/>
      <c r="L7" s="365"/>
    </row>
    <row r="8" spans="1:12" x14ac:dyDescent="0.25">
      <c r="A8" s="19" t="s">
        <v>427</v>
      </c>
      <c r="B8" s="20" t="s">
        <v>423</v>
      </c>
      <c r="C8" s="21">
        <f>ROUNDDOWN(D8*0.75,0)</f>
        <v>542</v>
      </c>
      <c r="D8" s="21">
        <f>ROUNDDOWN((((I$8*0.3)*0.3)/12),0)</f>
        <v>723</v>
      </c>
      <c r="E8" s="21">
        <f t="shared" ref="E8:G8" si="5">ROUNDDOWN((((J$8*0.3)*0.3)/12),0)</f>
        <v>775</v>
      </c>
      <c r="F8" s="21">
        <f t="shared" si="5"/>
        <v>930</v>
      </c>
      <c r="G8" s="21">
        <f t="shared" si="5"/>
        <v>1075</v>
      </c>
      <c r="I8" s="365">
        <v>96500</v>
      </c>
      <c r="J8" s="365">
        <v>103400</v>
      </c>
      <c r="K8" s="365">
        <v>124100</v>
      </c>
      <c r="L8" s="365">
        <v>143350</v>
      </c>
    </row>
    <row r="9" spans="1:12" x14ac:dyDescent="0.25">
      <c r="A9" s="22"/>
      <c r="B9" s="23" t="s">
        <v>424</v>
      </c>
      <c r="C9" s="24">
        <f t="shared" si="1"/>
        <v>904</v>
      </c>
      <c r="D9" s="24">
        <f>ROUNDDOWN((((I$8*0.5)*0.3)/12),0)</f>
        <v>1206</v>
      </c>
      <c r="E9" s="24">
        <f t="shared" ref="E9:G9" si="6">ROUNDDOWN((((J$8*0.5)*0.3)/12),0)</f>
        <v>1292</v>
      </c>
      <c r="F9" s="24">
        <f t="shared" si="6"/>
        <v>1551</v>
      </c>
      <c r="G9" s="24">
        <f t="shared" si="6"/>
        <v>1791</v>
      </c>
      <c r="I9" s="365"/>
      <c r="J9" s="365"/>
      <c r="K9" s="365"/>
      <c r="L9" s="365"/>
    </row>
    <row r="10" spans="1:12" x14ac:dyDescent="0.25">
      <c r="A10" s="22"/>
      <c r="B10" s="23" t="s">
        <v>425</v>
      </c>
      <c r="C10" s="24">
        <f t="shared" si="1"/>
        <v>1085</v>
      </c>
      <c r="D10" s="24">
        <f>ROUNDDOWN((((I$8*0.6)*0.3)/12),0)</f>
        <v>1447</v>
      </c>
      <c r="E10" s="24">
        <f t="shared" ref="E10:G10" si="7">ROUNDDOWN((((J$8*0.6)*0.3)/12),0)</f>
        <v>1551</v>
      </c>
      <c r="F10" s="24">
        <f t="shared" si="7"/>
        <v>1861</v>
      </c>
      <c r="G10" s="24">
        <f t="shared" si="7"/>
        <v>2150</v>
      </c>
      <c r="I10" s="365"/>
      <c r="J10" s="365"/>
      <c r="K10" s="365"/>
      <c r="L10" s="365"/>
    </row>
    <row r="11" spans="1:12" ht="15.75" thickBot="1" x14ac:dyDescent="0.3">
      <c r="A11" s="25"/>
      <c r="B11" s="26" t="s">
        <v>426</v>
      </c>
      <c r="C11" s="27">
        <f t="shared" si="1"/>
        <v>1266</v>
      </c>
      <c r="D11" s="27">
        <f>ROUNDDOWN((((I$8*0.7)*0.3)/12),0)</f>
        <v>1688</v>
      </c>
      <c r="E11" s="27">
        <f t="shared" ref="E11:G11" si="8">ROUNDDOWN((((J$8*0.7)*0.3)/12),0)</f>
        <v>1809</v>
      </c>
      <c r="F11" s="27">
        <f t="shared" si="8"/>
        <v>2171</v>
      </c>
      <c r="G11" s="27">
        <f t="shared" si="8"/>
        <v>2508</v>
      </c>
      <c r="I11" s="365"/>
      <c r="J11" s="365"/>
      <c r="K11" s="365"/>
      <c r="L11" s="365"/>
    </row>
    <row r="12" spans="1:12" x14ac:dyDescent="0.25">
      <c r="A12" s="28" t="s">
        <v>428</v>
      </c>
      <c r="B12" s="20" t="s">
        <v>423</v>
      </c>
      <c r="C12" s="21">
        <f>ROUNDDOWN(D12*0.75,0)</f>
        <v>609</v>
      </c>
      <c r="D12" s="21">
        <f>ROUNDDOWN((((I$12*0.3)*0.3)/12),0)</f>
        <v>813</v>
      </c>
      <c r="E12" s="21">
        <f t="shared" ref="E12:G12" si="9">ROUNDDOWN((((J$12*0.3)*0.3)/12),0)</f>
        <v>871</v>
      </c>
      <c r="F12" s="21">
        <f t="shared" si="9"/>
        <v>1045</v>
      </c>
      <c r="G12" s="21">
        <f t="shared" si="9"/>
        <v>1207</v>
      </c>
      <c r="I12" s="365">
        <v>108400</v>
      </c>
      <c r="J12" s="365">
        <v>116150</v>
      </c>
      <c r="K12" s="365">
        <v>139400</v>
      </c>
      <c r="L12" s="365">
        <v>161000</v>
      </c>
    </row>
    <row r="13" spans="1:12" x14ac:dyDescent="0.25">
      <c r="A13" s="29"/>
      <c r="B13" s="23" t="s">
        <v>424</v>
      </c>
      <c r="C13" s="24">
        <f t="shared" si="1"/>
        <v>1016</v>
      </c>
      <c r="D13" s="24">
        <f>ROUNDDOWN((((I$12*0.5)*0.3)/12),0)</f>
        <v>1355</v>
      </c>
      <c r="E13" s="24">
        <f t="shared" ref="E13:G13" si="10">ROUNDDOWN((((J$12*0.5)*0.3)/12),0)</f>
        <v>1451</v>
      </c>
      <c r="F13" s="24">
        <f t="shared" si="10"/>
        <v>1742</v>
      </c>
      <c r="G13" s="24">
        <f t="shared" si="10"/>
        <v>2012</v>
      </c>
      <c r="I13" s="365"/>
      <c r="J13" s="365"/>
      <c r="K13" s="365"/>
      <c r="L13" s="365"/>
    </row>
    <row r="14" spans="1:12" x14ac:dyDescent="0.25">
      <c r="A14" s="29"/>
      <c r="B14" s="23" t="s">
        <v>425</v>
      </c>
      <c r="C14" s="24">
        <f t="shared" si="1"/>
        <v>1219</v>
      </c>
      <c r="D14" s="24">
        <f>ROUNDDOWN((((I$12*0.6)*0.3)/12),0)</f>
        <v>1626</v>
      </c>
      <c r="E14" s="24">
        <f t="shared" ref="E14:G14" si="11">ROUNDDOWN((((J$12*0.6)*0.3)/12),0)</f>
        <v>1742</v>
      </c>
      <c r="F14" s="24">
        <f t="shared" si="11"/>
        <v>2091</v>
      </c>
      <c r="G14" s="24">
        <f t="shared" si="11"/>
        <v>2415</v>
      </c>
      <c r="I14" s="365"/>
      <c r="J14" s="365"/>
      <c r="K14" s="365"/>
      <c r="L14" s="365"/>
    </row>
    <row r="15" spans="1:12" ht="15.75" thickBot="1" x14ac:dyDescent="0.3">
      <c r="A15" s="30"/>
      <c r="B15" s="26" t="s">
        <v>426</v>
      </c>
      <c r="C15" s="27">
        <f t="shared" si="1"/>
        <v>1422</v>
      </c>
      <c r="D15" s="27">
        <f>ROUNDDOWN((((I$12*0.7)*0.3)/12),0)</f>
        <v>1897</v>
      </c>
      <c r="E15" s="27">
        <f t="shared" ref="E15:G15" si="12">ROUNDDOWN((((J$12*0.7)*0.3)/12),0)</f>
        <v>2032</v>
      </c>
      <c r="F15" s="27">
        <f t="shared" si="12"/>
        <v>2439</v>
      </c>
      <c r="G15" s="27">
        <f t="shared" si="12"/>
        <v>2817</v>
      </c>
      <c r="I15" s="365"/>
      <c r="J15" s="365"/>
      <c r="K15" s="365"/>
      <c r="L15" s="365"/>
    </row>
    <row r="16" spans="1:12" x14ac:dyDescent="0.25">
      <c r="A16" s="28" t="s">
        <v>429</v>
      </c>
      <c r="B16" s="20" t="s">
        <v>423</v>
      </c>
      <c r="C16" s="21">
        <f>ROUNDDOWN(D16*0.75,0)</f>
        <v>553</v>
      </c>
      <c r="D16" s="21">
        <f>ROUNDDOWN((((I$16*0.3)*0.3)/12),0)</f>
        <v>738</v>
      </c>
      <c r="E16" s="21">
        <f t="shared" ref="E16:G16" si="13">ROUNDDOWN((((J$16*0.3)*0.3)/12),0)</f>
        <v>790</v>
      </c>
      <c r="F16" s="21">
        <f t="shared" si="13"/>
        <v>948</v>
      </c>
      <c r="G16" s="21">
        <f t="shared" si="13"/>
        <v>1096</v>
      </c>
      <c r="I16" s="365">
        <v>98400</v>
      </c>
      <c r="J16" s="365">
        <v>105400</v>
      </c>
      <c r="K16" s="365">
        <v>126500</v>
      </c>
      <c r="L16" s="365">
        <v>146150</v>
      </c>
    </row>
    <row r="17" spans="1:15" x14ac:dyDescent="0.25">
      <c r="A17" s="29"/>
      <c r="B17" s="23" t="s">
        <v>424</v>
      </c>
      <c r="C17" s="24">
        <f t="shared" si="1"/>
        <v>922</v>
      </c>
      <c r="D17" s="24">
        <f>ROUNDDOWN((((I$16*0.5)*0.3)/12),0)</f>
        <v>1230</v>
      </c>
      <c r="E17" s="24">
        <f t="shared" ref="E17:G17" si="14">ROUNDDOWN((((J$16*0.5)*0.3)/12),0)</f>
        <v>1317</v>
      </c>
      <c r="F17" s="24">
        <f t="shared" si="14"/>
        <v>1581</v>
      </c>
      <c r="G17" s="24">
        <f t="shared" si="14"/>
        <v>1826</v>
      </c>
      <c r="I17" s="365"/>
      <c r="J17" s="365"/>
      <c r="K17" s="365"/>
      <c r="L17" s="365"/>
    </row>
    <row r="18" spans="1:15" x14ac:dyDescent="0.25">
      <c r="A18" s="29"/>
      <c r="B18" s="23" t="s">
        <v>425</v>
      </c>
      <c r="C18" s="24">
        <f t="shared" si="1"/>
        <v>1107</v>
      </c>
      <c r="D18" s="24">
        <f>ROUNDDOWN((((I$16*0.6)*0.3)/12),0)</f>
        <v>1476</v>
      </c>
      <c r="E18" s="24">
        <f t="shared" ref="E18:G18" si="15">ROUNDDOWN((((J$16*0.6)*0.3)/12),0)</f>
        <v>1581</v>
      </c>
      <c r="F18" s="24">
        <f t="shared" si="15"/>
        <v>1897</v>
      </c>
      <c r="G18" s="24">
        <f t="shared" si="15"/>
        <v>2192</v>
      </c>
      <c r="I18" s="365"/>
      <c r="J18" s="365"/>
      <c r="K18" s="365"/>
      <c r="L18" s="365"/>
    </row>
    <row r="19" spans="1:15" ht="15.75" thickBot="1" x14ac:dyDescent="0.3">
      <c r="A19" s="30"/>
      <c r="B19" s="26" t="s">
        <v>426</v>
      </c>
      <c r="C19" s="27">
        <f t="shared" si="1"/>
        <v>1291</v>
      </c>
      <c r="D19" s="27">
        <f>ROUNDDOWN((((I$16*0.7)*0.3)/12),0)</f>
        <v>1722</v>
      </c>
      <c r="E19" s="27">
        <f t="shared" ref="E19:G19" si="16">ROUNDDOWN((((J$16*0.7)*0.3)/12),0)</f>
        <v>1844</v>
      </c>
      <c r="F19" s="27">
        <f t="shared" si="16"/>
        <v>2213</v>
      </c>
      <c r="G19" s="27">
        <f t="shared" si="16"/>
        <v>2557</v>
      </c>
      <c r="I19" s="365"/>
      <c r="J19" s="365"/>
      <c r="K19" s="365"/>
      <c r="L19" s="365"/>
    </row>
    <row r="20" spans="1:15" x14ac:dyDescent="0.25">
      <c r="A20" s="28" t="s">
        <v>430</v>
      </c>
      <c r="B20" s="20" t="s">
        <v>423</v>
      </c>
      <c r="C20" s="21">
        <f>ROUNDDOWN(D20*0.75,0)</f>
        <v>483</v>
      </c>
      <c r="D20" s="21">
        <f>ROUNDDOWN((((I$20*0.3)*0.3)/12),0)</f>
        <v>644</v>
      </c>
      <c r="E20" s="21">
        <f t="shared" ref="E20:G20" si="17">ROUNDDOWN((((J$20*0.3)*0.3)/12),0)</f>
        <v>690</v>
      </c>
      <c r="F20" s="21">
        <f t="shared" si="17"/>
        <v>828</v>
      </c>
      <c r="G20" s="21">
        <f t="shared" si="17"/>
        <v>957</v>
      </c>
      <c r="I20" s="365">
        <v>85900</v>
      </c>
      <c r="J20" s="365">
        <v>92050</v>
      </c>
      <c r="K20" s="365">
        <v>110500</v>
      </c>
      <c r="L20" s="365">
        <v>127650</v>
      </c>
    </row>
    <row r="21" spans="1:15" x14ac:dyDescent="0.25">
      <c r="A21" s="29"/>
      <c r="B21" s="23" t="s">
        <v>424</v>
      </c>
      <c r="C21" s="24">
        <f t="shared" si="1"/>
        <v>804</v>
      </c>
      <c r="D21" s="24">
        <f>ROUNDDOWN((((I$20*0.5)*0.3)/12),0)</f>
        <v>1073</v>
      </c>
      <c r="E21" s="24">
        <f t="shared" ref="E21:G21" si="18">ROUNDDOWN((((J$20*0.5)*0.3)/12),0)</f>
        <v>1150</v>
      </c>
      <c r="F21" s="24">
        <f t="shared" si="18"/>
        <v>1381</v>
      </c>
      <c r="G21" s="24">
        <f t="shared" si="18"/>
        <v>1595</v>
      </c>
      <c r="I21" s="365"/>
      <c r="J21" s="365"/>
      <c r="K21" s="365"/>
      <c r="L21" s="365"/>
    </row>
    <row r="22" spans="1:15" x14ac:dyDescent="0.25">
      <c r="A22" s="29"/>
      <c r="B22" s="23" t="s">
        <v>425</v>
      </c>
      <c r="C22" s="24">
        <f t="shared" si="1"/>
        <v>966</v>
      </c>
      <c r="D22" s="24">
        <f>ROUNDDOWN((((I$20*0.6)*0.3)/12),0)</f>
        <v>1288</v>
      </c>
      <c r="E22" s="24">
        <f t="shared" ref="E22:G22" si="19">ROUNDDOWN((((J$20*0.6)*0.3)/12),0)</f>
        <v>1380</v>
      </c>
      <c r="F22" s="24">
        <f t="shared" si="19"/>
        <v>1657</v>
      </c>
      <c r="G22" s="24">
        <f t="shared" si="19"/>
        <v>1914</v>
      </c>
      <c r="I22" s="365"/>
      <c r="J22" s="365"/>
      <c r="K22" s="365"/>
      <c r="L22" s="365"/>
    </row>
    <row r="23" spans="1:15" ht="15.75" thickBot="1" x14ac:dyDescent="0.3">
      <c r="A23" s="30"/>
      <c r="B23" s="26" t="s">
        <v>426</v>
      </c>
      <c r="C23" s="27">
        <f t="shared" si="1"/>
        <v>1127</v>
      </c>
      <c r="D23" s="27">
        <f>ROUNDDOWN((((I$20*0.7)*0.3)/12),0)</f>
        <v>1503</v>
      </c>
      <c r="E23" s="27">
        <f t="shared" ref="E23:G23" si="20">ROUNDDOWN((((J$20*0.7)*0.3)/12),0)</f>
        <v>1610</v>
      </c>
      <c r="F23" s="27">
        <f t="shared" si="20"/>
        <v>1933</v>
      </c>
      <c r="G23" s="27">
        <f t="shared" si="20"/>
        <v>2233</v>
      </c>
      <c r="I23" s="365"/>
      <c r="J23" s="365"/>
      <c r="K23" s="365"/>
      <c r="L23" s="365"/>
    </row>
    <row r="24" spans="1:15" x14ac:dyDescent="0.25">
      <c r="A24" s="28" t="s">
        <v>431</v>
      </c>
      <c r="B24" s="20" t="s">
        <v>423</v>
      </c>
      <c r="C24" s="21">
        <f>ROUNDDOWN(D24*0.75,0)</f>
        <v>404</v>
      </c>
      <c r="D24" s="21">
        <f>ROUNDDOWN((((I$24*0.3)*0.3)/12),0)</f>
        <v>539</v>
      </c>
      <c r="E24" s="21">
        <f t="shared" ref="E24:G24" si="21">ROUNDDOWN((((J$24*0.3)*0.3)/12),0)</f>
        <v>577</v>
      </c>
      <c r="F24" s="21">
        <f t="shared" si="21"/>
        <v>693</v>
      </c>
      <c r="G24" s="21">
        <f t="shared" si="21"/>
        <v>801</v>
      </c>
      <c r="I24" s="365">
        <v>71900</v>
      </c>
      <c r="J24" s="365">
        <v>77050</v>
      </c>
      <c r="K24" s="365">
        <v>92500</v>
      </c>
      <c r="L24" s="365">
        <v>106850</v>
      </c>
    </row>
    <row r="25" spans="1:15" x14ac:dyDescent="0.25">
      <c r="A25" s="29"/>
      <c r="B25" s="23" t="s">
        <v>424</v>
      </c>
      <c r="C25" s="24">
        <f t="shared" si="1"/>
        <v>673</v>
      </c>
      <c r="D25" s="24">
        <f>ROUNDDOWN((((I$24*0.5)*0.3)/12),0)</f>
        <v>898</v>
      </c>
      <c r="E25" s="24">
        <f t="shared" ref="E25:G25" si="22">ROUNDDOWN((((J$24*0.5)*0.3)/12),0)</f>
        <v>963</v>
      </c>
      <c r="F25" s="24">
        <f t="shared" si="22"/>
        <v>1156</v>
      </c>
      <c r="G25" s="24">
        <f t="shared" si="22"/>
        <v>1335</v>
      </c>
    </row>
    <row r="26" spans="1:15" x14ac:dyDescent="0.25">
      <c r="A26" s="29"/>
      <c r="B26" s="23" t="s">
        <v>425</v>
      </c>
      <c r="C26" s="24">
        <f t="shared" si="1"/>
        <v>808</v>
      </c>
      <c r="D26" s="24">
        <f>ROUNDDOWN((((I$24*0.6)*0.3)/12),0)</f>
        <v>1078</v>
      </c>
      <c r="E26" s="24">
        <f t="shared" ref="E26:G26" si="23">ROUNDDOWN((((J$24*0.6)*0.3)/12),0)</f>
        <v>1155</v>
      </c>
      <c r="F26" s="24">
        <f t="shared" si="23"/>
        <v>1387</v>
      </c>
      <c r="G26" s="24">
        <f t="shared" si="23"/>
        <v>1602</v>
      </c>
    </row>
    <row r="27" spans="1:15" ht="15.75" thickBot="1" x14ac:dyDescent="0.3">
      <c r="A27" s="31"/>
      <c r="B27" s="26" t="s">
        <v>426</v>
      </c>
      <c r="C27" s="27">
        <f t="shared" si="1"/>
        <v>943</v>
      </c>
      <c r="D27" s="27">
        <f>ROUNDDOWN((((I$24*0.7)*0.3)/12),0)</f>
        <v>1258</v>
      </c>
      <c r="E27" s="27">
        <f t="shared" ref="E27:G27" si="24">ROUNDDOWN((((J$24*0.7)*0.3)/12),0)</f>
        <v>1348</v>
      </c>
      <c r="F27" s="27">
        <f t="shared" si="24"/>
        <v>1618</v>
      </c>
      <c r="G27" s="27">
        <f t="shared" si="24"/>
        <v>1869</v>
      </c>
    </row>
    <row r="29" spans="1:15" x14ac:dyDescent="0.25">
      <c r="A29" s="65" t="s">
        <v>456</v>
      </c>
    </row>
    <row r="31" spans="1:15" x14ac:dyDescent="0.25">
      <c r="A31" s="18" t="s">
        <v>432</v>
      </c>
      <c r="C31" s="487" t="s">
        <v>208</v>
      </c>
      <c r="D31" s="487"/>
      <c r="E31" s="487"/>
      <c r="F31" s="487"/>
      <c r="G31" s="487"/>
      <c r="I31" s="489" t="s">
        <v>459</v>
      </c>
      <c r="J31" s="489"/>
      <c r="K31" s="489"/>
      <c r="L31" s="489"/>
    </row>
    <row r="32" spans="1:15" x14ac:dyDescent="0.25">
      <c r="C32" s="357" t="s">
        <v>26</v>
      </c>
      <c r="D32" s="357">
        <v>0</v>
      </c>
      <c r="E32" s="357">
        <v>1</v>
      </c>
      <c r="F32" s="357">
        <v>2</v>
      </c>
      <c r="G32" s="357">
        <v>3</v>
      </c>
      <c r="I32" s="356">
        <v>1</v>
      </c>
      <c r="J32" s="356">
        <v>1.5</v>
      </c>
      <c r="K32" s="356">
        <v>3</v>
      </c>
      <c r="L32" s="356">
        <v>4.5</v>
      </c>
      <c r="M32" s="356"/>
      <c r="N32" s="356"/>
      <c r="O32" s="356"/>
    </row>
    <row r="33" spans="1:12" x14ac:dyDescent="0.25">
      <c r="A33" s="23" t="s">
        <v>433</v>
      </c>
      <c r="B33" s="23" t="s">
        <v>434</v>
      </c>
      <c r="C33" s="24">
        <f t="shared" ref="C33:C43" si="25">ROUNDDOWN(D33*0.75,0)</f>
        <v>336</v>
      </c>
      <c r="D33" s="24">
        <f>ROUNDDOWN(((((I33*2)*0.2)*0.3)/12),0)</f>
        <v>448</v>
      </c>
      <c r="E33" s="24">
        <f t="shared" ref="E33:G43" si="26">ROUNDDOWN(((((J33*2)*0.2)*0.3)/12),0)</f>
        <v>480</v>
      </c>
      <c r="F33" s="24">
        <f t="shared" si="26"/>
        <v>576</v>
      </c>
      <c r="G33" s="24">
        <f t="shared" si="26"/>
        <v>665</v>
      </c>
      <c r="I33" s="365">
        <v>44800</v>
      </c>
      <c r="J33" s="365">
        <f>(44800+51200)/2</f>
        <v>48000</v>
      </c>
      <c r="K33" s="365">
        <v>57600</v>
      </c>
      <c r="L33" s="365">
        <f>(63950+69100)/2</f>
        <v>66525</v>
      </c>
    </row>
    <row r="34" spans="1:12" x14ac:dyDescent="0.25">
      <c r="A34" s="23" t="s">
        <v>435</v>
      </c>
      <c r="B34" s="23" t="s">
        <v>434</v>
      </c>
      <c r="C34" s="24">
        <f t="shared" si="25"/>
        <v>285</v>
      </c>
      <c r="D34" s="24">
        <f t="shared" ref="D34:D43" si="27">ROUNDDOWN(((((I34*2)*0.2)*0.3)/12),0)</f>
        <v>381</v>
      </c>
      <c r="E34" s="24">
        <f t="shared" si="26"/>
        <v>408</v>
      </c>
      <c r="F34" s="24">
        <f t="shared" si="26"/>
        <v>490</v>
      </c>
      <c r="G34" s="24">
        <f t="shared" si="26"/>
        <v>566</v>
      </c>
      <c r="I34" s="365">
        <v>38100</v>
      </c>
      <c r="J34" s="365">
        <f>(38100+43550)/2</f>
        <v>40825</v>
      </c>
      <c r="K34" s="365">
        <v>49000</v>
      </c>
      <c r="L34" s="365">
        <f>(54400+58800)/2</f>
        <v>56600</v>
      </c>
    </row>
    <row r="35" spans="1:12" x14ac:dyDescent="0.25">
      <c r="A35" s="23" t="s">
        <v>436</v>
      </c>
      <c r="B35" s="23" t="s">
        <v>434</v>
      </c>
      <c r="C35" s="24">
        <f t="shared" si="25"/>
        <v>303</v>
      </c>
      <c r="D35" s="24">
        <f t="shared" si="27"/>
        <v>405</v>
      </c>
      <c r="E35" s="24">
        <f t="shared" si="26"/>
        <v>434</v>
      </c>
      <c r="F35" s="24">
        <f t="shared" si="26"/>
        <v>521</v>
      </c>
      <c r="G35" s="24">
        <f t="shared" si="26"/>
        <v>602</v>
      </c>
      <c r="I35" s="365">
        <v>40550</v>
      </c>
      <c r="J35" s="365">
        <f>(40550+46350)/2</f>
        <v>43450</v>
      </c>
      <c r="K35" s="365">
        <v>52150</v>
      </c>
      <c r="L35" s="365">
        <f>(57900+62550)/2</f>
        <v>60225</v>
      </c>
    </row>
    <row r="36" spans="1:12" x14ac:dyDescent="0.25">
      <c r="A36" s="23" t="s">
        <v>437</v>
      </c>
      <c r="B36" s="23" t="s">
        <v>434</v>
      </c>
      <c r="C36" s="24">
        <f t="shared" si="25"/>
        <v>365</v>
      </c>
      <c r="D36" s="24">
        <f t="shared" si="27"/>
        <v>487</v>
      </c>
      <c r="E36" s="24">
        <f t="shared" si="26"/>
        <v>521</v>
      </c>
      <c r="F36" s="24">
        <f t="shared" si="26"/>
        <v>626</v>
      </c>
      <c r="G36" s="24">
        <f t="shared" si="26"/>
        <v>723</v>
      </c>
      <c r="I36" s="365">
        <v>48700</v>
      </c>
      <c r="J36" s="365">
        <f>(48700+55650)/2</f>
        <v>52175</v>
      </c>
      <c r="K36" s="365">
        <v>62600</v>
      </c>
      <c r="L36" s="365">
        <f>(69550+75150)/2</f>
        <v>72350</v>
      </c>
    </row>
    <row r="37" spans="1:12" x14ac:dyDescent="0.25">
      <c r="A37" s="23" t="s">
        <v>395</v>
      </c>
      <c r="B37" s="23" t="s">
        <v>434</v>
      </c>
      <c r="C37" s="24">
        <f t="shared" si="25"/>
        <v>386</v>
      </c>
      <c r="D37" s="24">
        <f t="shared" si="27"/>
        <v>515</v>
      </c>
      <c r="E37" s="24">
        <f t="shared" si="26"/>
        <v>552</v>
      </c>
      <c r="F37" s="24">
        <f t="shared" si="26"/>
        <v>663</v>
      </c>
      <c r="G37" s="24">
        <f t="shared" si="26"/>
        <v>766</v>
      </c>
      <c r="I37" s="365">
        <v>51550</v>
      </c>
      <c r="J37" s="365">
        <f>(51550+58950)/2</f>
        <v>55250</v>
      </c>
      <c r="K37" s="365">
        <v>66300</v>
      </c>
      <c r="L37" s="365">
        <f>(73700+79600)/2</f>
        <v>76650</v>
      </c>
    </row>
    <row r="38" spans="1:12" x14ac:dyDescent="0.25">
      <c r="A38" s="23" t="s">
        <v>438</v>
      </c>
      <c r="B38" s="23" t="s">
        <v>434</v>
      </c>
      <c r="C38" s="24">
        <f t="shared" si="25"/>
        <v>406</v>
      </c>
      <c r="D38" s="24">
        <f t="shared" si="27"/>
        <v>542</v>
      </c>
      <c r="E38" s="24">
        <f t="shared" si="26"/>
        <v>580</v>
      </c>
      <c r="F38" s="24">
        <f t="shared" si="26"/>
        <v>697</v>
      </c>
      <c r="G38" s="24">
        <f t="shared" si="26"/>
        <v>805</v>
      </c>
      <c r="I38" s="365">
        <v>54200</v>
      </c>
      <c r="J38" s="365">
        <f>(54200+61950)/2</f>
        <v>58075</v>
      </c>
      <c r="K38" s="365">
        <v>69700</v>
      </c>
      <c r="L38" s="365">
        <f>(77400+83600)/2</f>
        <v>80500</v>
      </c>
    </row>
    <row r="39" spans="1:12" x14ac:dyDescent="0.25">
      <c r="A39" s="23" t="s">
        <v>439</v>
      </c>
      <c r="B39" s="23" t="s">
        <v>434</v>
      </c>
      <c r="C39" s="24">
        <f t="shared" si="25"/>
        <v>369</v>
      </c>
      <c r="D39" s="24">
        <f t="shared" si="27"/>
        <v>492</v>
      </c>
      <c r="E39" s="24">
        <f t="shared" si="26"/>
        <v>527</v>
      </c>
      <c r="F39" s="24">
        <f t="shared" si="26"/>
        <v>633</v>
      </c>
      <c r="G39" s="24">
        <f t="shared" si="26"/>
        <v>731</v>
      </c>
      <c r="I39" s="365">
        <v>49250</v>
      </c>
      <c r="J39" s="365">
        <f>(49250+56250)/2</f>
        <v>52750</v>
      </c>
      <c r="K39" s="365">
        <v>63300</v>
      </c>
      <c r="L39" s="365">
        <f>(70300+75950)/2</f>
        <v>73125</v>
      </c>
    </row>
    <row r="40" spans="1:12" x14ac:dyDescent="0.25">
      <c r="A40" s="23" t="s">
        <v>440</v>
      </c>
      <c r="B40" s="23" t="s">
        <v>434</v>
      </c>
      <c r="C40" s="24">
        <f t="shared" si="25"/>
        <v>363</v>
      </c>
      <c r="D40" s="24">
        <f t="shared" si="27"/>
        <v>484</v>
      </c>
      <c r="E40" s="24">
        <f t="shared" si="26"/>
        <v>519</v>
      </c>
      <c r="F40" s="24">
        <f t="shared" si="26"/>
        <v>623</v>
      </c>
      <c r="G40" s="24">
        <f t="shared" si="26"/>
        <v>719</v>
      </c>
      <c r="I40" s="365">
        <v>48450</v>
      </c>
      <c r="J40" s="365">
        <f>(48450+55400)/2</f>
        <v>51925</v>
      </c>
      <c r="K40" s="365">
        <v>62300</v>
      </c>
      <c r="L40" s="365">
        <f>(69200+74750)/2</f>
        <v>71975</v>
      </c>
    </row>
    <row r="41" spans="1:12" x14ac:dyDescent="0.25">
      <c r="A41" s="23" t="s">
        <v>441</v>
      </c>
      <c r="B41" s="23" t="s">
        <v>434</v>
      </c>
      <c r="C41" s="24">
        <f t="shared" si="25"/>
        <v>321</v>
      </c>
      <c r="D41" s="24">
        <f t="shared" si="27"/>
        <v>429</v>
      </c>
      <c r="E41" s="24">
        <f t="shared" si="26"/>
        <v>460</v>
      </c>
      <c r="F41" s="24">
        <f t="shared" si="26"/>
        <v>552</v>
      </c>
      <c r="G41" s="24">
        <f t="shared" si="26"/>
        <v>638</v>
      </c>
      <c r="I41" s="365">
        <v>42950</v>
      </c>
      <c r="J41" s="365">
        <f>(42950+49100)/2</f>
        <v>46025</v>
      </c>
      <c r="K41" s="365">
        <v>55250</v>
      </c>
      <c r="L41" s="365">
        <f>(61350+66300)/2</f>
        <v>63825</v>
      </c>
    </row>
    <row r="42" spans="1:12" x14ac:dyDescent="0.25">
      <c r="A42" s="23" t="s">
        <v>401</v>
      </c>
      <c r="B42" s="23" t="s">
        <v>434</v>
      </c>
      <c r="C42" s="24">
        <f t="shared" si="25"/>
        <v>366</v>
      </c>
      <c r="D42" s="24">
        <f t="shared" si="27"/>
        <v>488</v>
      </c>
      <c r="E42" s="24">
        <f t="shared" si="26"/>
        <v>523</v>
      </c>
      <c r="F42" s="24">
        <f t="shared" si="26"/>
        <v>628</v>
      </c>
      <c r="G42" s="24">
        <f t="shared" si="26"/>
        <v>725</v>
      </c>
      <c r="I42" s="365">
        <v>48850</v>
      </c>
      <c r="J42" s="365">
        <f>(48850+55800)/2</f>
        <v>52325</v>
      </c>
      <c r="K42" s="365">
        <v>62800</v>
      </c>
      <c r="L42" s="365">
        <f>(69750+75350)/2</f>
        <v>72550</v>
      </c>
    </row>
    <row r="43" spans="1:12" x14ac:dyDescent="0.25">
      <c r="A43" s="23" t="s">
        <v>442</v>
      </c>
      <c r="B43" s="23" t="s">
        <v>434</v>
      </c>
      <c r="C43" s="24">
        <f t="shared" si="25"/>
        <v>255</v>
      </c>
      <c r="D43" s="24">
        <f t="shared" si="27"/>
        <v>341</v>
      </c>
      <c r="E43" s="24">
        <f t="shared" si="26"/>
        <v>585</v>
      </c>
      <c r="F43" s="24">
        <f t="shared" si="26"/>
        <v>439</v>
      </c>
      <c r="G43" s="24">
        <f t="shared" si="26"/>
        <v>507</v>
      </c>
      <c r="I43" s="365">
        <v>34150</v>
      </c>
      <c r="J43" s="365">
        <f>(54600+62400)/2</f>
        <v>58500</v>
      </c>
      <c r="K43" s="365">
        <v>43900</v>
      </c>
      <c r="L43" s="365">
        <f>(48750+52650)/2</f>
        <v>50700</v>
      </c>
    </row>
    <row r="45" spans="1:12" x14ac:dyDescent="0.25">
      <c r="A45" s="65" t="s">
        <v>458</v>
      </c>
    </row>
    <row r="50" spans="1:8" x14ac:dyDescent="0.25">
      <c r="A50" s="345"/>
      <c r="B50" s="345"/>
      <c r="C50" s="345"/>
      <c r="D50" s="345"/>
      <c r="E50" s="345"/>
      <c r="F50" s="345"/>
      <c r="G50" s="345"/>
      <c r="H50" s="345"/>
    </row>
    <row r="51" spans="1:8" x14ac:dyDescent="0.25">
      <c r="A51" s="345"/>
      <c r="B51" s="345"/>
      <c r="C51" s="345"/>
      <c r="D51" s="345"/>
      <c r="E51" s="345"/>
      <c r="F51" s="345"/>
      <c r="G51" s="345"/>
      <c r="H51" s="345"/>
    </row>
    <row r="52" spans="1:8" x14ac:dyDescent="0.25">
      <c r="A52" s="345"/>
      <c r="B52" s="345"/>
      <c r="C52" s="345"/>
      <c r="D52" s="345"/>
      <c r="E52" s="345"/>
      <c r="F52" s="345"/>
      <c r="G52" s="345"/>
      <c r="H52" s="345"/>
    </row>
    <row r="53" spans="1:8" x14ac:dyDescent="0.25">
      <c r="A53" s="345"/>
      <c r="B53" s="345"/>
      <c r="C53" s="345"/>
      <c r="D53" s="345"/>
      <c r="E53" s="345"/>
      <c r="F53" s="345"/>
      <c r="G53" s="345"/>
      <c r="H53" s="345"/>
    </row>
    <row r="54" spans="1:8" x14ac:dyDescent="0.25">
      <c r="A54" s="345"/>
      <c r="B54" s="345"/>
      <c r="C54" s="345"/>
      <c r="D54" s="345"/>
      <c r="E54" s="345"/>
      <c r="F54" s="345"/>
      <c r="G54" s="345"/>
      <c r="H54" s="345"/>
    </row>
    <row r="55" spans="1:8" x14ac:dyDescent="0.25">
      <c r="A55" s="345"/>
      <c r="B55" s="345"/>
      <c r="C55" s="345"/>
      <c r="D55" s="345"/>
      <c r="E55" s="345"/>
      <c r="F55" s="345"/>
      <c r="G55" s="345"/>
      <c r="H55" s="345"/>
    </row>
    <row r="56" spans="1:8" x14ac:dyDescent="0.25">
      <c r="A56" s="345"/>
      <c r="B56" s="345"/>
      <c r="C56" s="345"/>
      <c r="D56" s="345"/>
      <c r="E56" s="345"/>
      <c r="F56" s="345"/>
      <c r="G56" s="345"/>
      <c r="H56" s="345"/>
    </row>
    <row r="57" spans="1:8" x14ac:dyDescent="0.25">
      <c r="A57" s="345"/>
      <c r="B57" s="345"/>
      <c r="C57" s="345"/>
      <c r="D57" s="345"/>
      <c r="E57" s="345"/>
      <c r="F57" s="345"/>
      <c r="G57" s="345"/>
      <c r="H57" s="345"/>
    </row>
    <row r="58" spans="1:8" x14ac:dyDescent="0.25">
      <c r="A58" s="345"/>
      <c r="B58" s="345"/>
      <c r="C58" s="345"/>
      <c r="D58" s="345"/>
      <c r="E58" s="345"/>
      <c r="F58" s="345"/>
      <c r="G58" s="345"/>
      <c r="H58" s="345"/>
    </row>
    <row r="59" spans="1:8" x14ac:dyDescent="0.25">
      <c r="A59" s="345"/>
      <c r="B59" s="345"/>
      <c r="C59" s="345"/>
      <c r="D59" s="345"/>
      <c r="E59" s="345"/>
      <c r="F59" s="345"/>
      <c r="G59" s="345"/>
      <c r="H59" s="345"/>
    </row>
  </sheetData>
  <mergeCells count="4">
    <mergeCell ref="C2:G2"/>
    <mergeCell ref="C31:G31"/>
    <mergeCell ref="I2:L2"/>
    <mergeCell ref="I31:L31"/>
  </mergeCells>
  <hyperlinks>
    <hyperlink ref="A29" r:id="rId1" display="https://www.nj.gov/dca/hmfa/about/uhac/docs/2026_UHAC_IncomeLimits.pdf" xr:uid="{37BDDED6-EC17-4812-86CE-E2D5CB98EBB2}"/>
    <hyperlink ref="A45" r:id="rId2" display="https://www.huduser.gov/portal/datasets/home-datasets/files/HOME_IncomeLmts_State_NJ_2026.pdf" xr:uid="{ECC81F94-55D0-41DA-BEFB-34EDD3D0A49A}"/>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9A7D7-8638-48B4-8FF3-ACC58AB26D2D}">
  <dimension ref="A1:H56"/>
  <sheetViews>
    <sheetView topLeftCell="A22" workbookViewId="0">
      <selection activeCell="A56" sqref="A56"/>
    </sheetView>
  </sheetViews>
  <sheetFormatPr defaultRowHeight="15" x14ac:dyDescent="0.25"/>
  <cols>
    <col min="1" max="1" width="37.85546875" bestFit="1" customWidth="1"/>
    <col min="2" max="6" width="10.5703125" customWidth="1"/>
    <col min="8" max="8" width="21.28515625" bestFit="1" customWidth="1"/>
  </cols>
  <sheetData>
    <row r="1" spans="1:8" x14ac:dyDescent="0.25">
      <c r="A1" s="3" t="s">
        <v>453</v>
      </c>
      <c r="B1" s="4"/>
      <c r="C1" s="4"/>
      <c r="D1" s="4"/>
      <c r="E1" s="4"/>
      <c r="F1" s="4"/>
      <c r="G1" s="4"/>
      <c r="H1" s="4"/>
    </row>
    <row r="2" spans="1:8" x14ac:dyDescent="0.25">
      <c r="A2" s="4"/>
      <c r="B2" s="4"/>
      <c r="C2" s="4"/>
      <c r="D2" s="4"/>
      <c r="E2" s="4"/>
      <c r="F2" s="4"/>
      <c r="G2" s="4"/>
      <c r="H2" s="4"/>
    </row>
    <row r="3" spans="1:8" x14ac:dyDescent="0.25">
      <c r="A3" s="5" t="s">
        <v>452</v>
      </c>
      <c r="B3" s="6" t="s">
        <v>26</v>
      </c>
      <c r="C3" s="7" t="s">
        <v>176</v>
      </c>
      <c r="D3" s="8" t="s">
        <v>28</v>
      </c>
      <c r="E3" s="9" t="s">
        <v>29</v>
      </c>
      <c r="F3" s="9" t="s">
        <v>30</v>
      </c>
      <c r="G3" s="4"/>
      <c r="H3" s="4" t="s">
        <v>452</v>
      </c>
    </row>
    <row r="4" spans="1:8" x14ac:dyDescent="0.25">
      <c r="A4" s="10" t="s">
        <v>182</v>
      </c>
      <c r="B4" s="11">
        <f>ROUNDUP(C4*0.75,0)</f>
        <v>34</v>
      </c>
      <c r="C4" s="11">
        <v>45</v>
      </c>
      <c r="D4" s="11">
        <v>61</v>
      </c>
      <c r="E4" s="11">
        <v>73</v>
      </c>
      <c r="F4" s="11">
        <v>93</v>
      </c>
      <c r="G4" s="4"/>
      <c r="H4" s="4" t="s">
        <v>443</v>
      </c>
    </row>
    <row r="5" spans="1:8" x14ac:dyDescent="0.25">
      <c r="A5" s="10" t="s">
        <v>183</v>
      </c>
      <c r="B5" s="11">
        <f t="shared" ref="B5:B11" si="0">ROUNDUP(C5*0.75,0)</f>
        <v>54</v>
      </c>
      <c r="C5" s="11">
        <v>71</v>
      </c>
      <c r="D5" s="11">
        <v>96</v>
      </c>
      <c r="E5" s="11">
        <v>115</v>
      </c>
      <c r="F5" s="11">
        <v>145</v>
      </c>
      <c r="G5" s="4"/>
      <c r="H5" s="4" t="s">
        <v>444</v>
      </c>
    </row>
    <row r="6" spans="1:8" x14ac:dyDescent="0.25">
      <c r="A6" s="10" t="s">
        <v>184</v>
      </c>
      <c r="B6" s="11">
        <f t="shared" si="0"/>
        <v>5</v>
      </c>
      <c r="C6" s="11">
        <v>6</v>
      </c>
      <c r="D6" s="11">
        <v>8</v>
      </c>
      <c r="E6" s="11">
        <v>10</v>
      </c>
      <c r="F6" s="11">
        <v>13</v>
      </c>
      <c r="G6" s="4"/>
      <c r="H6" s="4" t="s">
        <v>445</v>
      </c>
    </row>
    <row r="7" spans="1:8" x14ac:dyDescent="0.25">
      <c r="A7" s="10" t="s">
        <v>185</v>
      </c>
      <c r="B7" s="11">
        <f t="shared" si="0"/>
        <v>11</v>
      </c>
      <c r="C7" s="11">
        <v>14</v>
      </c>
      <c r="D7" s="11">
        <v>18</v>
      </c>
      <c r="E7" s="11">
        <v>24</v>
      </c>
      <c r="F7" s="11">
        <v>30</v>
      </c>
      <c r="G7" s="4"/>
      <c r="H7" s="4" t="s">
        <v>446</v>
      </c>
    </row>
    <row r="8" spans="1:8" x14ac:dyDescent="0.25">
      <c r="A8" s="10" t="s">
        <v>41</v>
      </c>
      <c r="B8" s="11">
        <f t="shared" si="0"/>
        <v>36</v>
      </c>
      <c r="C8" s="11">
        <v>48</v>
      </c>
      <c r="D8" s="11">
        <v>62</v>
      </c>
      <c r="E8" s="11">
        <v>83</v>
      </c>
      <c r="F8" s="11">
        <v>103</v>
      </c>
      <c r="G8" s="4"/>
      <c r="H8" s="4"/>
    </row>
    <row r="9" spans="1:8" x14ac:dyDescent="0.25">
      <c r="A9" s="10" t="s">
        <v>186</v>
      </c>
      <c r="B9" s="11">
        <f t="shared" si="0"/>
        <v>6</v>
      </c>
      <c r="C9" s="11">
        <v>7</v>
      </c>
      <c r="D9" s="11">
        <v>9</v>
      </c>
      <c r="E9" s="11">
        <v>13</v>
      </c>
      <c r="F9" s="11">
        <v>16</v>
      </c>
      <c r="G9" s="4"/>
      <c r="H9" s="4" t="s">
        <v>38</v>
      </c>
    </row>
    <row r="10" spans="1:8" x14ac:dyDescent="0.25">
      <c r="A10" s="10" t="s">
        <v>187</v>
      </c>
      <c r="B10" s="11">
        <f t="shared" si="0"/>
        <v>13</v>
      </c>
      <c r="C10" s="11">
        <v>17</v>
      </c>
      <c r="D10" s="11">
        <v>22</v>
      </c>
      <c r="E10" s="11">
        <v>29</v>
      </c>
      <c r="F10" s="11">
        <v>36</v>
      </c>
      <c r="G10" s="4"/>
      <c r="H10" s="4" t="s">
        <v>42</v>
      </c>
    </row>
    <row r="11" spans="1:8" x14ac:dyDescent="0.25">
      <c r="A11" s="10" t="s">
        <v>43</v>
      </c>
      <c r="B11" s="11">
        <f t="shared" si="0"/>
        <v>19</v>
      </c>
      <c r="C11" s="11">
        <v>25</v>
      </c>
      <c r="D11" s="11">
        <v>33</v>
      </c>
      <c r="E11" s="11">
        <v>44</v>
      </c>
      <c r="F11" s="11">
        <v>54</v>
      </c>
      <c r="G11" s="4"/>
      <c r="H11" s="4" t="s">
        <v>447</v>
      </c>
    </row>
    <row r="12" spans="1:8" x14ac:dyDescent="0.25">
      <c r="A12" s="4"/>
      <c r="B12" s="4"/>
      <c r="C12" s="4"/>
      <c r="D12" s="4"/>
      <c r="E12" s="4"/>
      <c r="F12" s="4"/>
      <c r="G12" s="4"/>
      <c r="H12" s="4"/>
    </row>
    <row r="13" spans="1:8" x14ac:dyDescent="0.25">
      <c r="A13" s="4"/>
      <c r="B13" s="4"/>
      <c r="C13" s="4"/>
      <c r="D13" s="4"/>
      <c r="E13" s="4"/>
      <c r="F13" s="4"/>
      <c r="G13" s="4"/>
      <c r="H13" s="4"/>
    </row>
    <row r="14" spans="1:8" x14ac:dyDescent="0.25">
      <c r="A14" s="5" t="s">
        <v>443</v>
      </c>
      <c r="B14" s="6" t="s">
        <v>26</v>
      </c>
      <c r="C14" s="7" t="s">
        <v>176</v>
      </c>
      <c r="D14" s="8" t="s">
        <v>28</v>
      </c>
      <c r="E14" s="9" t="s">
        <v>29</v>
      </c>
      <c r="F14" s="9" t="s">
        <v>30</v>
      </c>
      <c r="G14" s="4"/>
      <c r="H14" s="4"/>
    </row>
    <row r="15" spans="1:8" x14ac:dyDescent="0.25">
      <c r="A15" s="10" t="s">
        <v>182</v>
      </c>
      <c r="B15" s="11">
        <f>ROUNDUP(C15*0.75,0)</f>
        <v>30</v>
      </c>
      <c r="C15" s="11">
        <v>40</v>
      </c>
      <c r="D15" s="11">
        <v>51</v>
      </c>
      <c r="E15" s="11">
        <v>68</v>
      </c>
      <c r="F15" s="11">
        <v>84</v>
      </c>
      <c r="G15" s="4"/>
      <c r="H15" s="4"/>
    </row>
    <row r="16" spans="1:8" x14ac:dyDescent="0.25">
      <c r="A16" s="10" t="s">
        <v>183</v>
      </c>
      <c r="B16" s="11">
        <f t="shared" ref="B16:B22" si="1">ROUNDUP(C16*0.75,0)</f>
        <v>47</v>
      </c>
      <c r="C16" s="11">
        <v>62</v>
      </c>
      <c r="D16" s="11">
        <v>79</v>
      </c>
      <c r="E16" s="11">
        <v>106</v>
      </c>
      <c r="F16" s="11">
        <v>132</v>
      </c>
      <c r="G16" s="4"/>
      <c r="H16" s="4"/>
    </row>
    <row r="17" spans="1:8" x14ac:dyDescent="0.25">
      <c r="A17" s="10" t="s">
        <v>184</v>
      </c>
      <c r="B17" s="11">
        <f t="shared" si="1"/>
        <v>5</v>
      </c>
      <c r="C17" s="11">
        <v>6</v>
      </c>
      <c r="D17" s="11">
        <v>8</v>
      </c>
      <c r="E17" s="11">
        <v>10</v>
      </c>
      <c r="F17" s="11">
        <v>13</v>
      </c>
      <c r="G17" s="4"/>
      <c r="H17" s="4"/>
    </row>
    <row r="18" spans="1:8" x14ac:dyDescent="0.25">
      <c r="A18" s="10" t="s">
        <v>185</v>
      </c>
      <c r="B18" s="11">
        <f t="shared" si="1"/>
        <v>11</v>
      </c>
      <c r="C18" s="11">
        <v>14</v>
      </c>
      <c r="D18" s="11">
        <v>18</v>
      </c>
      <c r="E18" s="11">
        <v>24</v>
      </c>
      <c r="F18" s="11">
        <v>30</v>
      </c>
      <c r="G18" s="4"/>
      <c r="H18" s="4"/>
    </row>
    <row r="19" spans="1:8" x14ac:dyDescent="0.25">
      <c r="A19" s="10" t="s">
        <v>41</v>
      </c>
      <c r="B19" s="11">
        <f t="shared" si="1"/>
        <v>36</v>
      </c>
      <c r="C19" s="11">
        <v>48</v>
      </c>
      <c r="D19" s="11">
        <v>62</v>
      </c>
      <c r="E19" s="11">
        <v>83</v>
      </c>
      <c r="F19" s="11">
        <v>103</v>
      </c>
      <c r="G19" s="4"/>
      <c r="H19" s="4"/>
    </row>
    <row r="20" spans="1:8" x14ac:dyDescent="0.25">
      <c r="A20" s="10" t="s">
        <v>186</v>
      </c>
      <c r="B20" s="11">
        <f t="shared" si="1"/>
        <v>6</v>
      </c>
      <c r="C20" s="11">
        <v>7</v>
      </c>
      <c r="D20" s="11">
        <v>9</v>
      </c>
      <c r="E20" s="11">
        <v>13</v>
      </c>
      <c r="F20" s="11">
        <v>16</v>
      </c>
      <c r="G20" s="4"/>
      <c r="H20" s="4"/>
    </row>
    <row r="21" spans="1:8" x14ac:dyDescent="0.25">
      <c r="A21" s="10" t="s">
        <v>187</v>
      </c>
      <c r="B21" s="11">
        <f t="shared" si="1"/>
        <v>13</v>
      </c>
      <c r="C21" s="11">
        <v>17</v>
      </c>
      <c r="D21" s="11">
        <v>22</v>
      </c>
      <c r="E21" s="11">
        <v>29</v>
      </c>
      <c r="F21" s="11">
        <v>36</v>
      </c>
      <c r="G21" s="4"/>
      <c r="H21" s="4"/>
    </row>
    <row r="22" spans="1:8" x14ac:dyDescent="0.25">
      <c r="A22" s="10" t="s">
        <v>43</v>
      </c>
      <c r="B22" s="11">
        <f t="shared" si="1"/>
        <v>12</v>
      </c>
      <c r="C22" s="11">
        <v>15</v>
      </c>
      <c r="D22" s="11">
        <v>19</v>
      </c>
      <c r="E22" s="11">
        <v>25</v>
      </c>
      <c r="F22" s="11">
        <v>31</v>
      </c>
      <c r="G22" s="4"/>
      <c r="H22" s="4"/>
    </row>
    <row r="23" spans="1:8" x14ac:dyDescent="0.25">
      <c r="A23" s="12"/>
      <c r="B23" s="13"/>
      <c r="C23" s="13"/>
      <c r="D23" s="13"/>
      <c r="E23" s="13"/>
      <c r="F23" s="13"/>
      <c r="G23" s="4"/>
      <c r="H23" s="4"/>
    </row>
    <row r="24" spans="1:8" x14ac:dyDescent="0.25">
      <c r="A24" s="4"/>
      <c r="B24" s="4"/>
      <c r="C24" s="4"/>
      <c r="D24" s="4"/>
      <c r="E24" s="4"/>
      <c r="F24" s="4"/>
      <c r="G24" s="4"/>
      <c r="H24" s="4"/>
    </row>
    <row r="25" spans="1:8" x14ac:dyDescent="0.25">
      <c r="A25" s="5" t="s">
        <v>444</v>
      </c>
      <c r="B25" s="6" t="s">
        <v>26</v>
      </c>
      <c r="C25" s="7" t="s">
        <v>176</v>
      </c>
      <c r="D25" s="8" t="s">
        <v>28</v>
      </c>
      <c r="E25" s="9" t="s">
        <v>29</v>
      </c>
      <c r="F25" s="9" t="s">
        <v>30</v>
      </c>
      <c r="G25" s="4"/>
      <c r="H25" s="4"/>
    </row>
    <row r="26" spans="1:8" x14ac:dyDescent="0.25">
      <c r="A26" s="10" t="s">
        <v>182</v>
      </c>
      <c r="B26" s="11">
        <f>ROUNDUP(C26*0.75,0)</f>
        <v>26</v>
      </c>
      <c r="C26" s="11">
        <v>34</v>
      </c>
      <c r="D26" s="11">
        <v>46</v>
      </c>
      <c r="E26" s="11">
        <v>62</v>
      </c>
      <c r="F26" s="11">
        <v>77</v>
      </c>
      <c r="G26" s="4"/>
      <c r="H26" s="4"/>
    </row>
    <row r="27" spans="1:8" x14ac:dyDescent="0.25">
      <c r="A27" s="10" t="s">
        <v>183</v>
      </c>
      <c r="B27" s="11">
        <f t="shared" ref="B27:B33" si="2">ROUNDUP(C27*0.75,0)</f>
        <v>41</v>
      </c>
      <c r="C27" s="11">
        <v>54</v>
      </c>
      <c r="D27" s="11">
        <v>72</v>
      </c>
      <c r="E27" s="11">
        <v>97</v>
      </c>
      <c r="F27" s="11">
        <v>121</v>
      </c>
      <c r="G27" s="4"/>
      <c r="H27" s="4"/>
    </row>
    <row r="28" spans="1:8" x14ac:dyDescent="0.25">
      <c r="A28" s="10" t="s">
        <v>184</v>
      </c>
      <c r="B28" s="11">
        <f t="shared" si="2"/>
        <v>5</v>
      </c>
      <c r="C28" s="11">
        <v>6</v>
      </c>
      <c r="D28" s="11">
        <v>8</v>
      </c>
      <c r="E28" s="11">
        <v>10</v>
      </c>
      <c r="F28" s="11">
        <v>13</v>
      </c>
      <c r="G28" s="4"/>
      <c r="H28" s="4"/>
    </row>
    <row r="29" spans="1:8" x14ac:dyDescent="0.25">
      <c r="A29" s="10" t="s">
        <v>185</v>
      </c>
      <c r="B29" s="11">
        <f t="shared" si="2"/>
        <v>11</v>
      </c>
      <c r="C29" s="11">
        <v>14</v>
      </c>
      <c r="D29" s="11">
        <v>18</v>
      </c>
      <c r="E29" s="11">
        <v>24</v>
      </c>
      <c r="F29" s="11">
        <v>30</v>
      </c>
      <c r="G29" s="4"/>
      <c r="H29" s="4"/>
    </row>
    <row r="30" spans="1:8" x14ac:dyDescent="0.25">
      <c r="A30" s="10" t="s">
        <v>41</v>
      </c>
      <c r="B30" s="11">
        <f t="shared" si="2"/>
        <v>36</v>
      </c>
      <c r="C30" s="11">
        <v>48</v>
      </c>
      <c r="D30" s="11">
        <v>62</v>
      </c>
      <c r="E30" s="11">
        <v>83</v>
      </c>
      <c r="F30" s="11">
        <v>103</v>
      </c>
      <c r="G30" s="4"/>
      <c r="H30" s="4"/>
    </row>
    <row r="31" spans="1:8" x14ac:dyDescent="0.25">
      <c r="A31" s="10" t="s">
        <v>186</v>
      </c>
      <c r="B31" s="11">
        <f t="shared" si="2"/>
        <v>6</v>
      </c>
      <c r="C31" s="11">
        <v>7</v>
      </c>
      <c r="D31" s="11">
        <v>9</v>
      </c>
      <c r="E31" s="11">
        <v>13</v>
      </c>
      <c r="F31" s="11">
        <v>16</v>
      </c>
      <c r="G31" s="4"/>
      <c r="H31" s="4"/>
    </row>
    <row r="32" spans="1:8" x14ac:dyDescent="0.25">
      <c r="A32" s="10" t="s">
        <v>187</v>
      </c>
      <c r="B32" s="11">
        <f t="shared" si="2"/>
        <v>13</v>
      </c>
      <c r="C32" s="11">
        <v>17</v>
      </c>
      <c r="D32" s="11">
        <v>22</v>
      </c>
      <c r="E32" s="11">
        <v>29</v>
      </c>
      <c r="F32" s="11">
        <v>36</v>
      </c>
      <c r="G32" s="4"/>
      <c r="H32" s="4"/>
    </row>
    <row r="33" spans="1:8" x14ac:dyDescent="0.25">
      <c r="A33" s="10" t="s">
        <v>43</v>
      </c>
      <c r="B33" s="11">
        <f t="shared" si="2"/>
        <v>12</v>
      </c>
      <c r="C33" s="11">
        <v>15</v>
      </c>
      <c r="D33" s="11">
        <v>19</v>
      </c>
      <c r="E33" s="11">
        <v>25</v>
      </c>
      <c r="F33" s="11">
        <v>31</v>
      </c>
      <c r="G33" s="4"/>
      <c r="H33" s="4"/>
    </row>
    <row r="34" spans="1:8" x14ac:dyDescent="0.25">
      <c r="A34" s="4"/>
      <c r="B34" s="4"/>
      <c r="C34" s="4"/>
      <c r="D34" s="4"/>
      <c r="E34" s="4"/>
      <c r="F34" s="4"/>
      <c r="G34" s="4"/>
      <c r="H34" s="4"/>
    </row>
    <row r="35" spans="1:8" x14ac:dyDescent="0.25">
      <c r="A35" s="4"/>
      <c r="B35" s="4"/>
      <c r="C35" s="4"/>
      <c r="D35" s="4"/>
      <c r="E35" s="4"/>
      <c r="F35" s="4"/>
      <c r="G35" s="4"/>
      <c r="H35" s="4"/>
    </row>
    <row r="36" spans="1:8" x14ac:dyDescent="0.25">
      <c r="A36" s="5" t="s">
        <v>445</v>
      </c>
      <c r="B36" s="6" t="s">
        <v>26</v>
      </c>
      <c r="C36" s="7" t="s">
        <v>176</v>
      </c>
      <c r="D36" s="8" t="s">
        <v>28</v>
      </c>
      <c r="E36" s="9" t="s">
        <v>29</v>
      </c>
      <c r="F36" s="9" t="s">
        <v>30</v>
      </c>
      <c r="G36" s="4"/>
      <c r="H36" s="4"/>
    </row>
    <row r="37" spans="1:8" x14ac:dyDescent="0.25">
      <c r="A37" s="10" t="s">
        <v>182</v>
      </c>
      <c r="B37" s="11">
        <f>ROUNDUP(C37*0.75,0)</f>
        <v>28</v>
      </c>
      <c r="C37" s="11">
        <v>37</v>
      </c>
      <c r="D37" s="11">
        <v>49</v>
      </c>
      <c r="E37" s="11">
        <v>65</v>
      </c>
      <c r="F37" s="11">
        <v>80</v>
      </c>
      <c r="G37" s="4"/>
      <c r="H37" s="4"/>
    </row>
    <row r="38" spans="1:8" x14ac:dyDescent="0.25">
      <c r="A38" s="10" t="s">
        <v>183</v>
      </c>
      <c r="B38" s="11">
        <f t="shared" ref="B38:B44" si="3">ROUNDUP(C38*0.75,0)</f>
        <v>44</v>
      </c>
      <c r="C38" s="11">
        <v>58</v>
      </c>
      <c r="D38" s="11">
        <v>76</v>
      </c>
      <c r="E38" s="11">
        <v>102</v>
      </c>
      <c r="F38" s="11">
        <v>125</v>
      </c>
      <c r="G38" s="4"/>
      <c r="H38" s="4"/>
    </row>
    <row r="39" spans="1:8" x14ac:dyDescent="0.25">
      <c r="A39" s="10" t="s">
        <v>184</v>
      </c>
      <c r="B39" s="11">
        <f t="shared" si="3"/>
        <v>5</v>
      </c>
      <c r="C39" s="11">
        <v>6</v>
      </c>
      <c r="D39" s="11">
        <v>8</v>
      </c>
      <c r="E39" s="11">
        <v>10</v>
      </c>
      <c r="F39" s="11">
        <v>13</v>
      </c>
      <c r="G39" s="4"/>
      <c r="H39" s="4"/>
    </row>
    <row r="40" spans="1:8" x14ac:dyDescent="0.25">
      <c r="A40" s="10" t="s">
        <v>185</v>
      </c>
      <c r="B40" s="11">
        <f t="shared" si="3"/>
        <v>11</v>
      </c>
      <c r="C40" s="11">
        <v>14</v>
      </c>
      <c r="D40" s="11">
        <v>18</v>
      </c>
      <c r="E40" s="11">
        <v>24</v>
      </c>
      <c r="F40" s="11">
        <v>30</v>
      </c>
      <c r="G40" s="4"/>
      <c r="H40" s="4"/>
    </row>
    <row r="41" spans="1:8" x14ac:dyDescent="0.25">
      <c r="A41" s="10" t="s">
        <v>41</v>
      </c>
      <c r="B41" s="11">
        <f t="shared" si="3"/>
        <v>36</v>
      </c>
      <c r="C41" s="11">
        <v>48</v>
      </c>
      <c r="D41" s="11">
        <v>62</v>
      </c>
      <c r="E41" s="11">
        <v>83</v>
      </c>
      <c r="F41" s="11">
        <v>103</v>
      </c>
      <c r="G41" s="4"/>
      <c r="H41" s="4"/>
    </row>
    <row r="42" spans="1:8" x14ac:dyDescent="0.25">
      <c r="A42" s="10" t="s">
        <v>186</v>
      </c>
      <c r="B42" s="11">
        <f t="shared" si="3"/>
        <v>6</v>
      </c>
      <c r="C42" s="11">
        <v>7</v>
      </c>
      <c r="D42" s="11">
        <v>9</v>
      </c>
      <c r="E42" s="11">
        <v>13</v>
      </c>
      <c r="F42" s="11">
        <v>16</v>
      </c>
      <c r="G42" s="4"/>
      <c r="H42" s="4"/>
    </row>
    <row r="43" spans="1:8" x14ac:dyDescent="0.25">
      <c r="A43" s="10" t="s">
        <v>187</v>
      </c>
      <c r="B43" s="11">
        <f t="shared" si="3"/>
        <v>13</v>
      </c>
      <c r="C43" s="11">
        <v>17</v>
      </c>
      <c r="D43" s="11">
        <v>22</v>
      </c>
      <c r="E43" s="11">
        <v>29</v>
      </c>
      <c r="F43" s="11">
        <v>36</v>
      </c>
      <c r="G43" s="4"/>
      <c r="H43" s="4"/>
    </row>
    <row r="44" spans="1:8" x14ac:dyDescent="0.25">
      <c r="A44" s="10" t="s">
        <v>43</v>
      </c>
      <c r="B44" s="11">
        <f t="shared" si="3"/>
        <v>10</v>
      </c>
      <c r="C44" s="11">
        <v>13</v>
      </c>
      <c r="D44" s="11">
        <v>17</v>
      </c>
      <c r="E44" s="11">
        <v>23</v>
      </c>
      <c r="F44" s="11">
        <v>29</v>
      </c>
      <c r="G44" s="4"/>
      <c r="H44" s="4"/>
    </row>
    <row r="45" spans="1:8" x14ac:dyDescent="0.25">
      <c r="A45" s="4"/>
      <c r="B45" s="4"/>
      <c r="C45" s="14"/>
      <c r="D45" s="4"/>
      <c r="E45" s="4"/>
      <c r="F45" s="4"/>
      <c r="G45" s="4"/>
      <c r="H45" s="4"/>
    </row>
    <row r="46" spans="1:8" x14ac:dyDescent="0.25">
      <c r="A46" s="5" t="s">
        <v>446</v>
      </c>
      <c r="B46" s="6" t="s">
        <v>26</v>
      </c>
      <c r="C46" s="7" t="s">
        <v>176</v>
      </c>
      <c r="D46" s="8" t="s">
        <v>28</v>
      </c>
      <c r="E46" s="9" t="s">
        <v>29</v>
      </c>
      <c r="F46" s="9" t="s">
        <v>30</v>
      </c>
      <c r="G46" s="4"/>
      <c r="H46" s="4"/>
    </row>
    <row r="47" spans="1:8" x14ac:dyDescent="0.25">
      <c r="A47" s="10" t="s">
        <v>182</v>
      </c>
      <c r="B47" s="11">
        <f>ROUNDUP(C47*0.75,0)</f>
        <v>27</v>
      </c>
      <c r="C47" s="11">
        <v>35</v>
      </c>
      <c r="D47" s="11">
        <v>40</v>
      </c>
      <c r="E47" s="11">
        <v>48</v>
      </c>
      <c r="F47" s="11">
        <v>58</v>
      </c>
      <c r="G47" s="4"/>
      <c r="H47" s="4"/>
    </row>
    <row r="48" spans="1:8" x14ac:dyDescent="0.25">
      <c r="A48" s="10" t="s">
        <v>183</v>
      </c>
      <c r="B48" s="11">
        <f t="shared" ref="B48:B54" si="4">ROUNDUP(C48*0.75,0)</f>
        <v>37</v>
      </c>
      <c r="C48" s="11">
        <v>49</v>
      </c>
      <c r="D48" s="11">
        <v>60</v>
      </c>
      <c r="E48" s="11">
        <v>73</v>
      </c>
      <c r="F48" s="11">
        <v>90</v>
      </c>
      <c r="G48" s="4"/>
      <c r="H48" s="4"/>
    </row>
    <row r="49" spans="1:8" x14ac:dyDescent="0.25">
      <c r="A49" s="10" t="s">
        <v>184</v>
      </c>
      <c r="B49" s="11">
        <f t="shared" si="4"/>
        <v>6</v>
      </c>
      <c r="C49" s="11">
        <v>7</v>
      </c>
      <c r="D49" s="11">
        <v>9</v>
      </c>
      <c r="E49" s="11">
        <v>13</v>
      </c>
      <c r="F49" s="11">
        <v>16</v>
      </c>
      <c r="G49" s="4"/>
      <c r="H49" s="4"/>
    </row>
    <row r="50" spans="1:8" x14ac:dyDescent="0.25">
      <c r="A50" s="10" t="s">
        <v>185</v>
      </c>
      <c r="B50" s="11">
        <f t="shared" si="4"/>
        <v>11</v>
      </c>
      <c r="C50" s="11">
        <v>14</v>
      </c>
      <c r="D50" s="11">
        <v>18</v>
      </c>
      <c r="E50" s="11">
        <v>24</v>
      </c>
      <c r="F50" s="11">
        <v>30</v>
      </c>
      <c r="G50" s="4"/>
      <c r="H50" s="4"/>
    </row>
    <row r="51" spans="1:8" x14ac:dyDescent="0.25">
      <c r="A51" s="10" t="s">
        <v>41</v>
      </c>
      <c r="B51" s="11">
        <f t="shared" si="4"/>
        <v>36</v>
      </c>
      <c r="C51" s="11">
        <v>48</v>
      </c>
      <c r="D51" s="11">
        <v>62</v>
      </c>
      <c r="E51" s="11">
        <v>83</v>
      </c>
      <c r="F51" s="11">
        <v>103</v>
      </c>
      <c r="G51" s="4"/>
      <c r="H51" s="4"/>
    </row>
    <row r="52" spans="1:8" x14ac:dyDescent="0.25">
      <c r="A52" s="10" t="s">
        <v>186</v>
      </c>
      <c r="B52" s="11">
        <f t="shared" si="4"/>
        <v>6</v>
      </c>
      <c r="C52" s="11">
        <v>7</v>
      </c>
      <c r="D52" s="11">
        <v>9</v>
      </c>
      <c r="E52" s="11">
        <v>13</v>
      </c>
      <c r="F52" s="11">
        <v>16</v>
      </c>
      <c r="G52" s="4"/>
      <c r="H52" s="4"/>
    </row>
    <row r="53" spans="1:8" x14ac:dyDescent="0.25">
      <c r="A53" s="10" t="s">
        <v>187</v>
      </c>
      <c r="B53" s="11">
        <f t="shared" si="4"/>
        <v>11</v>
      </c>
      <c r="C53" s="11">
        <v>14</v>
      </c>
      <c r="D53" s="11">
        <v>18</v>
      </c>
      <c r="E53" s="11">
        <v>24</v>
      </c>
      <c r="F53" s="11">
        <v>30</v>
      </c>
      <c r="G53" s="4"/>
      <c r="H53" s="4"/>
    </row>
    <row r="54" spans="1:8" x14ac:dyDescent="0.25">
      <c r="A54" s="10" t="s">
        <v>43</v>
      </c>
      <c r="B54" s="11">
        <f t="shared" si="4"/>
        <v>10</v>
      </c>
      <c r="C54" s="11">
        <v>13</v>
      </c>
      <c r="D54" s="11">
        <v>17</v>
      </c>
      <c r="E54" s="11">
        <v>23</v>
      </c>
      <c r="F54" s="11">
        <v>29</v>
      </c>
      <c r="G54" s="4"/>
      <c r="H54" s="4"/>
    </row>
    <row r="55" spans="1:8" x14ac:dyDescent="0.25">
      <c r="A55" s="4"/>
      <c r="B55" s="4"/>
      <c r="C55" s="4"/>
      <c r="D55" s="4"/>
      <c r="E55" s="4"/>
      <c r="F55" s="4"/>
      <c r="G55" s="4"/>
      <c r="H55" s="4"/>
    </row>
    <row r="56" spans="1:8" x14ac:dyDescent="0.25">
      <c r="A56" s="15" t="s">
        <v>454</v>
      </c>
      <c r="B56" s="4"/>
      <c r="C56" s="4"/>
      <c r="D56" s="4"/>
      <c r="E56" s="4"/>
      <c r="F56" s="4"/>
      <c r="G56" s="4"/>
      <c r="H56"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5d83379-81f0-4402-b57a-8f8b445e5c1f" xsi:nil="true"/>
    <lcf76f155ced4ddcb4097134ff3c332f xmlns="cde098e5-130d-4525-a5b4-6d538bc2dd37">
      <Terms xmlns="http://schemas.microsoft.com/office/infopath/2007/PartnerControls"/>
    </lcf76f155ced4ddcb4097134ff3c332f>
    <Notes xmlns="cde098e5-130d-4525-a5b4-6d538bc2dd3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538201727965E4E825056679D20BE1F" ma:contentTypeVersion="13" ma:contentTypeDescription="Create a new document." ma:contentTypeScope="" ma:versionID="a9a863c771e856a5ce98692a874b9356">
  <xsd:schema xmlns:xsd="http://www.w3.org/2001/XMLSchema" xmlns:xs="http://www.w3.org/2001/XMLSchema" xmlns:p="http://schemas.microsoft.com/office/2006/metadata/properties" xmlns:ns2="cde098e5-130d-4525-a5b4-6d538bc2dd37" xmlns:ns3="b5d83379-81f0-4402-b57a-8f8b445e5c1f" targetNamespace="http://schemas.microsoft.com/office/2006/metadata/properties" ma:root="true" ma:fieldsID="54dbd074f3f5a37c9441e2f3c684a912" ns2:_="" ns3:_="">
    <xsd:import namespace="cde098e5-130d-4525-a5b4-6d538bc2dd37"/>
    <xsd:import namespace="b5d83379-81f0-4402-b57a-8f8b445e5c1f"/>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e098e5-130d-4525-a5b4-6d538bc2dd37"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c81b0449-a7ed-439f-be55-0163d7004e4f"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Notes" ma:index="19" nillable="true" ma:displayName="Notes" ma:format="Dropdown" ma:internalName="Notes">
      <xsd:simpleType>
        <xsd:restriction base="dms:Text">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5d83379-81f0-4402-b57a-8f8b445e5c1f"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7cef85a-0679-4c4b-bf9c-91a2f6527ff2}" ma:internalName="TaxCatchAll" ma:showField="CatchAllData" ma:web="b5d83379-81f0-4402-b57a-8f8b445e5c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2B89B5-6794-4AFC-B526-45A3813E71FC}">
  <ds:schemaRefs>
    <ds:schemaRef ds:uri="http://schemas.microsoft.com/office/2006/metadata/properties"/>
    <ds:schemaRef ds:uri="http://schemas.microsoft.com/office/infopath/2007/PartnerControls"/>
    <ds:schemaRef ds:uri="b5d83379-81f0-4402-b57a-8f8b445e5c1f"/>
    <ds:schemaRef ds:uri="cde098e5-130d-4525-a5b4-6d538bc2dd37"/>
  </ds:schemaRefs>
</ds:datastoreItem>
</file>

<file path=customXml/itemProps2.xml><?xml version="1.0" encoding="utf-8"?>
<ds:datastoreItem xmlns:ds="http://schemas.openxmlformats.org/officeDocument/2006/customXml" ds:itemID="{25BC0542-C510-4F41-BEAF-6676FA36B08D}">
  <ds:schemaRefs>
    <ds:schemaRef ds:uri="http://schemas.microsoft.com/sharepoint/v3/contenttype/forms"/>
  </ds:schemaRefs>
</ds:datastoreItem>
</file>

<file path=customXml/itemProps3.xml><?xml version="1.0" encoding="utf-8"?>
<ds:datastoreItem xmlns:ds="http://schemas.openxmlformats.org/officeDocument/2006/customXml" ds:itemID="{732E87C0-FA06-4E46-ADD1-72AFDB6DD8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e098e5-130d-4525-a5b4-6d538bc2dd37"/>
    <ds:schemaRef ds:uri="b5d83379-81f0-4402-b57a-8f8b445e5c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9</vt:i4>
      </vt:variant>
    </vt:vector>
  </HeadingPairs>
  <TitlesOfParts>
    <vt:vector size="23" baseType="lpstr">
      <vt:lpstr>Site Info</vt:lpstr>
      <vt:lpstr>Construction Summary</vt:lpstr>
      <vt:lpstr>Development Budget</vt:lpstr>
      <vt:lpstr>Additional Costs</vt:lpstr>
      <vt:lpstr>Funding Sources</vt:lpstr>
      <vt:lpstr>Debt Service</vt:lpstr>
      <vt:lpstr>Unit Mix</vt:lpstr>
      <vt:lpstr>Construction Analysis</vt:lpstr>
      <vt:lpstr>Operating Pro Forma</vt:lpstr>
      <vt:lpstr>Analysis</vt:lpstr>
      <vt:lpstr>HCC-TDC Inputs</vt:lpstr>
      <vt:lpstr>Inputs</vt:lpstr>
      <vt:lpstr>Rent Limit Input</vt:lpstr>
      <vt:lpstr>Utility Allowance Inputs</vt:lpstr>
      <vt:lpstr>'Additional Costs'!Print_Area</vt:lpstr>
      <vt:lpstr>Analysis!Print_Area</vt:lpstr>
      <vt:lpstr>'Debt Service'!Print_Area</vt:lpstr>
      <vt:lpstr>'Development Budget'!Print_Area</vt:lpstr>
      <vt:lpstr>'Funding Sources'!Print_Area</vt:lpstr>
      <vt:lpstr>'Operating Pro Forma'!Print_Area</vt:lpstr>
      <vt:lpstr>'Site Info'!Print_Area</vt:lpstr>
      <vt:lpstr>'Unit Mix'!Print_Area</vt:lpstr>
      <vt:lpstr>'Development Budget'!Print_Titles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El-Sadek, Kimberly [DCA]</dc:creator>
  <cp:keywords/>
  <dc:description/>
  <cp:lastModifiedBy>El-Sadek, Kimberly [DCA]</cp:lastModifiedBy>
  <cp:revision/>
  <dcterms:created xsi:type="dcterms:W3CDTF">2026-02-23T21:54:47Z</dcterms:created>
  <dcterms:modified xsi:type="dcterms:W3CDTF">2026-09-25T19:02:42Z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0x0101008538201727965E4E825056679D20BE1F</vt:lpwstr>
  </property>
  <property fmtid="{D5CDD505-2E9C-101B-9397-08002B2CF9AE}" pid="3" name="MediaServiceImageTags">
    <vt:lpwstr/>
  </property>
</Properties>
</file>