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1340" windowHeight="5496" activeTab="4"/>
  </bookViews>
  <sheets>
    <sheet name="J-1" sheetId="1" r:id="rId1"/>
    <sheet name="J-2" sheetId="2" r:id="rId2"/>
    <sheet name="J-3" sheetId="3" r:id="rId3"/>
    <sheet name="J-4" sheetId="4" r:id="rId4"/>
    <sheet name="J-5" sheetId="5" r:id="rId5"/>
  </sheets>
  <definedNames>
    <definedName name="_xlnm.Print_Titles" localSheetId="1">'J-2'!$1:$10</definedName>
    <definedName name="_xlnm.Print_Titles" localSheetId="3">'J-4'!$1:$8</definedName>
  </definedNames>
  <calcPr fullCalcOnLoad="1"/>
</workbook>
</file>

<file path=xl/sharedStrings.xml><?xml version="1.0" encoding="utf-8"?>
<sst xmlns="http://schemas.openxmlformats.org/spreadsheetml/2006/main" count="207" uniqueCount="149">
  <si>
    <t>Anytown School District</t>
  </si>
  <si>
    <t>Governmental activities</t>
  </si>
  <si>
    <t>Restricted</t>
  </si>
  <si>
    <t>Unrestricted</t>
  </si>
  <si>
    <t>Business-type activities</t>
  </si>
  <si>
    <t>Fiscal Year Ending June 30,</t>
  </si>
  <si>
    <t>Expenses</t>
  </si>
  <si>
    <t>Total governmental activities expenses</t>
  </si>
  <si>
    <t>Business-type activities:</t>
  </si>
  <si>
    <t>Food service</t>
  </si>
  <si>
    <t>Child Care</t>
  </si>
  <si>
    <t>Total business-type activities expense</t>
  </si>
  <si>
    <t>Total district expenses</t>
  </si>
  <si>
    <t>Program Revenues</t>
  </si>
  <si>
    <t>Charges for services:</t>
  </si>
  <si>
    <t>Pupil transportation</t>
  </si>
  <si>
    <t>Operating grants and contributions</t>
  </si>
  <si>
    <t>Capital grants and contributions</t>
  </si>
  <si>
    <t>Governmental activities:</t>
  </si>
  <si>
    <t>Charges for services</t>
  </si>
  <si>
    <t>General Fund</t>
  </si>
  <si>
    <t>Reserved</t>
  </si>
  <si>
    <t>Total general fund</t>
  </si>
  <si>
    <t>All Other Governmental Funds</t>
  </si>
  <si>
    <t>Unreserved, reported in:</t>
  </si>
  <si>
    <t>Special revenue fund</t>
  </si>
  <si>
    <t>Capital projects fund</t>
  </si>
  <si>
    <t>Debt service fund</t>
  </si>
  <si>
    <t>Permanent fund</t>
  </si>
  <si>
    <t>Total all other governmental funds</t>
  </si>
  <si>
    <t>Revenues</t>
  </si>
  <si>
    <t>Tax levy</t>
  </si>
  <si>
    <t>Tuition charges</t>
  </si>
  <si>
    <t>Interest earnings</t>
  </si>
  <si>
    <t>Total revenue</t>
  </si>
  <si>
    <t>Instruction</t>
  </si>
  <si>
    <t>Support Services:</t>
  </si>
  <si>
    <t>Tuition</t>
  </si>
  <si>
    <t>Student &amp; instruction related services</t>
  </si>
  <si>
    <t>Plant operations and maintenance</t>
  </si>
  <si>
    <t>Special Schools</t>
  </si>
  <si>
    <t>Charter Schools</t>
  </si>
  <si>
    <t>Interest on long-term debt</t>
  </si>
  <si>
    <t>Unallocated depreciation</t>
  </si>
  <si>
    <t>Regular</t>
  </si>
  <si>
    <t>Special education</t>
  </si>
  <si>
    <t>Other special education</t>
  </si>
  <si>
    <t>Vocational</t>
  </si>
  <si>
    <t>Other instruction</t>
  </si>
  <si>
    <t>Nonpublic school programs</t>
  </si>
  <si>
    <t>Adult/continuing education programs</t>
  </si>
  <si>
    <t>Instruction (tuition)</t>
  </si>
  <si>
    <t>Total district program revenues</t>
  </si>
  <si>
    <t>Total business type activities program revenues</t>
  </si>
  <si>
    <t>Total governmental activities program revenues</t>
  </si>
  <si>
    <t>Net (Expense)/Revenue</t>
  </si>
  <si>
    <t>Property taxes levied for general purposes, net</t>
  </si>
  <si>
    <t>State sources</t>
  </si>
  <si>
    <t>Federal sources</t>
  </si>
  <si>
    <t>Payments in lieu of taxes</t>
  </si>
  <si>
    <t>Investment earnings</t>
  </si>
  <si>
    <t>Transfers</t>
  </si>
  <si>
    <t>Total governmental activities</t>
  </si>
  <si>
    <t>Total business-type activities</t>
  </si>
  <si>
    <t>Total district</t>
  </si>
  <si>
    <t>Taxes levied for debt service</t>
  </si>
  <si>
    <t>Miscellaneous</t>
  </si>
  <si>
    <t>Expenditures</t>
  </si>
  <si>
    <t>Regular Instruction</t>
  </si>
  <si>
    <t>Special education instruction</t>
  </si>
  <si>
    <t>Other special instruction</t>
  </si>
  <si>
    <t>Vocational education</t>
  </si>
  <si>
    <t>Debt service:</t>
  </si>
  <si>
    <t>Principal</t>
  </si>
  <si>
    <t>Interest and other charges</t>
  </si>
  <si>
    <t>Capital outlay</t>
  </si>
  <si>
    <t>Total expenditures</t>
  </si>
  <si>
    <t>Excess (Deficiency) of revenues</t>
  </si>
  <si>
    <t xml:space="preserve"> over (under) expenditures</t>
  </si>
  <si>
    <t>Other Financing sources (uses)</t>
  </si>
  <si>
    <t>Proceeds from borrowing</t>
  </si>
  <si>
    <t>Proceeds from refunding</t>
  </si>
  <si>
    <t xml:space="preserve">Payments to escrow agent </t>
  </si>
  <si>
    <t>Transfers in</t>
  </si>
  <si>
    <t>Transfers out</t>
  </si>
  <si>
    <t>Total other financing sources (uses)</t>
  </si>
  <si>
    <t>Net change in fund balances</t>
  </si>
  <si>
    <t>Debt service as a percentage of</t>
  </si>
  <si>
    <t>noncapital expenditures</t>
  </si>
  <si>
    <t>(accrual basis of accounting)</t>
  </si>
  <si>
    <r>
      <t>Miscellaneous income</t>
    </r>
    <r>
      <rPr>
        <vertAlign val="superscript"/>
        <sz val="10"/>
        <rFont val="Arial"/>
        <family val="2"/>
      </rPr>
      <t xml:space="preserve"> </t>
    </r>
  </si>
  <si>
    <t>(modified accrual basis of accounting)</t>
  </si>
  <si>
    <t>District-wide</t>
  </si>
  <si>
    <t>Exhibit J-2</t>
  </si>
  <si>
    <t>Exhibit J-1</t>
  </si>
  <si>
    <t>Exhibit J-3</t>
  </si>
  <si>
    <t>Exhibit J-4</t>
  </si>
  <si>
    <t>N-1</t>
  </si>
  <si>
    <t>Total district-wide net expense</t>
  </si>
  <si>
    <t>Total district-wide</t>
  </si>
  <si>
    <t>Source: District records</t>
  </si>
  <si>
    <t>Last Ten Fiscal Years</t>
  </si>
  <si>
    <t xml:space="preserve">Adult/continuing education </t>
  </si>
  <si>
    <t>Other support services</t>
  </si>
  <si>
    <t>Note: Noncapital expenditures are total expenditures less capital outlay.</t>
  </si>
  <si>
    <t>General administration</t>
  </si>
  <si>
    <t>Central Services</t>
  </si>
  <si>
    <t>Administrative information technology</t>
  </si>
  <si>
    <t>Central and other support services</t>
  </si>
  <si>
    <t>Tuition Received</t>
  </si>
  <si>
    <t>Employee benefits</t>
  </si>
  <si>
    <t>Capital leases (non-budgeted)</t>
  </si>
  <si>
    <t>General Fund - Other Local Revenue by Source</t>
  </si>
  <si>
    <t>Donations</t>
  </si>
  <si>
    <t>Rentals</t>
  </si>
  <si>
    <t>Prior Year Refunds</t>
  </si>
  <si>
    <t>Sale and Leaseback of Textbooks</t>
  </si>
  <si>
    <t>Fiscal Year</t>
  </si>
  <si>
    <t>Ending June 30,</t>
  </si>
  <si>
    <t>Exhibit J-5</t>
  </si>
  <si>
    <t>Annual Totals</t>
  </si>
  <si>
    <t>Other Support Services</t>
  </si>
  <si>
    <t>Sale of Capital Assets</t>
  </si>
  <si>
    <t>School administrative services</t>
  </si>
  <si>
    <t>Central services</t>
  </si>
  <si>
    <t>Admin. information technology</t>
  </si>
  <si>
    <t>Student &amp; inst. related services</t>
  </si>
  <si>
    <t>Grants and contributions</t>
  </si>
  <si>
    <t>School Administrative Services</t>
  </si>
  <si>
    <t>Plant Operations and Maintenance</t>
  </si>
  <si>
    <t>Net Position by Component,</t>
  </si>
  <si>
    <t xml:space="preserve">Last Ten Fiscal Years </t>
  </si>
  <si>
    <t xml:space="preserve"> </t>
  </si>
  <si>
    <t>Total governmental activities net position</t>
  </si>
  <si>
    <t>Total business-type activities net position</t>
  </si>
  <si>
    <t>Total district net position</t>
  </si>
  <si>
    <t xml:space="preserve">Net Investment in capital assets </t>
  </si>
  <si>
    <t>Net Investment in capital assets</t>
  </si>
  <si>
    <t>Changes in Net Position</t>
  </si>
  <si>
    <t xml:space="preserve"> Last Ten Fiscal Years </t>
  </si>
  <si>
    <t>Unaudited</t>
  </si>
  <si>
    <t>Change in Net Position</t>
  </si>
  <si>
    <t>General Revenues and Other Changes in Net Position</t>
  </si>
  <si>
    <t>After school care program</t>
  </si>
  <si>
    <t>Fund Balances, Governmental Funds</t>
  </si>
  <si>
    <t>Unreserved (deficit)</t>
  </si>
  <si>
    <t>Unassigned (deficit)</t>
  </si>
  <si>
    <t xml:space="preserve">Changes in Fund Balances, Governmental Funds  </t>
  </si>
  <si>
    <t xml:space="preserve"> 6/30/2021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</si>
</sst>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0.00000000"/>
    <numFmt numFmtId="174" formatCode="0.000%"/>
    <numFmt numFmtId="175" formatCode="0.0000%"/>
    <numFmt numFmtId="176" formatCode="mmmm\ 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" fontId="0" fillId="0" borderId="0" xfId="0" applyNumberFormat="1" applyAlignment="1">
      <alignment/>
    </xf>
    <xf numFmtId="165" fontId="0" fillId="0" borderId="10" xfId="42" applyNumberFormat="1" applyFont="1" applyBorder="1" applyAlignment="1">
      <alignment/>
    </xf>
    <xf numFmtId="171" fontId="0" fillId="0" borderId="11" xfId="44" applyNumberFormat="1" applyFont="1" applyBorder="1" applyAlignment="1">
      <alignment/>
    </xf>
    <xf numFmtId="171" fontId="0" fillId="0" borderId="0" xfId="44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71" fontId="0" fillId="0" borderId="12" xfId="44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0" xfId="42" applyNumberFormat="1" applyFont="1" applyBorder="1" applyAlignment="1">
      <alignment/>
    </xf>
    <xf numFmtId="171" fontId="0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1" fontId="0" fillId="0" borderId="0" xfId="44" applyNumberFormat="1" applyFont="1" applyFill="1" applyBorder="1" applyAlignment="1">
      <alignment/>
    </xf>
    <xf numFmtId="41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11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3" xfId="44" applyNumberFormat="1" applyFont="1" applyBorder="1" applyAlignment="1">
      <alignment/>
    </xf>
    <xf numFmtId="171" fontId="0" fillId="0" borderId="11" xfId="44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165" fontId="6" fillId="0" borderId="0" xfId="42" applyNumberFormat="1" applyFont="1" applyAlignment="1">
      <alignment/>
    </xf>
    <xf numFmtId="165" fontId="6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41" fontId="0" fillId="0" borderId="0" xfId="42" applyNumberFormat="1" applyFont="1" applyAlignment="1">
      <alignment/>
    </xf>
    <xf numFmtId="41" fontId="0" fillId="0" borderId="0" xfId="44" applyNumberFormat="1" applyFont="1" applyAlignment="1">
      <alignment/>
    </xf>
    <xf numFmtId="10" fontId="0" fillId="0" borderId="0" xfId="60" applyNumberFormat="1" applyFont="1" applyAlignment="1" quotePrefix="1">
      <alignment horizontal="right"/>
    </xf>
    <xf numFmtId="0" fontId="2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 applyBorder="1" applyAlignment="1">
      <alignment horizontal="center"/>
      <protection/>
    </xf>
    <xf numFmtId="0" fontId="0" fillId="0" borderId="10" xfId="57" applyFont="1" applyBorder="1" applyAlignment="1">
      <alignment horizontal="center" wrapText="1"/>
      <protection/>
    </xf>
    <xf numFmtId="0" fontId="0" fillId="0" borderId="0" xfId="57" applyFont="1" applyAlignment="1">
      <alignment horizontal="center"/>
      <protection/>
    </xf>
    <xf numFmtId="171" fontId="0" fillId="0" borderId="0" xfId="44" applyNumberFormat="1" applyFont="1" applyAlignment="1">
      <alignment/>
    </xf>
    <xf numFmtId="0" fontId="0" fillId="0" borderId="0" xfId="57" applyFont="1" applyBorder="1">
      <alignment/>
      <protection/>
    </xf>
    <xf numFmtId="171" fontId="0" fillId="0" borderId="0" xfId="44" applyNumberFormat="1" applyFont="1" applyBorder="1" applyAlignment="1">
      <alignment/>
    </xf>
    <xf numFmtId="41" fontId="0" fillId="0" borderId="0" xfId="57" applyNumberFormat="1" applyFont="1">
      <alignment/>
      <protection/>
    </xf>
    <xf numFmtId="42" fontId="0" fillId="0" borderId="11" xfId="44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18toJ-2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V32"/>
  <sheetViews>
    <sheetView zoomScale="90" zoomScaleNormal="90" zoomScalePageLayoutView="0" workbookViewId="0" topLeftCell="E1">
      <selection activeCell="B9" sqref="B9"/>
    </sheetView>
  </sheetViews>
  <sheetFormatPr defaultColWidth="9.140625" defaultRowHeight="12.75"/>
  <cols>
    <col min="1" max="1" width="4.00390625" style="0" customWidth="1"/>
    <col min="2" max="2" width="37.57421875" style="0" customWidth="1"/>
    <col min="3" max="3" width="3.57421875" style="0" customWidth="1"/>
    <col min="4" max="4" width="15.28125" style="0" customWidth="1"/>
    <col min="5" max="5" width="3.421875" style="13" customWidth="1"/>
    <col min="6" max="6" width="15.28125" style="0" customWidth="1"/>
    <col min="7" max="7" width="3.57421875" style="0" customWidth="1"/>
    <col min="8" max="8" width="15.28125" style="0" customWidth="1"/>
    <col min="9" max="9" width="3.421875" style="13" customWidth="1"/>
    <col min="10" max="10" width="15.28125" style="0" customWidth="1"/>
    <col min="11" max="11" width="2.57421875" style="0" customWidth="1"/>
    <col min="12" max="12" width="13.8515625" style="0" customWidth="1"/>
    <col min="13" max="13" width="2.8515625" style="0" customWidth="1"/>
    <col min="14" max="14" width="14.28125" style="0" customWidth="1"/>
    <col min="15" max="15" width="3.57421875" style="0" customWidth="1"/>
    <col min="16" max="16" width="15.28125" style="0" customWidth="1"/>
    <col min="17" max="17" width="3.421875" style="13" customWidth="1"/>
    <col min="18" max="18" width="15.28125" style="0" customWidth="1"/>
    <col min="19" max="19" width="2.57421875" style="0" customWidth="1"/>
    <col min="20" max="20" width="13.8515625" style="0" customWidth="1"/>
    <col min="21" max="21" width="2.8515625" style="0" customWidth="1"/>
    <col min="22" max="22" width="14.28125" style="0" customWidth="1"/>
  </cols>
  <sheetData>
    <row r="1" spans="1:22" ht="12.75">
      <c r="A1" s="7" t="s">
        <v>0</v>
      </c>
      <c r="N1" s="7"/>
      <c r="V1" s="7" t="s">
        <v>94</v>
      </c>
    </row>
    <row r="2" spans="1:22" ht="12.75">
      <c r="A2" s="7" t="s">
        <v>130</v>
      </c>
      <c r="N2" s="29"/>
      <c r="V2" s="55" t="s">
        <v>148</v>
      </c>
    </row>
    <row r="3" spans="1:22" ht="12.75">
      <c r="A3" s="7" t="s">
        <v>131</v>
      </c>
      <c r="C3" s="1"/>
      <c r="D3" s="1"/>
      <c r="E3" s="14"/>
      <c r="G3" s="1"/>
      <c r="H3" s="1"/>
      <c r="I3" s="14"/>
      <c r="N3" s="29"/>
      <c r="O3" s="1"/>
      <c r="P3" s="1"/>
      <c r="Q3" s="14"/>
      <c r="V3" s="29"/>
    </row>
    <row r="4" spans="1:18" ht="17.25">
      <c r="A4" s="25" t="s">
        <v>89</v>
      </c>
      <c r="C4" s="1"/>
      <c r="D4" s="34"/>
      <c r="E4" s="35"/>
      <c r="F4" s="36"/>
      <c r="G4" s="1"/>
      <c r="H4" s="34"/>
      <c r="I4" s="35"/>
      <c r="J4" s="36"/>
      <c r="O4" s="1"/>
      <c r="P4" s="34"/>
      <c r="Q4" s="35"/>
      <c r="R4" s="36"/>
    </row>
    <row r="5" spans="1:17" ht="12.75">
      <c r="A5" s="7" t="s">
        <v>140</v>
      </c>
      <c r="C5" s="2"/>
      <c r="D5" s="2"/>
      <c r="E5" s="15"/>
      <c r="G5" s="2"/>
      <c r="H5" s="2"/>
      <c r="I5" s="15"/>
      <c r="O5" s="2"/>
      <c r="P5" s="2"/>
      <c r="Q5" s="15"/>
    </row>
    <row r="7" spans="4:22" ht="12.75">
      <c r="D7" s="56" t="s">
        <v>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4:22" ht="12.75">
      <c r="D8" s="52">
        <v>2020</v>
      </c>
      <c r="E8" s="32"/>
      <c r="F8" s="52">
        <v>2019</v>
      </c>
      <c r="H8" s="52">
        <v>2018</v>
      </c>
      <c r="I8" s="32"/>
      <c r="J8" s="52">
        <v>2017</v>
      </c>
      <c r="K8" s="9"/>
      <c r="L8" s="52">
        <v>2016</v>
      </c>
      <c r="M8" s="9"/>
      <c r="N8" s="52">
        <v>2015</v>
      </c>
      <c r="P8" s="52">
        <v>2014</v>
      </c>
      <c r="Q8" s="32"/>
      <c r="R8" s="52">
        <v>2013</v>
      </c>
      <c r="S8" s="9"/>
      <c r="T8" s="52">
        <v>2012</v>
      </c>
      <c r="U8" s="9"/>
      <c r="V8" s="52">
        <v>2011</v>
      </c>
    </row>
    <row r="9" spans="4:17" ht="12.75">
      <c r="D9" s="26"/>
      <c r="E9" s="16"/>
      <c r="H9" s="26"/>
      <c r="I9" s="16"/>
      <c r="P9" s="26"/>
      <c r="Q9" s="16"/>
    </row>
    <row r="10" ht="12.75">
      <c r="A10" t="s">
        <v>1</v>
      </c>
    </row>
    <row r="11" spans="2:22" ht="12.75">
      <c r="B11" s="9" t="s">
        <v>137</v>
      </c>
      <c r="D11" s="5">
        <v>10059859</v>
      </c>
      <c r="E11" s="17"/>
      <c r="F11" s="5">
        <v>15068359</v>
      </c>
      <c r="H11" s="5">
        <v>10059859</v>
      </c>
      <c r="I11" s="17"/>
      <c r="J11" s="5">
        <v>15068359</v>
      </c>
      <c r="L11" s="5">
        <v>20230768</v>
      </c>
      <c r="N11" s="5">
        <v>23704832</v>
      </c>
      <c r="P11" s="5">
        <v>10059859</v>
      </c>
      <c r="Q11" s="17"/>
      <c r="R11" s="5">
        <v>15068359</v>
      </c>
      <c r="T11" s="5">
        <v>20230768</v>
      </c>
      <c r="V11" s="5">
        <v>23704832</v>
      </c>
    </row>
    <row r="12" spans="2:22" ht="12.75">
      <c r="B12" t="s">
        <v>2</v>
      </c>
      <c r="D12" s="1">
        <v>3700000</v>
      </c>
      <c r="E12" s="14"/>
      <c r="F12" s="1">
        <v>3500000</v>
      </c>
      <c r="H12" s="1">
        <v>3700000</v>
      </c>
      <c r="I12" s="14"/>
      <c r="J12" s="1">
        <v>3500000</v>
      </c>
      <c r="L12" s="1">
        <v>4000000</v>
      </c>
      <c r="N12" s="37">
        <v>3190053</v>
      </c>
      <c r="P12" s="1">
        <v>3700000</v>
      </c>
      <c r="Q12" s="14"/>
      <c r="R12" s="1">
        <v>3500000</v>
      </c>
      <c r="T12" s="1">
        <v>4000000</v>
      </c>
      <c r="V12" s="37">
        <v>3190053</v>
      </c>
    </row>
    <row r="13" spans="2:22" ht="12.75">
      <c r="B13" t="s">
        <v>3</v>
      </c>
      <c r="D13" s="3">
        <v>-500000</v>
      </c>
      <c r="E13" s="14"/>
      <c r="F13" s="3">
        <v>-200000</v>
      </c>
      <c r="H13" s="3">
        <v>-500000</v>
      </c>
      <c r="I13" s="14"/>
      <c r="J13" s="3">
        <v>-200000</v>
      </c>
      <c r="L13" s="3">
        <v>-1160958</v>
      </c>
      <c r="N13" s="3">
        <v>-519481</v>
      </c>
      <c r="P13" s="3">
        <v>-500000</v>
      </c>
      <c r="Q13" s="14"/>
      <c r="R13" s="3">
        <v>-200000</v>
      </c>
      <c r="T13" s="3">
        <v>-1160958</v>
      </c>
      <c r="V13" s="3">
        <v>-519481</v>
      </c>
    </row>
    <row r="14" spans="1:22" ht="13.5" thickBot="1">
      <c r="A14" s="9" t="s">
        <v>133</v>
      </c>
      <c r="D14" s="24">
        <f>SUM(D11:D13)</f>
        <v>13259859</v>
      </c>
      <c r="E14" s="17"/>
      <c r="F14" s="24">
        <f>SUM(F11:F13)</f>
        <v>18368359</v>
      </c>
      <c r="H14" s="24">
        <f>SUM(H11:H13)</f>
        <v>13259859</v>
      </c>
      <c r="I14" s="17"/>
      <c r="J14" s="24">
        <f>SUM(J11:J13)</f>
        <v>18368359</v>
      </c>
      <c r="L14" s="24">
        <f>SUM(L11:L13)</f>
        <v>23069810</v>
      </c>
      <c r="N14" s="24">
        <f>SUM(N11:N13)</f>
        <v>26375404</v>
      </c>
      <c r="P14" s="24">
        <f>SUM(P11:P13)</f>
        <v>13259859</v>
      </c>
      <c r="Q14" s="17"/>
      <c r="R14" s="24">
        <f>SUM(R11:R13)</f>
        <v>18368359</v>
      </c>
      <c r="T14" s="24">
        <f>SUM(T11:T13)</f>
        <v>23069810</v>
      </c>
      <c r="V14" s="24">
        <f>SUM(V11:V13)</f>
        <v>26375404</v>
      </c>
    </row>
    <row r="15" ht="13.5" thickTop="1"/>
    <row r="16" ht="12.75">
      <c r="A16" t="s">
        <v>4</v>
      </c>
    </row>
    <row r="17" spans="2:22" ht="12.75">
      <c r="B17" s="9" t="s">
        <v>137</v>
      </c>
      <c r="D17" s="5">
        <v>219000</v>
      </c>
      <c r="E17" s="17"/>
      <c r="F17" s="5">
        <v>183000</v>
      </c>
      <c r="H17" s="5">
        <v>219000</v>
      </c>
      <c r="I17" s="17"/>
      <c r="J17" s="5">
        <v>183000</v>
      </c>
      <c r="L17" s="5">
        <v>148408</v>
      </c>
      <c r="N17" s="5">
        <v>115548</v>
      </c>
      <c r="P17" s="5">
        <v>219000</v>
      </c>
      <c r="Q17" s="17"/>
      <c r="R17" s="5">
        <v>183000</v>
      </c>
      <c r="T17" s="5">
        <v>148408</v>
      </c>
      <c r="V17" s="5">
        <v>115548</v>
      </c>
    </row>
    <row r="18" spans="2:22" ht="12.75">
      <c r="B18" t="s">
        <v>2</v>
      </c>
      <c r="D18" s="1">
        <v>0</v>
      </c>
      <c r="E18" s="14"/>
      <c r="F18" s="1">
        <v>0</v>
      </c>
      <c r="H18" s="1">
        <v>0</v>
      </c>
      <c r="I18" s="14"/>
      <c r="J18" s="1">
        <v>0</v>
      </c>
      <c r="L18" s="1">
        <v>0</v>
      </c>
      <c r="N18" s="1">
        <v>0</v>
      </c>
      <c r="P18" s="1">
        <v>0</v>
      </c>
      <c r="Q18" s="14"/>
      <c r="R18" s="1">
        <v>0</v>
      </c>
      <c r="T18" s="1">
        <v>0</v>
      </c>
      <c r="V18" s="1">
        <v>0</v>
      </c>
    </row>
    <row r="19" spans="2:22" ht="12.75">
      <c r="B19" t="s">
        <v>3</v>
      </c>
      <c r="D19" s="1">
        <v>170000</v>
      </c>
      <c r="E19" s="14"/>
      <c r="F19" s="1">
        <v>227000</v>
      </c>
      <c r="H19" s="1">
        <v>170000</v>
      </c>
      <c r="I19" s="14"/>
      <c r="J19" s="1">
        <v>227000</v>
      </c>
      <c r="L19" s="1">
        <v>359141</v>
      </c>
      <c r="N19" s="1">
        <v>240982</v>
      </c>
      <c r="P19" s="1">
        <v>170000</v>
      </c>
      <c r="Q19" s="14"/>
      <c r="R19" s="1">
        <v>227000</v>
      </c>
      <c r="T19" s="1">
        <v>359141</v>
      </c>
      <c r="V19" s="1">
        <v>240982</v>
      </c>
    </row>
    <row r="20" spans="1:22" ht="13.5" thickBot="1">
      <c r="A20" s="9" t="s">
        <v>134</v>
      </c>
      <c r="D20" s="4">
        <f>SUM(D17:D19)</f>
        <v>389000</v>
      </c>
      <c r="E20" s="17"/>
      <c r="F20" s="4">
        <f>SUM(F17:F19)</f>
        <v>410000</v>
      </c>
      <c r="H20" s="4">
        <f>SUM(H17:H19)</f>
        <v>389000</v>
      </c>
      <c r="I20" s="17"/>
      <c r="J20" s="4">
        <f>SUM(J17:J19)</f>
        <v>410000</v>
      </c>
      <c r="L20" s="4">
        <f>SUM(L17:L19)</f>
        <v>507549</v>
      </c>
      <c r="N20" s="4">
        <f>SUM(N17:N19)</f>
        <v>356530</v>
      </c>
      <c r="P20" s="4">
        <f>SUM(P17:P19)</f>
        <v>389000</v>
      </c>
      <c r="Q20" s="17"/>
      <c r="R20" s="4">
        <f>SUM(R17:R19)</f>
        <v>410000</v>
      </c>
      <c r="T20" s="4">
        <f>SUM(T17:T19)</f>
        <v>507549</v>
      </c>
      <c r="V20" s="4">
        <f>SUM(V17:V19)</f>
        <v>356530</v>
      </c>
    </row>
    <row r="21" ht="13.5" thickTop="1"/>
    <row r="22" ht="12.75">
      <c r="A22" t="s">
        <v>92</v>
      </c>
    </row>
    <row r="23" spans="2:22" ht="12.75">
      <c r="B23" s="9" t="s">
        <v>136</v>
      </c>
      <c r="D23" s="5">
        <f>D11+D17</f>
        <v>10278859</v>
      </c>
      <c r="F23" s="5">
        <f>F11+F17</f>
        <v>15251359</v>
      </c>
      <c r="H23" s="5">
        <f>H11+H17</f>
        <v>10278859</v>
      </c>
      <c r="J23" s="5">
        <f>J11+J17</f>
        <v>15251359</v>
      </c>
      <c r="L23" s="5">
        <f>L11+L17</f>
        <v>20379176</v>
      </c>
      <c r="N23" s="5">
        <f>N11+N17</f>
        <v>23820380</v>
      </c>
      <c r="P23" s="5">
        <f>P11+P17</f>
        <v>10278859</v>
      </c>
      <c r="R23" s="5">
        <f>R11+R17</f>
        <v>15251359</v>
      </c>
      <c r="T23" s="5">
        <f>T11+T17</f>
        <v>20379176</v>
      </c>
      <c r="V23" s="5">
        <f>V11+V17</f>
        <v>23820380</v>
      </c>
    </row>
    <row r="24" spans="2:22" ht="12.75">
      <c r="B24" t="s">
        <v>2</v>
      </c>
      <c r="D24" s="1">
        <f>D12+D18</f>
        <v>3700000</v>
      </c>
      <c r="E24"/>
      <c r="F24" s="1">
        <f>F12+F18</f>
        <v>3500000</v>
      </c>
      <c r="H24" s="1">
        <f>H12+H18</f>
        <v>3700000</v>
      </c>
      <c r="I24"/>
      <c r="J24" s="1">
        <f>J12+J18</f>
        <v>3500000</v>
      </c>
      <c r="L24" s="1">
        <f>L12+L18</f>
        <v>4000000</v>
      </c>
      <c r="N24" s="1">
        <f>N12+N18</f>
        <v>3190053</v>
      </c>
      <c r="P24" s="1">
        <f>P12+P18</f>
        <v>3700000</v>
      </c>
      <c r="Q24"/>
      <c r="R24" s="1">
        <f>R12+R18</f>
        <v>3500000</v>
      </c>
      <c r="T24" s="1">
        <f>T12+T18</f>
        <v>4000000</v>
      </c>
      <c r="V24" s="1">
        <f>V12+V18</f>
        <v>3190053</v>
      </c>
    </row>
    <row r="25" spans="2:22" ht="12.75">
      <c r="B25" t="s">
        <v>3</v>
      </c>
      <c r="D25" s="1">
        <f>D13+D19</f>
        <v>-330000</v>
      </c>
      <c r="E25"/>
      <c r="F25" s="1">
        <f>F13+F19</f>
        <v>27000</v>
      </c>
      <c r="H25" s="1">
        <f>H13+H19</f>
        <v>-330000</v>
      </c>
      <c r="I25"/>
      <c r="J25" s="1">
        <f>J13+J19</f>
        <v>27000</v>
      </c>
      <c r="L25" s="1">
        <f>L13+L19</f>
        <v>-801817</v>
      </c>
      <c r="N25" s="1">
        <f>N13+N19</f>
        <v>-278499</v>
      </c>
      <c r="P25" s="1">
        <f>P13+P19</f>
        <v>-330000</v>
      </c>
      <c r="Q25"/>
      <c r="R25" s="1">
        <f>R13+R19</f>
        <v>27000</v>
      </c>
      <c r="T25" s="1">
        <f>T13+T19</f>
        <v>-801817</v>
      </c>
      <c r="V25" s="1">
        <f>V13+V19</f>
        <v>-278499</v>
      </c>
    </row>
    <row r="26" spans="1:22" ht="13.5" thickBot="1">
      <c r="A26" s="9" t="s">
        <v>135</v>
      </c>
      <c r="D26" s="4">
        <f>SUM(D23:D25)</f>
        <v>13648859</v>
      </c>
      <c r="F26" s="4">
        <f>SUM(F23:F25)</f>
        <v>18778359</v>
      </c>
      <c r="H26" s="4">
        <f>SUM(H23:H25)</f>
        <v>13648859</v>
      </c>
      <c r="J26" s="4">
        <f>SUM(J23:J25)</f>
        <v>18778359</v>
      </c>
      <c r="L26" s="4">
        <f>SUM(L23:L25)</f>
        <v>23577359</v>
      </c>
      <c r="N26" s="4">
        <f>SUM(N23:N25)</f>
        <v>26731934</v>
      </c>
      <c r="P26" s="4">
        <f>SUM(P23:P25)</f>
        <v>13648859</v>
      </c>
      <c r="R26" s="4">
        <f>SUM(R23:R25)</f>
        <v>18778359</v>
      </c>
      <c r="T26" s="4">
        <f>SUM(T23:T25)</f>
        <v>23577359</v>
      </c>
      <c r="V26" s="4">
        <f>SUM(V23:V25)</f>
        <v>26731934</v>
      </c>
    </row>
    <row r="27" ht="13.5" thickTop="1"/>
    <row r="30" spans="1:16" s="12" customFormat="1" ht="12.75">
      <c r="A30" s="53" t="s">
        <v>132</v>
      </c>
      <c r="B30" s="54" t="s">
        <v>132</v>
      </c>
      <c r="D30" s="13"/>
      <c r="H30" s="13"/>
      <c r="P30" s="13"/>
    </row>
    <row r="31" spans="1:19" s="12" customFormat="1" ht="12.75">
      <c r="A31" s="57" t="s">
        <v>132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5:17" s="12" customFormat="1" ht="12.75">
      <c r="E32" s="13"/>
      <c r="I32" s="13"/>
      <c r="Q32" s="13"/>
    </row>
  </sheetData>
  <sheetProtection/>
  <mergeCells count="2">
    <mergeCell ref="D7:V7"/>
    <mergeCell ref="A31:S31"/>
  </mergeCells>
  <printOptions/>
  <pageMargins left="0.5" right="0.25" top="1" bottom="1" header="0.5" footer="0.5"/>
  <pageSetup cellComments="asDisplayed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2"/>
  <sheetViews>
    <sheetView zoomScalePageLayoutView="0" workbookViewId="0" topLeftCell="J1">
      <selection activeCell="C51" sqref="C51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39.8515625" style="0" customWidth="1"/>
    <col min="4" max="4" width="2.57421875" style="0" customWidth="1"/>
    <col min="5" max="5" width="17.00390625" style="0" customWidth="1"/>
    <col min="6" max="6" width="3.00390625" style="13" customWidth="1"/>
    <col min="7" max="7" width="16.57421875" style="0" customWidth="1"/>
    <col min="8" max="8" width="2.57421875" style="0" customWidth="1"/>
    <col min="9" max="9" width="17.00390625" style="0" customWidth="1"/>
    <col min="10" max="10" width="3.00390625" style="13" customWidth="1"/>
    <col min="11" max="11" width="16.57421875" style="0" customWidth="1"/>
    <col min="12" max="12" width="3.8515625" style="0" customWidth="1"/>
    <col min="13" max="13" width="16.7109375" style="0" customWidth="1"/>
    <col min="14" max="14" width="2.8515625" style="0" customWidth="1"/>
    <col min="15" max="15" width="16.57421875" style="0" customWidth="1"/>
    <col min="16" max="16" width="2.57421875" style="0" customWidth="1"/>
    <col min="17" max="17" width="17.00390625" style="0" customWidth="1"/>
    <col min="18" max="18" width="3.00390625" style="13" customWidth="1"/>
    <col min="19" max="19" width="16.57421875" style="0" customWidth="1"/>
    <col min="20" max="20" width="3.8515625" style="0" customWidth="1"/>
    <col min="21" max="21" width="16.7109375" style="0" customWidth="1"/>
    <col min="22" max="22" width="2.8515625" style="0" customWidth="1"/>
    <col min="23" max="23" width="16.57421875" style="0" customWidth="1"/>
  </cols>
  <sheetData>
    <row r="1" spans="1:23" ht="12.75">
      <c r="A1" s="7" t="s">
        <v>0</v>
      </c>
      <c r="O1" s="7"/>
      <c r="W1" s="7" t="s">
        <v>93</v>
      </c>
    </row>
    <row r="2" spans="1:23" ht="12.75">
      <c r="A2" s="7" t="s">
        <v>138</v>
      </c>
      <c r="O2" s="29"/>
      <c r="W2" s="55">
        <v>44377</v>
      </c>
    </row>
    <row r="3" spans="1:23" ht="12.75">
      <c r="A3" s="7" t="s">
        <v>139</v>
      </c>
      <c r="O3" s="29"/>
      <c r="W3" s="29"/>
    </row>
    <row r="4" spans="1:23" ht="12.75">
      <c r="A4" s="25" t="s">
        <v>89</v>
      </c>
      <c r="O4" s="29"/>
      <c r="W4" s="29"/>
    </row>
    <row r="5" ht="12.75">
      <c r="A5" s="7" t="s">
        <v>140</v>
      </c>
    </row>
    <row r="6" ht="12.75" customHeight="1">
      <c r="C6" s="34"/>
    </row>
    <row r="8" spans="5:23" ht="12.75">
      <c r="E8" s="59" t="s">
        <v>5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4:23" ht="12.75">
      <c r="D9" s="6"/>
      <c r="E9" s="52">
        <v>2020</v>
      </c>
      <c r="F9" s="32"/>
      <c r="G9" s="52">
        <v>2019</v>
      </c>
      <c r="I9" s="52">
        <v>2018</v>
      </c>
      <c r="J9" s="32"/>
      <c r="K9" s="52">
        <v>2017</v>
      </c>
      <c r="L9" s="9"/>
      <c r="M9" s="52">
        <v>2016</v>
      </c>
      <c r="N9" s="9"/>
      <c r="O9" s="52">
        <v>2015</v>
      </c>
      <c r="Q9" s="52">
        <v>2014</v>
      </c>
      <c r="R9" s="32"/>
      <c r="S9" s="52">
        <v>2013</v>
      </c>
      <c r="T9" s="9"/>
      <c r="U9" s="52">
        <v>2012</v>
      </c>
      <c r="V9" s="9"/>
      <c r="W9" s="52">
        <v>2011</v>
      </c>
    </row>
    <row r="11" ht="12.75">
      <c r="A11" s="7" t="s">
        <v>6</v>
      </c>
    </row>
    <row r="12" ht="12.75">
      <c r="A12" t="s">
        <v>1</v>
      </c>
    </row>
    <row r="13" ht="12.75">
      <c r="B13" t="s">
        <v>35</v>
      </c>
    </row>
    <row r="14" spans="3:23" ht="12.75">
      <c r="C14" t="s">
        <v>44</v>
      </c>
      <c r="E14" s="5">
        <v>13700000</v>
      </c>
      <c r="F14" s="17"/>
      <c r="G14" s="5">
        <v>14500000</v>
      </c>
      <c r="I14" s="5">
        <v>13700000</v>
      </c>
      <c r="J14" s="17"/>
      <c r="K14" s="5">
        <v>14500000</v>
      </c>
      <c r="M14" s="5">
        <v>14300000</v>
      </c>
      <c r="N14" s="5"/>
      <c r="O14" s="5">
        <v>14669459</v>
      </c>
      <c r="Q14" s="5">
        <v>13700000</v>
      </c>
      <c r="R14" s="17"/>
      <c r="S14" s="5">
        <v>14500000</v>
      </c>
      <c r="U14" s="5">
        <v>14300000</v>
      </c>
      <c r="V14" s="5"/>
      <c r="W14" s="5">
        <v>14669459</v>
      </c>
    </row>
    <row r="15" spans="3:23" ht="12.75">
      <c r="C15" t="s">
        <v>45</v>
      </c>
      <c r="E15" s="18">
        <v>2450000</v>
      </c>
      <c r="F15" s="22"/>
      <c r="G15" s="18">
        <v>2300000</v>
      </c>
      <c r="I15" s="18">
        <v>2450000</v>
      </c>
      <c r="J15" s="22"/>
      <c r="K15" s="18">
        <v>2300000</v>
      </c>
      <c r="M15" s="18">
        <v>2400000</v>
      </c>
      <c r="N15" s="18"/>
      <c r="O15" s="18">
        <v>2307149</v>
      </c>
      <c r="Q15" s="18">
        <v>2450000</v>
      </c>
      <c r="R15" s="22"/>
      <c r="S15" s="18">
        <v>2300000</v>
      </c>
      <c r="U15" s="18">
        <v>2400000</v>
      </c>
      <c r="V15" s="18"/>
      <c r="W15" s="18">
        <v>2307149</v>
      </c>
    </row>
    <row r="16" spans="3:23" ht="12.75">
      <c r="C16" t="s">
        <v>46</v>
      </c>
      <c r="E16" s="18">
        <v>400000</v>
      </c>
      <c r="F16" s="22"/>
      <c r="G16" s="18">
        <v>500000</v>
      </c>
      <c r="I16" s="18">
        <v>400000</v>
      </c>
      <c r="J16" s="22"/>
      <c r="K16" s="18">
        <v>500000</v>
      </c>
      <c r="M16" s="18">
        <v>400000</v>
      </c>
      <c r="N16" s="18"/>
      <c r="O16" s="18">
        <v>379368</v>
      </c>
      <c r="Q16" s="18">
        <v>400000</v>
      </c>
      <c r="R16" s="22"/>
      <c r="S16" s="18">
        <v>500000</v>
      </c>
      <c r="U16" s="18">
        <v>400000</v>
      </c>
      <c r="V16" s="18"/>
      <c r="W16" s="18">
        <v>379368</v>
      </c>
    </row>
    <row r="17" spans="3:23" ht="12.75">
      <c r="C17" t="s">
        <v>47</v>
      </c>
      <c r="E17" s="18">
        <v>150000</v>
      </c>
      <c r="F17" s="22"/>
      <c r="G17" s="18">
        <v>175000</v>
      </c>
      <c r="I17" s="18">
        <v>150000</v>
      </c>
      <c r="J17" s="22"/>
      <c r="K17" s="18">
        <v>175000</v>
      </c>
      <c r="M17" s="18">
        <v>150000</v>
      </c>
      <c r="N17" s="18"/>
      <c r="O17" s="18">
        <v>162419</v>
      </c>
      <c r="Q17" s="18">
        <v>150000</v>
      </c>
      <c r="R17" s="22"/>
      <c r="S17" s="18">
        <v>175000</v>
      </c>
      <c r="U17" s="18">
        <v>150000</v>
      </c>
      <c r="V17" s="18"/>
      <c r="W17" s="18">
        <v>162419</v>
      </c>
    </row>
    <row r="18" spans="3:23" ht="12.75">
      <c r="C18" t="s">
        <v>48</v>
      </c>
      <c r="E18" s="18">
        <v>700000</v>
      </c>
      <c r="F18" s="22"/>
      <c r="G18" s="18">
        <v>800000</v>
      </c>
      <c r="I18" s="18">
        <v>700000</v>
      </c>
      <c r="J18" s="22"/>
      <c r="K18" s="18">
        <v>800000</v>
      </c>
      <c r="M18" s="18">
        <v>755000</v>
      </c>
      <c r="N18" s="18"/>
      <c r="O18" s="18">
        <v>798778</v>
      </c>
      <c r="Q18" s="18">
        <v>700000</v>
      </c>
      <c r="R18" s="22"/>
      <c r="S18" s="18">
        <v>800000</v>
      </c>
      <c r="U18" s="18">
        <v>755000</v>
      </c>
      <c r="V18" s="18"/>
      <c r="W18" s="18">
        <v>798778</v>
      </c>
    </row>
    <row r="19" spans="3:23" ht="12.75">
      <c r="C19" t="s">
        <v>49</v>
      </c>
      <c r="E19" s="18">
        <v>0</v>
      </c>
      <c r="F19" s="22"/>
      <c r="G19" s="18">
        <v>0</v>
      </c>
      <c r="I19" s="18">
        <v>0</v>
      </c>
      <c r="J19" s="22"/>
      <c r="K19" s="18">
        <v>0</v>
      </c>
      <c r="M19" s="18">
        <v>0</v>
      </c>
      <c r="N19" s="18"/>
      <c r="O19" s="18">
        <v>0</v>
      </c>
      <c r="Q19" s="18">
        <v>0</v>
      </c>
      <c r="R19" s="22"/>
      <c r="S19" s="18">
        <v>0</v>
      </c>
      <c r="U19" s="18">
        <v>0</v>
      </c>
      <c r="V19" s="18"/>
      <c r="W19" s="18">
        <v>0</v>
      </c>
    </row>
    <row r="20" spans="3:23" ht="12.75">
      <c r="C20" t="s">
        <v>50</v>
      </c>
      <c r="E20" s="18">
        <v>60000</v>
      </c>
      <c r="F20" s="22"/>
      <c r="G20" s="18">
        <v>58000</v>
      </c>
      <c r="I20" s="18">
        <v>60000</v>
      </c>
      <c r="J20" s="22"/>
      <c r="K20" s="18">
        <v>58000</v>
      </c>
      <c r="M20" s="18">
        <v>68000</v>
      </c>
      <c r="N20" s="18"/>
      <c r="O20" s="18">
        <v>67481</v>
      </c>
      <c r="Q20" s="18">
        <v>60000</v>
      </c>
      <c r="R20" s="22"/>
      <c r="S20" s="18">
        <v>58000</v>
      </c>
      <c r="U20" s="18">
        <v>68000</v>
      </c>
      <c r="V20" s="18"/>
      <c r="W20" s="18">
        <v>67481</v>
      </c>
    </row>
    <row r="22" ht="12.75">
      <c r="B22" t="s">
        <v>36</v>
      </c>
    </row>
    <row r="23" spans="3:23" ht="12.75">
      <c r="C23" t="s">
        <v>37</v>
      </c>
      <c r="E23" s="18">
        <v>1240000</v>
      </c>
      <c r="F23" s="22"/>
      <c r="G23" s="18">
        <v>1200000</v>
      </c>
      <c r="I23" s="18">
        <v>1240000</v>
      </c>
      <c r="J23" s="22"/>
      <c r="K23" s="18">
        <v>1200000</v>
      </c>
      <c r="M23" s="18">
        <v>1100000</v>
      </c>
      <c r="N23" s="18"/>
      <c r="O23" s="18">
        <v>1067763</v>
      </c>
      <c r="Q23" s="18">
        <v>1240000</v>
      </c>
      <c r="R23" s="22"/>
      <c r="S23" s="18">
        <v>1200000</v>
      </c>
      <c r="U23" s="18">
        <v>1100000</v>
      </c>
      <c r="V23" s="18"/>
      <c r="W23" s="18">
        <v>1067763</v>
      </c>
    </row>
    <row r="24" spans="3:23" ht="12.75">
      <c r="C24" t="s">
        <v>38</v>
      </c>
      <c r="E24" s="18">
        <v>3300000</v>
      </c>
      <c r="F24" s="22"/>
      <c r="G24" s="18">
        <v>3200000</v>
      </c>
      <c r="I24" s="18">
        <v>3300000</v>
      </c>
      <c r="J24" s="22"/>
      <c r="K24" s="18">
        <v>3200000</v>
      </c>
      <c r="M24" s="18">
        <v>3000000</v>
      </c>
      <c r="N24" s="18"/>
      <c r="O24" s="18">
        <v>2935937</v>
      </c>
      <c r="Q24" s="18">
        <v>3300000</v>
      </c>
      <c r="R24" s="22"/>
      <c r="S24" s="18">
        <v>3200000</v>
      </c>
      <c r="U24" s="18">
        <v>3000000</v>
      </c>
      <c r="V24" s="18"/>
      <c r="W24" s="18">
        <v>2935937</v>
      </c>
    </row>
    <row r="25" spans="3:23" ht="12.75">
      <c r="C25" t="s">
        <v>105</v>
      </c>
      <c r="E25" s="18">
        <v>500000</v>
      </c>
      <c r="F25" s="22"/>
      <c r="G25" s="18">
        <v>510000</v>
      </c>
      <c r="I25" s="18">
        <v>500000</v>
      </c>
      <c r="J25" s="22"/>
      <c r="K25" s="18">
        <v>510000</v>
      </c>
      <c r="M25" s="18">
        <v>520000</v>
      </c>
      <c r="N25" s="18"/>
      <c r="O25" s="18">
        <v>536209</v>
      </c>
      <c r="Q25" s="18">
        <v>500000</v>
      </c>
      <c r="R25" s="22"/>
      <c r="S25" s="18">
        <v>510000</v>
      </c>
      <c r="U25" s="18">
        <v>520000</v>
      </c>
      <c r="V25" s="18"/>
      <c r="W25" s="18">
        <v>536209</v>
      </c>
    </row>
    <row r="26" spans="3:23" ht="12.75">
      <c r="C26" t="s">
        <v>128</v>
      </c>
      <c r="E26" s="18">
        <v>1000000</v>
      </c>
      <c r="F26" s="22"/>
      <c r="G26" s="18">
        <v>1150000</v>
      </c>
      <c r="I26" s="18">
        <v>1000000</v>
      </c>
      <c r="J26" s="22"/>
      <c r="K26" s="18">
        <v>1150000</v>
      </c>
      <c r="M26" s="18">
        <v>1200000</v>
      </c>
      <c r="N26" s="18"/>
      <c r="O26" s="18">
        <v>1293819</v>
      </c>
      <c r="Q26" s="18">
        <v>1000000</v>
      </c>
      <c r="R26" s="22"/>
      <c r="S26" s="18">
        <v>1150000</v>
      </c>
      <c r="U26" s="18">
        <v>1200000</v>
      </c>
      <c r="V26" s="18"/>
      <c r="W26" s="18">
        <v>1293819</v>
      </c>
    </row>
    <row r="27" spans="3:23" ht="12.75">
      <c r="C27" t="s">
        <v>106</v>
      </c>
      <c r="E27" s="18">
        <v>35000</v>
      </c>
      <c r="F27" s="22"/>
      <c r="G27" s="18">
        <v>38000</v>
      </c>
      <c r="I27" s="18">
        <v>35000</v>
      </c>
      <c r="J27" s="22"/>
      <c r="K27" s="18">
        <v>38000</v>
      </c>
      <c r="M27" s="18">
        <v>40000</v>
      </c>
      <c r="N27" s="18"/>
      <c r="O27" s="18">
        <v>41067</v>
      </c>
      <c r="Q27" s="18">
        <v>35000</v>
      </c>
      <c r="R27" s="22"/>
      <c r="S27" s="18">
        <v>38000</v>
      </c>
      <c r="U27" s="18">
        <v>40000</v>
      </c>
      <c r="V27" s="18"/>
      <c r="W27" s="18">
        <v>41067</v>
      </c>
    </row>
    <row r="28" spans="3:23" ht="12.75">
      <c r="C28" t="s">
        <v>107</v>
      </c>
      <c r="E28" s="18">
        <v>10000</v>
      </c>
      <c r="F28" s="22"/>
      <c r="G28" s="18">
        <v>10500</v>
      </c>
      <c r="I28" s="18">
        <v>10000</v>
      </c>
      <c r="J28" s="22"/>
      <c r="K28" s="18">
        <v>10500</v>
      </c>
      <c r="M28" s="18">
        <v>11000</v>
      </c>
      <c r="N28" s="18"/>
      <c r="O28" s="18">
        <v>12668</v>
      </c>
      <c r="Q28" s="18">
        <v>10000</v>
      </c>
      <c r="R28" s="22"/>
      <c r="S28" s="18">
        <v>10500</v>
      </c>
      <c r="U28" s="18">
        <v>11000</v>
      </c>
      <c r="V28" s="18"/>
      <c r="W28" s="18">
        <v>12668</v>
      </c>
    </row>
    <row r="29" spans="3:23" ht="12.75">
      <c r="C29" t="s">
        <v>129</v>
      </c>
      <c r="E29" s="18">
        <v>2300000</v>
      </c>
      <c r="F29" s="22"/>
      <c r="G29" s="18">
        <v>2400000</v>
      </c>
      <c r="I29" s="18">
        <v>2300000</v>
      </c>
      <c r="J29" s="22"/>
      <c r="K29" s="18">
        <v>2400000</v>
      </c>
      <c r="M29" s="18">
        <v>2500000</v>
      </c>
      <c r="N29" s="18"/>
      <c r="O29" s="18">
        <v>2525302</v>
      </c>
      <c r="Q29" s="18">
        <v>2300000</v>
      </c>
      <c r="R29" s="22"/>
      <c r="S29" s="18">
        <v>2400000</v>
      </c>
      <c r="U29" s="18">
        <v>2500000</v>
      </c>
      <c r="V29" s="18"/>
      <c r="W29" s="18">
        <v>2525302</v>
      </c>
    </row>
    <row r="30" spans="3:23" ht="12.75">
      <c r="C30" t="s">
        <v>15</v>
      </c>
      <c r="E30" s="18">
        <v>5200000</v>
      </c>
      <c r="F30" s="22"/>
      <c r="G30" s="18">
        <v>5300000</v>
      </c>
      <c r="I30" s="18">
        <v>5200000</v>
      </c>
      <c r="J30" s="22"/>
      <c r="K30" s="18">
        <v>5300000</v>
      </c>
      <c r="M30" s="18">
        <v>5400000</v>
      </c>
      <c r="N30" s="18"/>
      <c r="O30" s="18">
        <v>5382225</v>
      </c>
      <c r="Q30" s="18">
        <v>5200000</v>
      </c>
      <c r="R30" s="22"/>
      <c r="S30" s="18">
        <v>5300000</v>
      </c>
      <c r="U30" s="18">
        <v>5400000</v>
      </c>
      <c r="V30" s="18"/>
      <c r="W30" s="18">
        <v>5382225</v>
      </c>
    </row>
    <row r="31" spans="3:23" ht="12.75">
      <c r="C31" t="s">
        <v>103</v>
      </c>
      <c r="E31" s="18">
        <v>250000</v>
      </c>
      <c r="F31" s="22"/>
      <c r="G31" s="18">
        <v>290000</v>
      </c>
      <c r="I31" s="18">
        <v>250000</v>
      </c>
      <c r="J31" s="22"/>
      <c r="K31" s="18">
        <v>290000</v>
      </c>
      <c r="M31" s="18">
        <v>300000</v>
      </c>
      <c r="N31" s="18"/>
      <c r="O31" s="18">
        <v>320673</v>
      </c>
      <c r="Q31" s="18">
        <v>250000</v>
      </c>
      <c r="R31" s="22"/>
      <c r="S31" s="18">
        <v>290000</v>
      </c>
      <c r="U31" s="18">
        <v>300000</v>
      </c>
      <c r="V31" s="18"/>
      <c r="W31" s="18">
        <v>320673</v>
      </c>
    </row>
    <row r="32" spans="2:23" ht="12.75">
      <c r="B32" t="s">
        <v>40</v>
      </c>
      <c r="E32" s="18">
        <v>150000</v>
      </c>
      <c r="F32" s="22"/>
      <c r="G32" s="18">
        <v>140000</v>
      </c>
      <c r="I32" s="18">
        <v>150000</v>
      </c>
      <c r="J32" s="22"/>
      <c r="K32" s="18">
        <v>140000</v>
      </c>
      <c r="M32" s="18">
        <v>150000</v>
      </c>
      <c r="N32" s="18"/>
      <c r="O32" s="18">
        <v>152585</v>
      </c>
      <c r="Q32" s="18">
        <v>150000</v>
      </c>
      <c r="R32" s="22"/>
      <c r="S32" s="18">
        <v>140000</v>
      </c>
      <c r="U32" s="18">
        <v>150000</v>
      </c>
      <c r="V32" s="18"/>
      <c r="W32" s="18">
        <v>152585</v>
      </c>
    </row>
    <row r="33" spans="2:23" ht="12.75">
      <c r="B33" t="s">
        <v>41</v>
      </c>
      <c r="E33" s="18">
        <v>420000</v>
      </c>
      <c r="F33" s="22"/>
      <c r="G33" s="18">
        <v>450000</v>
      </c>
      <c r="I33" s="18">
        <v>420000</v>
      </c>
      <c r="J33" s="22"/>
      <c r="K33" s="18">
        <v>450000</v>
      </c>
      <c r="M33" s="18">
        <v>500000</v>
      </c>
      <c r="N33" s="18"/>
      <c r="O33" s="18">
        <v>445500</v>
      </c>
      <c r="Q33" s="18">
        <v>420000</v>
      </c>
      <c r="R33" s="22"/>
      <c r="S33" s="18">
        <v>450000</v>
      </c>
      <c r="U33" s="18">
        <v>500000</v>
      </c>
      <c r="V33" s="18"/>
      <c r="W33" s="18">
        <v>445500</v>
      </c>
    </row>
    <row r="34" spans="2:23" ht="12.75">
      <c r="B34" t="s">
        <v>42</v>
      </c>
      <c r="E34" s="18">
        <v>480000</v>
      </c>
      <c r="F34" s="22"/>
      <c r="G34" s="18">
        <v>490000</v>
      </c>
      <c r="I34" s="18">
        <v>480000</v>
      </c>
      <c r="J34" s="22"/>
      <c r="K34" s="18">
        <v>490000</v>
      </c>
      <c r="M34" s="18">
        <v>480000</v>
      </c>
      <c r="N34" s="18"/>
      <c r="O34" s="18">
        <v>478604</v>
      </c>
      <c r="Q34" s="18">
        <v>480000</v>
      </c>
      <c r="R34" s="22"/>
      <c r="S34" s="18">
        <v>490000</v>
      </c>
      <c r="U34" s="18">
        <v>480000</v>
      </c>
      <c r="V34" s="18"/>
      <c r="W34" s="18">
        <v>478604</v>
      </c>
    </row>
    <row r="35" spans="2:23" ht="12.75">
      <c r="B35" t="s">
        <v>43</v>
      </c>
      <c r="E35" s="18">
        <v>615000</v>
      </c>
      <c r="F35" s="22"/>
      <c r="G35" s="18">
        <v>610000</v>
      </c>
      <c r="I35" s="18">
        <v>615000</v>
      </c>
      <c r="J35" s="22"/>
      <c r="K35" s="18">
        <v>610000</v>
      </c>
      <c r="M35" s="18">
        <v>620000</v>
      </c>
      <c r="N35" s="18"/>
      <c r="O35" s="18">
        <v>523833</v>
      </c>
      <c r="Q35" s="18">
        <v>615000</v>
      </c>
      <c r="R35" s="22"/>
      <c r="S35" s="18">
        <v>610000</v>
      </c>
      <c r="U35" s="18">
        <v>620000</v>
      </c>
      <c r="V35" s="18"/>
      <c r="W35" s="18">
        <v>523833</v>
      </c>
    </row>
    <row r="36" spans="1:23" ht="12.75">
      <c r="A36" t="s">
        <v>7</v>
      </c>
      <c r="E36" s="21">
        <f>SUM(E14:E35)</f>
        <v>32960000</v>
      </c>
      <c r="F36" s="22"/>
      <c r="G36" s="21">
        <f>SUM(G14:G35)</f>
        <v>34121500</v>
      </c>
      <c r="I36" s="21">
        <f>SUM(I14:I35)</f>
        <v>32960000</v>
      </c>
      <c r="J36" s="22"/>
      <c r="K36" s="21">
        <f>SUM(K14:K35)</f>
        <v>34121500</v>
      </c>
      <c r="M36" s="21">
        <f>SUM(M14:M35)</f>
        <v>33894000</v>
      </c>
      <c r="N36" s="30"/>
      <c r="O36" s="21">
        <f>SUM(O14:O35)</f>
        <v>34100839</v>
      </c>
      <c r="Q36" s="21">
        <f>SUM(Q14:Q35)</f>
        <v>32960000</v>
      </c>
      <c r="R36" s="22"/>
      <c r="S36" s="21">
        <f>SUM(S14:S35)</f>
        <v>34121500</v>
      </c>
      <c r="U36" s="21">
        <f>SUM(U14:U35)</f>
        <v>33894000</v>
      </c>
      <c r="V36" s="30"/>
      <c r="W36" s="21">
        <f>SUM(W14:W35)</f>
        <v>34100839</v>
      </c>
    </row>
    <row r="38" ht="12.75">
      <c r="A38" t="s">
        <v>8</v>
      </c>
    </row>
    <row r="39" spans="2:23" ht="12.75">
      <c r="B39" t="s">
        <v>9</v>
      </c>
      <c r="E39" s="18">
        <v>1750000</v>
      </c>
      <c r="F39" s="22"/>
      <c r="G39" s="18">
        <v>1950000</v>
      </c>
      <c r="I39" s="18">
        <v>1750000</v>
      </c>
      <c r="J39" s="22"/>
      <c r="K39" s="18">
        <v>1950000</v>
      </c>
      <c r="M39" s="18">
        <v>2000000</v>
      </c>
      <c r="N39" s="18"/>
      <c r="O39" s="18">
        <v>2020898</v>
      </c>
      <c r="Q39" s="18">
        <v>1750000</v>
      </c>
      <c r="R39" s="22"/>
      <c r="S39" s="18">
        <v>1950000</v>
      </c>
      <c r="U39" s="18">
        <v>2000000</v>
      </c>
      <c r="V39" s="18"/>
      <c r="W39" s="18">
        <v>2020898</v>
      </c>
    </row>
    <row r="40" spans="2:23" ht="12.75">
      <c r="B40" t="s">
        <v>10</v>
      </c>
      <c r="E40" s="18">
        <v>40000</v>
      </c>
      <c r="F40" s="22"/>
      <c r="G40" s="18">
        <v>63000</v>
      </c>
      <c r="I40" s="18">
        <v>40000</v>
      </c>
      <c r="J40" s="22"/>
      <c r="K40" s="18">
        <v>63000</v>
      </c>
      <c r="M40" s="18">
        <v>55000</v>
      </c>
      <c r="N40" s="18"/>
      <c r="O40" s="18">
        <v>54565</v>
      </c>
      <c r="Q40" s="18">
        <v>40000</v>
      </c>
      <c r="R40" s="22"/>
      <c r="S40" s="18">
        <v>63000</v>
      </c>
      <c r="U40" s="18">
        <v>55000</v>
      </c>
      <c r="V40" s="18"/>
      <c r="W40" s="18">
        <v>54565</v>
      </c>
    </row>
    <row r="41" spans="1:23" ht="12.75">
      <c r="A41" t="s">
        <v>11</v>
      </c>
      <c r="E41" s="21">
        <f>SUM(E39:E40)</f>
        <v>1790000</v>
      </c>
      <c r="F41" s="22"/>
      <c r="G41" s="21">
        <f>SUM(G39:G40)</f>
        <v>2013000</v>
      </c>
      <c r="I41" s="21">
        <f>SUM(I39:I40)</f>
        <v>1790000</v>
      </c>
      <c r="J41" s="22"/>
      <c r="K41" s="21">
        <f>SUM(K39:K40)</f>
        <v>2013000</v>
      </c>
      <c r="M41" s="21">
        <f>SUM(M39:M40)</f>
        <v>2055000</v>
      </c>
      <c r="N41" s="30"/>
      <c r="O41" s="21">
        <f>SUM(O39:O40)</f>
        <v>2075463</v>
      </c>
      <c r="Q41" s="21">
        <f>SUM(Q39:Q40)</f>
        <v>1790000</v>
      </c>
      <c r="R41" s="22"/>
      <c r="S41" s="21">
        <f>SUM(S39:S40)</f>
        <v>2013000</v>
      </c>
      <c r="U41" s="21">
        <f>SUM(U39:U40)</f>
        <v>2055000</v>
      </c>
      <c r="V41" s="30"/>
      <c r="W41" s="21">
        <f>SUM(W39:W40)</f>
        <v>2075463</v>
      </c>
    </row>
    <row r="42" spans="1:23" ht="13.5" thickBot="1">
      <c r="A42" t="s">
        <v>12</v>
      </c>
      <c r="E42" s="49">
        <f>E41+E36</f>
        <v>34750000</v>
      </c>
      <c r="G42" s="49">
        <f>G41+G36</f>
        <v>36134500</v>
      </c>
      <c r="I42" s="49">
        <f>I41+I36</f>
        <v>34750000</v>
      </c>
      <c r="K42" s="49">
        <f>K41+K36</f>
        <v>36134500</v>
      </c>
      <c r="M42" s="49">
        <f>M41+M36</f>
        <v>35949000</v>
      </c>
      <c r="N42" s="49"/>
      <c r="O42" s="49">
        <f>SUM(O36+O41)</f>
        <v>36176302</v>
      </c>
      <c r="Q42" s="49">
        <f>Q41+Q36</f>
        <v>34750000</v>
      </c>
      <c r="S42" s="49">
        <f>S41+S36</f>
        <v>36134500</v>
      </c>
      <c r="U42" s="49">
        <f>U41+U36</f>
        <v>35949000</v>
      </c>
      <c r="V42" s="49"/>
      <c r="W42" s="49">
        <f>SUM(W36+W41)</f>
        <v>36176302</v>
      </c>
    </row>
    <row r="43" ht="13.5" thickTop="1"/>
    <row r="45" ht="12.75">
      <c r="A45" s="7" t="s">
        <v>13</v>
      </c>
    </row>
    <row r="46" ht="12.75">
      <c r="A46" t="s">
        <v>18</v>
      </c>
    </row>
    <row r="47" ht="12.75">
      <c r="B47" t="s">
        <v>14</v>
      </c>
    </row>
    <row r="48" spans="3:23" ht="12.75">
      <c r="C48" t="s">
        <v>51</v>
      </c>
      <c r="E48" s="5">
        <v>0</v>
      </c>
      <c r="G48" s="5">
        <v>0</v>
      </c>
      <c r="I48" s="5">
        <v>0</v>
      </c>
      <c r="K48" s="5">
        <v>0</v>
      </c>
      <c r="M48" s="5">
        <v>0</v>
      </c>
      <c r="N48" s="5"/>
      <c r="O48" s="5">
        <v>0</v>
      </c>
      <c r="Q48" s="5">
        <v>0</v>
      </c>
      <c r="S48" s="5">
        <v>0</v>
      </c>
      <c r="U48" s="5">
        <v>0</v>
      </c>
      <c r="V48" s="5"/>
      <c r="W48" s="5">
        <v>0</v>
      </c>
    </row>
    <row r="49" spans="3:23" ht="12.75">
      <c r="C49" t="s">
        <v>15</v>
      </c>
      <c r="E49" s="18">
        <v>4500000</v>
      </c>
      <c r="G49" s="18">
        <v>4800000</v>
      </c>
      <c r="I49" s="18">
        <v>4500000</v>
      </c>
      <c r="K49" s="18">
        <v>4800000</v>
      </c>
      <c r="M49" s="18">
        <v>4700000</v>
      </c>
      <c r="N49" s="18"/>
      <c r="O49" s="18">
        <v>4934947</v>
      </c>
      <c r="Q49" s="18">
        <v>4500000</v>
      </c>
      <c r="S49" s="18">
        <v>4800000</v>
      </c>
      <c r="U49" s="18">
        <v>4700000</v>
      </c>
      <c r="V49" s="18"/>
      <c r="W49" s="18">
        <v>4934947</v>
      </c>
    </row>
    <row r="50" spans="3:23" ht="12.75">
      <c r="C50" t="s">
        <v>108</v>
      </c>
      <c r="E50" s="18">
        <v>0</v>
      </c>
      <c r="G50" s="18">
        <v>0</v>
      </c>
      <c r="I50" s="18">
        <v>0</v>
      </c>
      <c r="K50" s="18">
        <v>0</v>
      </c>
      <c r="M50" s="18">
        <v>0</v>
      </c>
      <c r="N50" s="18"/>
      <c r="O50" s="18">
        <v>0</v>
      </c>
      <c r="Q50" s="18">
        <v>0</v>
      </c>
      <c r="S50" s="18">
        <v>0</v>
      </c>
      <c r="U50" s="18">
        <v>0</v>
      </c>
      <c r="V50" s="18"/>
      <c r="W50" s="18">
        <v>0</v>
      </c>
    </row>
    <row r="51" spans="2:23" ht="12.75">
      <c r="B51" t="s">
        <v>16</v>
      </c>
      <c r="E51" s="18">
        <v>5700000</v>
      </c>
      <c r="G51" s="18">
        <v>6300000</v>
      </c>
      <c r="I51" s="18">
        <v>5700000</v>
      </c>
      <c r="K51" s="18">
        <v>6300000</v>
      </c>
      <c r="M51" s="18">
        <v>6200000</v>
      </c>
      <c r="N51" s="18"/>
      <c r="O51" s="18">
        <v>6074366</v>
      </c>
      <c r="Q51" s="18">
        <v>5700000</v>
      </c>
      <c r="S51" s="18">
        <v>6300000</v>
      </c>
      <c r="U51" s="18">
        <v>6200000</v>
      </c>
      <c r="V51" s="18"/>
      <c r="W51" s="18">
        <v>6074366</v>
      </c>
    </row>
    <row r="52" spans="2:23" ht="12.75">
      <c r="B52" t="s">
        <v>17</v>
      </c>
      <c r="E52" s="18">
        <v>0</v>
      </c>
      <c r="G52" s="18">
        <v>0</v>
      </c>
      <c r="I52" s="18">
        <v>0</v>
      </c>
      <c r="K52" s="18">
        <v>0</v>
      </c>
      <c r="M52" s="18">
        <v>0</v>
      </c>
      <c r="N52" s="18"/>
      <c r="O52" s="18">
        <v>888751</v>
      </c>
      <c r="Q52" s="18">
        <v>0</v>
      </c>
      <c r="S52" s="18">
        <v>0</v>
      </c>
      <c r="U52" s="18">
        <v>0</v>
      </c>
      <c r="V52" s="18"/>
      <c r="W52" s="18">
        <v>888751</v>
      </c>
    </row>
    <row r="53" spans="1:23" ht="12.75">
      <c r="A53" t="s">
        <v>54</v>
      </c>
      <c r="E53" s="21">
        <f>SUM(E48:E52)</f>
        <v>10200000</v>
      </c>
      <c r="G53" s="21">
        <f>SUM(G48:G52)</f>
        <v>11100000</v>
      </c>
      <c r="I53" s="21">
        <f>SUM(I48:I52)</f>
        <v>10200000</v>
      </c>
      <c r="K53" s="21">
        <f>SUM(K48:K52)</f>
        <v>11100000</v>
      </c>
      <c r="M53" s="21">
        <f>SUM(M48:M52)</f>
        <v>10900000</v>
      </c>
      <c r="N53" s="30"/>
      <c r="O53" s="21">
        <f>SUM(O48:O52)</f>
        <v>11898064</v>
      </c>
      <c r="Q53" s="21">
        <f>SUM(Q48:Q52)</f>
        <v>10200000</v>
      </c>
      <c r="S53" s="21">
        <f>SUM(S48:S52)</f>
        <v>11100000</v>
      </c>
      <c r="U53" s="21">
        <f>SUM(U48:U52)</f>
        <v>10900000</v>
      </c>
      <c r="V53" s="30"/>
      <c r="W53" s="21">
        <f>SUM(W48:W52)</f>
        <v>11898064</v>
      </c>
    </row>
    <row r="54" spans="5:23" ht="12.75">
      <c r="E54" s="18"/>
      <c r="G54" s="18"/>
      <c r="I54" s="18"/>
      <c r="K54" s="18"/>
      <c r="M54" s="18"/>
      <c r="N54" s="18"/>
      <c r="O54" s="18"/>
      <c r="Q54" s="18"/>
      <c r="S54" s="18"/>
      <c r="U54" s="18"/>
      <c r="V54" s="18"/>
      <c r="W54" s="18"/>
    </row>
    <row r="55" ht="12.75">
      <c r="A55" t="s">
        <v>8</v>
      </c>
    </row>
    <row r="56" ht="12.75">
      <c r="B56" t="s">
        <v>19</v>
      </c>
    </row>
    <row r="57" spans="3:23" ht="12.75">
      <c r="C57" t="s">
        <v>9</v>
      </c>
      <c r="E57" s="18">
        <v>1350000</v>
      </c>
      <c r="G57" s="18">
        <v>1200000</v>
      </c>
      <c r="I57" s="18">
        <v>1350000</v>
      </c>
      <c r="K57" s="18">
        <v>1200000</v>
      </c>
      <c r="M57" s="18">
        <v>1300000</v>
      </c>
      <c r="N57" s="18"/>
      <c r="O57" s="18">
        <v>1219113</v>
      </c>
      <c r="Q57" s="18">
        <v>1350000</v>
      </c>
      <c r="S57" s="18">
        <v>1200000</v>
      </c>
      <c r="U57" s="18">
        <v>1300000</v>
      </c>
      <c r="V57" s="18"/>
      <c r="W57" s="18">
        <v>1219113</v>
      </c>
    </row>
    <row r="58" spans="3:23" ht="12.75">
      <c r="C58" s="9" t="s">
        <v>143</v>
      </c>
      <c r="E58" s="18">
        <v>90000</v>
      </c>
      <c r="G58" s="18">
        <v>85000</v>
      </c>
      <c r="I58" s="18">
        <v>90000</v>
      </c>
      <c r="K58" s="18">
        <v>85000</v>
      </c>
      <c r="M58" s="18">
        <v>80000</v>
      </c>
      <c r="N58" s="18"/>
      <c r="O58" s="18">
        <v>75757</v>
      </c>
      <c r="Q58" s="18">
        <v>90000</v>
      </c>
      <c r="S58" s="18">
        <v>85000</v>
      </c>
      <c r="U58" s="18">
        <v>80000</v>
      </c>
      <c r="V58" s="18"/>
      <c r="W58" s="18">
        <v>75757</v>
      </c>
    </row>
    <row r="59" spans="2:23" ht="12.75">
      <c r="B59" t="s">
        <v>16</v>
      </c>
      <c r="E59" s="18">
        <v>0</v>
      </c>
      <c r="G59" s="18">
        <v>650000</v>
      </c>
      <c r="I59" s="18">
        <v>0</v>
      </c>
      <c r="K59" s="18">
        <v>650000</v>
      </c>
      <c r="M59" s="18">
        <v>600000</v>
      </c>
      <c r="N59" s="18"/>
      <c r="O59" s="18">
        <v>586564</v>
      </c>
      <c r="Q59" s="18">
        <v>0</v>
      </c>
      <c r="S59" s="18">
        <v>650000</v>
      </c>
      <c r="U59" s="18">
        <v>600000</v>
      </c>
      <c r="V59" s="18"/>
      <c r="W59" s="18">
        <v>586564</v>
      </c>
    </row>
    <row r="60" spans="2:23" ht="12.75">
      <c r="B60" t="s">
        <v>17</v>
      </c>
      <c r="E60" s="18">
        <v>0</v>
      </c>
      <c r="G60" s="18">
        <v>0</v>
      </c>
      <c r="I60" s="18">
        <v>0</v>
      </c>
      <c r="K60" s="18">
        <v>0</v>
      </c>
      <c r="M60" s="18">
        <v>0</v>
      </c>
      <c r="N60" s="18"/>
      <c r="O60" s="18">
        <v>0</v>
      </c>
      <c r="Q60" s="18">
        <v>0</v>
      </c>
      <c r="S60" s="18">
        <v>0</v>
      </c>
      <c r="U60" s="18">
        <v>0</v>
      </c>
      <c r="V60" s="18"/>
      <c r="W60" s="18">
        <v>0</v>
      </c>
    </row>
    <row r="61" spans="1:23" ht="12.75">
      <c r="A61" t="s">
        <v>53</v>
      </c>
      <c r="E61" s="21">
        <f>SUM(E57:E60)</f>
        <v>1440000</v>
      </c>
      <c r="G61" s="21">
        <f>SUM(G57:G60)</f>
        <v>1935000</v>
      </c>
      <c r="I61" s="21">
        <f>SUM(I57:I60)</f>
        <v>1440000</v>
      </c>
      <c r="K61" s="21">
        <f>SUM(K57:K60)</f>
        <v>1935000</v>
      </c>
      <c r="M61" s="21">
        <f>SUM(M57:M60)</f>
        <v>1980000</v>
      </c>
      <c r="N61" s="30"/>
      <c r="O61" s="21">
        <f>SUM(O57:O60)</f>
        <v>1881434</v>
      </c>
      <c r="Q61" s="21">
        <f>SUM(Q57:Q60)</f>
        <v>1440000</v>
      </c>
      <c r="S61" s="21">
        <f>SUM(S57:S60)</f>
        <v>1935000</v>
      </c>
      <c r="U61" s="21">
        <f>SUM(U57:U60)</f>
        <v>1980000</v>
      </c>
      <c r="V61" s="30"/>
      <c r="W61" s="21">
        <f>SUM(W57:W60)</f>
        <v>1881434</v>
      </c>
    </row>
    <row r="62" spans="1:23" ht="13.5" thickBot="1">
      <c r="A62" t="s">
        <v>52</v>
      </c>
      <c r="E62" s="20">
        <f>E53+E61</f>
        <v>11640000</v>
      </c>
      <c r="G62" s="20">
        <f>G53+G61</f>
        <v>13035000</v>
      </c>
      <c r="I62" s="20">
        <f>I53+I61</f>
        <v>11640000</v>
      </c>
      <c r="K62" s="20">
        <f>K53+K61</f>
        <v>13035000</v>
      </c>
      <c r="M62" s="20">
        <f>M53+M61</f>
        <v>12880000</v>
      </c>
      <c r="N62" s="31"/>
      <c r="O62" s="20">
        <f>O53+O61</f>
        <v>13779498</v>
      </c>
      <c r="Q62" s="20">
        <f>Q53+Q61</f>
        <v>11640000</v>
      </c>
      <c r="S62" s="20">
        <f>S53+S61</f>
        <v>13035000</v>
      </c>
      <c r="U62" s="20">
        <f>U53+U61</f>
        <v>12880000</v>
      </c>
      <c r="V62" s="31"/>
      <c r="W62" s="20">
        <f>W53+W61</f>
        <v>13779498</v>
      </c>
    </row>
    <row r="63" ht="13.5" thickTop="1"/>
    <row r="64" ht="12.75">
      <c r="A64" s="7" t="s">
        <v>55</v>
      </c>
    </row>
    <row r="65" spans="1:23" ht="12.75">
      <c r="A65" t="s">
        <v>1</v>
      </c>
      <c r="E65" s="5">
        <f>E53-E36</f>
        <v>-22760000</v>
      </c>
      <c r="G65" s="5">
        <f>G53-G36</f>
        <v>-23021500</v>
      </c>
      <c r="I65" s="5">
        <f>I53-I36</f>
        <v>-22760000</v>
      </c>
      <c r="K65" s="5">
        <f>K53-K36</f>
        <v>-23021500</v>
      </c>
      <c r="M65" s="5">
        <f>M53-M36</f>
        <v>-22994000</v>
      </c>
      <c r="N65" s="5"/>
      <c r="O65" s="5">
        <f>O53-O36</f>
        <v>-22202775</v>
      </c>
      <c r="Q65" s="5">
        <f>Q53-Q36</f>
        <v>-22760000</v>
      </c>
      <c r="S65" s="5">
        <f>S53-S36</f>
        <v>-23021500</v>
      </c>
      <c r="U65" s="5">
        <f>U53-U36</f>
        <v>-22994000</v>
      </c>
      <c r="V65" s="5"/>
      <c r="W65" s="5">
        <f>W53-W36</f>
        <v>-22202775</v>
      </c>
    </row>
    <row r="66" spans="1:23" ht="12.75">
      <c r="A66" t="s">
        <v>4</v>
      </c>
      <c r="E66" s="18">
        <f>E61-E41</f>
        <v>-350000</v>
      </c>
      <c r="G66" s="18">
        <f>G61-G41</f>
        <v>-78000</v>
      </c>
      <c r="I66" s="18">
        <f>I61-I41</f>
        <v>-350000</v>
      </c>
      <c r="K66" s="18">
        <f>K61-K41</f>
        <v>-78000</v>
      </c>
      <c r="M66" s="18">
        <f>M61-M41</f>
        <v>-75000</v>
      </c>
      <c r="N66" s="18"/>
      <c r="O66" s="18">
        <f>O61-O41</f>
        <v>-194029</v>
      </c>
      <c r="Q66" s="18">
        <f>Q61-Q41</f>
        <v>-350000</v>
      </c>
      <c r="S66" s="18">
        <f>S61-S41</f>
        <v>-78000</v>
      </c>
      <c r="U66" s="18">
        <f>U61-U41</f>
        <v>-75000</v>
      </c>
      <c r="V66" s="18"/>
      <c r="W66" s="18">
        <f>W61-W41</f>
        <v>-194029</v>
      </c>
    </row>
    <row r="67" spans="1:23" ht="13.5" thickBot="1">
      <c r="A67" t="s">
        <v>98</v>
      </c>
      <c r="E67" s="20">
        <f>SUM(E65:E66)</f>
        <v>-23110000</v>
      </c>
      <c r="G67" s="20">
        <f>SUM(G65:G66)</f>
        <v>-23099500</v>
      </c>
      <c r="I67" s="20">
        <f>SUM(I65:I66)</f>
        <v>-23110000</v>
      </c>
      <c r="K67" s="20">
        <f>SUM(K65:K66)</f>
        <v>-23099500</v>
      </c>
      <c r="M67" s="20">
        <f>SUM(M65:M66)</f>
        <v>-23069000</v>
      </c>
      <c r="N67" s="31"/>
      <c r="O67" s="20">
        <f>SUM(O65:O66)</f>
        <v>-22396804</v>
      </c>
      <c r="Q67" s="20">
        <f>SUM(Q65:Q66)</f>
        <v>-23110000</v>
      </c>
      <c r="S67" s="20">
        <f>SUM(S65:S66)</f>
        <v>-23099500</v>
      </c>
      <c r="U67" s="20">
        <f>SUM(U65:U66)</f>
        <v>-23069000</v>
      </c>
      <c r="V67" s="31"/>
      <c r="W67" s="20">
        <f>SUM(W65:W66)</f>
        <v>-22396804</v>
      </c>
    </row>
    <row r="68" ht="13.5" thickTop="1"/>
    <row r="69" ht="12.75">
      <c r="A69" s="7" t="s">
        <v>142</v>
      </c>
    </row>
    <row r="70" ht="12.75">
      <c r="A70" t="s">
        <v>18</v>
      </c>
    </row>
    <row r="71" spans="2:23" ht="12.75">
      <c r="B71" t="s">
        <v>56</v>
      </c>
      <c r="E71" s="5">
        <v>6957273</v>
      </c>
      <c r="G71" s="5">
        <v>7667731</v>
      </c>
      <c r="I71" s="5">
        <v>6957273</v>
      </c>
      <c r="K71" s="5">
        <v>7667731</v>
      </c>
      <c r="M71" s="5">
        <v>8491228</v>
      </c>
      <c r="N71" s="5"/>
      <c r="O71" s="5">
        <v>9354883</v>
      </c>
      <c r="Q71" s="5">
        <v>6957273</v>
      </c>
      <c r="S71" s="5">
        <v>7667731</v>
      </c>
      <c r="U71" s="5">
        <v>8491228</v>
      </c>
      <c r="V71" s="5"/>
      <c r="W71" s="5">
        <v>9354883</v>
      </c>
    </row>
    <row r="72" spans="2:23" ht="12.75">
      <c r="B72" s="28" t="s">
        <v>65</v>
      </c>
      <c r="C72" s="28"/>
      <c r="E72" s="38">
        <v>545000</v>
      </c>
      <c r="G72" s="38">
        <v>550000</v>
      </c>
      <c r="I72" s="38">
        <v>545000</v>
      </c>
      <c r="K72" s="38">
        <v>550000</v>
      </c>
      <c r="M72" s="38">
        <v>600000</v>
      </c>
      <c r="N72" s="5"/>
      <c r="O72" s="38">
        <v>598318</v>
      </c>
      <c r="Q72" s="38">
        <v>545000</v>
      </c>
      <c r="S72" s="38">
        <v>550000</v>
      </c>
      <c r="U72" s="38">
        <v>600000</v>
      </c>
      <c r="V72" s="5"/>
      <c r="W72" s="38">
        <v>598318</v>
      </c>
    </row>
    <row r="73" spans="2:23" ht="12.75">
      <c r="B73" t="s">
        <v>127</v>
      </c>
      <c r="E73" s="18">
        <v>16000000</v>
      </c>
      <c r="G73" s="18">
        <v>15932269</v>
      </c>
      <c r="I73" s="18">
        <v>16000000</v>
      </c>
      <c r="K73" s="18">
        <v>15932269</v>
      </c>
      <c r="M73" s="18">
        <v>16808772</v>
      </c>
      <c r="N73" s="18"/>
      <c r="O73" s="18">
        <v>13657061</v>
      </c>
      <c r="Q73" s="18">
        <v>16000000</v>
      </c>
      <c r="S73" s="18">
        <v>15932269</v>
      </c>
      <c r="U73" s="18">
        <v>16808772</v>
      </c>
      <c r="V73" s="18"/>
      <c r="W73" s="18">
        <v>13657061</v>
      </c>
    </row>
    <row r="74" spans="2:23" ht="12.75">
      <c r="B74" t="s">
        <v>59</v>
      </c>
      <c r="E74" s="18">
        <v>0</v>
      </c>
      <c r="G74" s="18">
        <v>0</v>
      </c>
      <c r="I74" s="18">
        <v>0</v>
      </c>
      <c r="K74" s="18">
        <v>0</v>
      </c>
      <c r="M74" s="18">
        <v>0</v>
      </c>
      <c r="N74" s="18"/>
      <c r="O74" s="18">
        <v>0</v>
      </c>
      <c r="Q74" s="18">
        <v>0</v>
      </c>
      <c r="S74" s="18">
        <v>0</v>
      </c>
      <c r="U74" s="18">
        <v>0</v>
      </c>
      <c r="V74" s="18"/>
      <c r="W74" s="18">
        <v>0</v>
      </c>
    </row>
    <row r="75" spans="2:23" ht="12.75">
      <c r="B75" t="s">
        <v>109</v>
      </c>
      <c r="E75" s="18">
        <v>1450000</v>
      </c>
      <c r="G75" s="18">
        <v>1400000</v>
      </c>
      <c r="I75" s="18">
        <v>1450000</v>
      </c>
      <c r="K75" s="18">
        <v>1400000</v>
      </c>
      <c r="M75" s="18">
        <v>1300000</v>
      </c>
      <c r="N75" s="18"/>
      <c r="O75" s="18">
        <v>1260332</v>
      </c>
      <c r="Q75" s="18">
        <v>1450000</v>
      </c>
      <c r="S75" s="18">
        <v>1400000</v>
      </c>
      <c r="U75" s="18">
        <v>1300000</v>
      </c>
      <c r="V75" s="18"/>
      <c r="W75" s="18">
        <v>1260332</v>
      </c>
    </row>
    <row r="76" spans="2:23" ht="12.75">
      <c r="B76" t="s">
        <v>60</v>
      </c>
      <c r="E76" s="18">
        <v>35000</v>
      </c>
      <c r="G76" s="18">
        <v>25000</v>
      </c>
      <c r="I76" s="18">
        <v>35000</v>
      </c>
      <c r="K76" s="18">
        <v>25000</v>
      </c>
      <c r="M76" s="18">
        <v>20000</v>
      </c>
      <c r="N76" s="18"/>
      <c r="O76" s="18">
        <v>67223</v>
      </c>
      <c r="Q76" s="18">
        <v>35000</v>
      </c>
      <c r="S76" s="18">
        <v>25000</v>
      </c>
      <c r="U76" s="18">
        <v>20000</v>
      </c>
      <c r="V76" s="18"/>
      <c r="W76" s="18">
        <v>67223</v>
      </c>
    </row>
    <row r="77" spans="2:23" ht="15">
      <c r="B77" t="s">
        <v>90</v>
      </c>
      <c r="E77" s="18">
        <v>645000</v>
      </c>
      <c r="G77" s="18">
        <v>2640000</v>
      </c>
      <c r="I77" s="18">
        <v>645000</v>
      </c>
      <c r="K77" s="18">
        <v>2640000</v>
      </c>
      <c r="L77" s="7" t="s">
        <v>97</v>
      </c>
      <c r="M77" s="18">
        <v>635000</v>
      </c>
      <c r="N77" s="18"/>
      <c r="O77" s="18">
        <v>600552</v>
      </c>
      <c r="Q77" s="18">
        <v>645000</v>
      </c>
      <c r="S77" s="18">
        <v>2640000</v>
      </c>
      <c r="T77" s="7" t="s">
        <v>97</v>
      </c>
      <c r="U77" s="18">
        <v>635000</v>
      </c>
      <c r="V77" s="18"/>
      <c r="W77" s="18">
        <v>600552</v>
      </c>
    </row>
    <row r="78" spans="2:23" ht="12.75">
      <c r="B78" t="s">
        <v>61</v>
      </c>
      <c r="E78" s="18">
        <v>-20000</v>
      </c>
      <c r="G78" s="18">
        <v>-50000</v>
      </c>
      <c r="I78" s="18">
        <v>-20000</v>
      </c>
      <c r="K78" s="18">
        <v>-50000</v>
      </c>
      <c r="M78" s="18">
        <v>-75000</v>
      </c>
      <c r="N78" s="18"/>
      <c r="O78" s="18">
        <v>-30000</v>
      </c>
      <c r="Q78" s="18">
        <v>-20000</v>
      </c>
      <c r="S78" s="18">
        <v>-50000</v>
      </c>
      <c r="U78" s="18">
        <v>-75000</v>
      </c>
      <c r="V78" s="18"/>
      <c r="W78" s="18">
        <v>-30000</v>
      </c>
    </row>
    <row r="79" spans="1:23" ht="12.75">
      <c r="A79" t="s">
        <v>62</v>
      </c>
      <c r="E79" s="21">
        <f>SUM(E71:E78)</f>
        <v>25612273</v>
      </c>
      <c r="G79" s="21">
        <f>SUM(G71:G78)</f>
        <v>28165000</v>
      </c>
      <c r="I79" s="21">
        <f>SUM(I71:I78)</f>
        <v>25612273</v>
      </c>
      <c r="K79" s="21">
        <f>SUM(K71:K78)</f>
        <v>28165000</v>
      </c>
      <c r="M79" s="21">
        <f>SUM(M71:M78)</f>
        <v>27780000</v>
      </c>
      <c r="N79" s="30"/>
      <c r="O79" s="21">
        <f>SUM(O71:O78)</f>
        <v>25508369</v>
      </c>
      <c r="Q79" s="21">
        <f>SUM(Q71:Q78)</f>
        <v>25612273</v>
      </c>
      <c r="S79" s="21">
        <f>SUM(S71:S78)</f>
        <v>28165000</v>
      </c>
      <c r="U79" s="21">
        <f>SUM(U71:U78)</f>
        <v>27780000</v>
      </c>
      <c r="V79" s="30"/>
      <c r="W79" s="21">
        <f>SUM(W71:W78)</f>
        <v>25508369</v>
      </c>
    </row>
    <row r="81" ht="12.75">
      <c r="A81" t="s">
        <v>8</v>
      </c>
    </row>
    <row r="82" spans="2:23" ht="12.75">
      <c r="B82" t="s">
        <v>60</v>
      </c>
      <c r="E82" s="18">
        <v>17000</v>
      </c>
      <c r="G82" s="18">
        <v>14000</v>
      </c>
      <c r="I82" s="18">
        <v>17000</v>
      </c>
      <c r="K82" s="18">
        <v>14000</v>
      </c>
      <c r="M82" s="18">
        <v>13000</v>
      </c>
      <c r="N82" s="18"/>
      <c r="O82" s="18">
        <v>13010</v>
      </c>
      <c r="Q82" s="18">
        <v>17000</v>
      </c>
      <c r="S82" s="18">
        <v>14000</v>
      </c>
      <c r="U82" s="18">
        <v>13000</v>
      </c>
      <c r="V82" s="18"/>
      <c r="W82" s="18">
        <v>13010</v>
      </c>
    </row>
    <row r="83" spans="2:23" ht="12.75">
      <c r="B83" t="s">
        <v>61</v>
      </c>
      <c r="E83" s="18">
        <v>20000</v>
      </c>
      <c r="G83" s="18">
        <v>50000</v>
      </c>
      <c r="I83" s="18">
        <v>20000</v>
      </c>
      <c r="K83" s="18">
        <v>50000</v>
      </c>
      <c r="M83" s="18">
        <v>75000</v>
      </c>
      <c r="N83" s="18"/>
      <c r="O83" s="18">
        <v>30000</v>
      </c>
      <c r="Q83" s="18">
        <v>20000</v>
      </c>
      <c r="S83" s="18">
        <v>50000</v>
      </c>
      <c r="U83" s="18">
        <v>75000</v>
      </c>
      <c r="V83" s="18"/>
      <c r="W83" s="18">
        <v>30000</v>
      </c>
    </row>
    <row r="84" spans="1:23" ht="12.75">
      <c r="A84" t="s">
        <v>63</v>
      </c>
      <c r="E84" s="21">
        <f>SUM(E82:E83)</f>
        <v>37000</v>
      </c>
      <c r="G84" s="21">
        <f>SUM(G82:G83)</f>
        <v>64000</v>
      </c>
      <c r="I84" s="21">
        <f>SUM(I82:I83)</f>
        <v>37000</v>
      </c>
      <c r="K84" s="21">
        <f>SUM(K82:K83)</f>
        <v>64000</v>
      </c>
      <c r="M84" s="21">
        <f>SUM(M82:M83)</f>
        <v>88000</v>
      </c>
      <c r="N84" s="30"/>
      <c r="O84" s="21">
        <f>SUM(O82:O83)</f>
        <v>43010</v>
      </c>
      <c r="Q84" s="21">
        <f>SUM(Q82:Q83)</f>
        <v>37000</v>
      </c>
      <c r="S84" s="21">
        <f>SUM(S82:S83)</f>
        <v>64000</v>
      </c>
      <c r="U84" s="21">
        <f>SUM(U82:U83)</f>
        <v>88000</v>
      </c>
      <c r="V84" s="30"/>
      <c r="W84" s="21">
        <f>SUM(W82:W83)</f>
        <v>43010</v>
      </c>
    </row>
    <row r="85" spans="1:23" ht="13.5" thickBot="1">
      <c r="A85" t="s">
        <v>99</v>
      </c>
      <c r="E85" s="4">
        <f>E79+E84</f>
        <v>25649273</v>
      </c>
      <c r="G85" s="4">
        <f>G79+G84</f>
        <v>28229000</v>
      </c>
      <c r="I85" s="4">
        <f>I79+I84</f>
        <v>25649273</v>
      </c>
      <c r="K85" s="4">
        <f>K79+K84</f>
        <v>28229000</v>
      </c>
      <c r="M85" s="4">
        <f>M79+M84</f>
        <v>27868000</v>
      </c>
      <c r="N85" s="11"/>
      <c r="O85" s="4">
        <f>O79+O84</f>
        <v>25551379</v>
      </c>
      <c r="Q85" s="4">
        <f>Q79+Q84</f>
        <v>25649273</v>
      </c>
      <c r="S85" s="4">
        <f>S79+S84</f>
        <v>28229000</v>
      </c>
      <c r="U85" s="4">
        <f>U79+U84</f>
        <v>27868000</v>
      </c>
      <c r="V85" s="11"/>
      <c r="W85" s="4">
        <f>W79+W84</f>
        <v>25551379</v>
      </c>
    </row>
    <row r="86" ht="13.5" thickTop="1"/>
    <row r="87" ht="12.75">
      <c r="A87" s="7" t="s">
        <v>141</v>
      </c>
    </row>
    <row r="88" spans="1:23" ht="12.75">
      <c r="A88" t="s">
        <v>1</v>
      </c>
      <c r="E88" s="19">
        <f>E65+E79</f>
        <v>2852273</v>
      </c>
      <c r="G88" s="19">
        <f>G65+G79</f>
        <v>5143500</v>
      </c>
      <c r="I88" s="19">
        <f>I65+I79</f>
        <v>2852273</v>
      </c>
      <c r="K88" s="19">
        <f>K65+K79</f>
        <v>5143500</v>
      </c>
      <c r="M88" s="19">
        <f>M65+M79</f>
        <v>4786000</v>
      </c>
      <c r="N88" s="19"/>
      <c r="O88" s="19">
        <f>O65+O79</f>
        <v>3305594</v>
      </c>
      <c r="Q88" s="19">
        <f>Q65+Q79</f>
        <v>2852273</v>
      </c>
      <c r="S88" s="19">
        <f>S65+S79</f>
        <v>5143500</v>
      </c>
      <c r="U88" s="19">
        <f>U65+U79</f>
        <v>4786000</v>
      </c>
      <c r="V88" s="19"/>
      <c r="W88" s="19">
        <f>W65+W79</f>
        <v>3305594</v>
      </c>
    </row>
    <row r="89" spans="1:23" ht="12.75">
      <c r="A89" t="s">
        <v>4</v>
      </c>
      <c r="E89" s="18">
        <f>E66+E84</f>
        <v>-313000</v>
      </c>
      <c r="G89" s="18">
        <f>G66+G84</f>
        <v>-14000</v>
      </c>
      <c r="I89" s="18">
        <f>I66+I84</f>
        <v>-313000</v>
      </c>
      <c r="K89" s="18">
        <f>K66+K84</f>
        <v>-14000</v>
      </c>
      <c r="M89" s="18">
        <f>M66+M84</f>
        <v>13000</v>
      </c>
      <c r="N89" s="18"/>
      <c r="O89" s="18">
        <f>O66+O84</f>
        <v>-151019</v>
      </c>
      <c r="Q89" s="18">
        <f>Q66+Q84</f>
        <v>-313000</v>
      </c>
      <c r="S89" s="18">
        <f>S66+S84</f>
        <v>-14000</v>
      </c>
      <c r="U89" s="18">
        <f>U66+U84</f>
        <v>13000</v>
      </c>
      <c r="V89" s="18"/>
      <c r="W89" s="18">
        <f>W66+W84</f>
        <v>-151019</v>
      </c>
    </row>
    <row r="90" spans="1:23" ht="13.5" thickBot="1">
      <c r="A90" t="s">
        <v>64</v>
      </c>
      <c r="E90" s="4">
        <f>SUM(E88:E89)</f>
        <v>2539273</v>
      </c>
      <c r="G90" s="4">
        <f>SUM(G88:G89)</f>
        <v>5129500</v>
      </c>
      <c r="I90" s="4">
        <f>SUM(I88:I89)</f>
        <v>2539273</v>
      </c>
      <c r="K90" s="4">
        <f>SUM(K88:K89)</f>
        <v>5129500</v>
      </c>
      <c r="M90" s="4">
        <f>SUM(M88:M89)</f>
        <v>4799000</v>
      </c>
      <c r="N90" s="11"/>
      <c r="O90" s="4">
        <f>SUM(O88:O89)</f>
        <v>3154575</v>
      </c>
      <c r="Q90" s="4">
        <f>SUM(Q88:Q89)</f>
        <v>2539273</v>
      </c>
      <c r="S90" s="4">
        <f>SUM(S88:S89)</f>
        <v>5129500</v>
      </c>
      <c r="U90" s="4">
        <f>SUM(U88:U89)</f>
        <v>4799000</v>
      </c>
      <c r="V90" s="11"/>
      <c r="W90" s="4">
        <f>SUM(W88:W89)</f>
        <v>3154575</v>
      </c>
    </row>
    <row r="91" ht="13.5" thickTop="1"/>
    <row r="92" spans="12:20" ht="12.75">
      <c r="L92" s="13"/>
      <c r="T92" s="13"/>
    </row>
  </sheetData>
  <sheetProtection/>
  <mergeCells count="1">
    <mergeCell ref="E8:W8"/>
  </mergeCells>
  <printOptions/>
  <pageMargins left="0.5" right="0.25" top="0.5" bottom="0.75" header="0.5" footer="0.5"/>
  <pageSetup cellComments="asDisplayed" fitToHeight="2" horizontalDpi="600" verticalDpi="600" orientation="landscape" scale="59" r:id="rId1"/>
  <headerFooter alignWithMargins="0">
    <oddFooter>&amp;C&amp;P/&amp;N</oddFooter>
  </headerFooter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U1">
      <selection activeCell="F8" sqref="F8:X8"/>
    </sheetView>
  </sheetViews>
  <sheetFormatPr defaultColWidth="9.140625" defaultRowHeight="12.75"/>
  <cols>
    <col min="1" max="1" width="4.00390625" style="0" customWidth="1"/>
    <col min="2" max="2" width="3.7109375" style="0" customWidth="1"/>
    <col min="4" max="4" width="20.57421875" style="0" customWidth="1"/>
    <col min="5" max="5" width="3.00390625" style="0" customWidth="1"/>
    <col min="6" max="6" width="16.28125" style="0" customWidth="1"/>
    <col min="7" max="7" width="2.57421875" style="0" customWidth="1"/>
    <col min="8" max="8" width="16.8515625" style="0" customWidth="1"/>
    <col min="9" max="9" width="3.00390625" style="0" customWidth="1"/>
    <col min="10" max="10" width="16.28125" style="0" customWidth="1"/>
    <col min="11" max="11" width="2.57421875" style="0" customWidth="1"/>
    <col min="12" max="12" width="16.8515625" style="0" customWidth="1"/>
    <col min="13" max="13" width="4.28125" style="0" customWidth="1"/>
    <col min="14" max="14" width="14.7109375" style="0" customWidth="1"/>
    <col min="15" max="15" width="3.28125" style="0" customWidth="1"/>
    <col min="16" max="16" width="14.57421875" style="0" customWidth="1"/>
    <col min="17" max="17" width="3.00390625" style="0" customWidth="1"/>
    <col min="18" max="18" width="16.28125" style="0" customWidth="1"/>
    <col min="19" max="19" width="2.57421875" style="0" customWidth="1"/>
    <col min="20" max="20" width="16.8515625" style="0" customWidth="1"/>
    <col min="21" max="21" width="4.28125" style="0" customWidth="1"/>
    <col min="22" max="22" width="14.7109375" style="0" customWidth="1"/>
    <col min="23" max="23" width="3.28125" style="0" customWidth="1"/>
    <col min="24" max="24" width="14.57421875" style="0" customWidth="1"/>
  </cols>
  <sheetData>
    <row r="1" spans="1:24" ht="12.75">
      <c r="A1" s="7" t="s">
        <v>0</v>
      </c>
      <c r="P1" s="7"/>
      <c r="X1" s="7" t="s">
        <v>95</v>
      </c>
    </row>
    <row r="2" spans="1:24" ht="12.75">
      <c r="A2" s="7" t="s">
        <v>144</v>
      </c>
      <c r="P2" s="29"/>
      <c r="X2" s="55">
        <v>44377</v>
      </c>
    </row>
    <row r="3" spans="1:24" ht="12.75">
      <c r="A3" s="7" t="s">
        <v>101</v>
      </c>
      <c r="P3" s="29"/>
      <c r="X3" s="29"/>
    </row>
    <row r="4" ht="12.75">
      <c r="A4" s="25" t="s">
        <v>91</v>
      </c>
    </row>
    <row r="5" ht="12.75">
      <c r="A5" s="7" t="s">
        <v>140</v>
      </c>
    </row>
    <row r="6" ht="12" customHeight="1">
      <c r="D6" s="34"/>
    </row>
    <row r="7" spans="6:24" ht="12.75">
      <c r="F7" s="60" t="s">
        <v>5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</row>
    <row r="8" spans="4:24" ht="12.75">
      <c r="D8" s="6"/>
      <c r="E8" s="6"/>
      <c r="F8" s="52">
        <v>2020</v>
      </c>
      <c r="G8" s="32"/>
      <c r="H8" s="52">
        <v>2019</v>
      </c>
      <c r="J8" s="52">
        <v>2018</v>
      </c>
      <c r="K8" s="32"/>
      <c r="L8" s="52">
        <v>2017</v>
      </c>
      <c r="M8" s="9"/>
      <c r="N8" s="52">
        <v>2016</v>
      </c>
      <c r="O8" s="9"/>
      <c r="P8" s="52">
        <v>2015</v>
      </c>
      <c r="R8" s="52">
        <v>2014</v>
      </c>
      <c r="S8" s="32"/>
      <c r="T8" s="52">
        <v>2013</v>
      </c>
      <c r="U8" s="9"/>
      <c r="V8" s="52">
        <v>2012</v>
      </c>
      <c r="W8" s="9"/>
      <c r="X8" s="52">
        <v>2011</v>
      </c>
    </row>
    <row r="10" ht="12.75">
      <c r="A10" s="9" t="s">
        <v>20</v>
      </c>
    </row>
    <row r="11" spans="2:24" ht="12.75">
      <c r="B11" t="s">
        <v>21</v>
      </c>
      <c r="F11" s="5">
        <v>1275000</v>
      </c>
      <c r="G11" s="5"/>
      <c r="H11" s="5">
        <v>4700000</v>
      </c>
      <c r="J11" s="5">
        <v>1275000</v>
      </c>
      <c r="K11" s="5"/>
      <c r="L11" s="5">
        <v>4700000</v>
      </c>
      <c r="M11" s="7" t="s">
        <v>97</v>
      </c>
      <c r="N11" s="5">
        <v>1300000</v>
      </c>
      <c r="P11" s="5">
        <v>2232552</v>
      </c>
      <c r="R11" s="5">
        <v>1275000</v>
      </c>
      <c r="S11" s="5"/>
      <c r="T11" s="5">
        <v>4700000</v>
      </c>
      <c r="U11" s="7" t="s">
        <v>97</v>
      </c>
      <c r="V11" s="5">
        <v>1300000</v>
      </c>
      <c r="X11" s="5">
        <v>2232552</v>
      </c>
    </row>
    <row r="12" spans="2:24" ht="12.75">
      <c r="B12" s="9" t="s">
        <v>145</v>
      </c>
      <c r="F12" s="10">
        <v>-42000</v>
      </c>
      <c r="G12" s="10"/>
      <c r="H12" s="10">
        <v>-90000</v>
      </c>
      <c r="I12" s="12"/>
      <c r="J12" s="10">
        <v>-42000</v>
      </c>
      <c r="K12" s="10"/>
      <c r="L12" s="10">
        <v>-90000</v>
      </c>
      <c r="M12" s="12"/>
      <c r="N12" s="10">
        <v>-251823</v>
      </c>
      <c r="O12" s="12"/>
      <c r="P12" s="10">
        <v>-74859</v>
      </c>
      <c r="Q12" s="12"/>
      <c r="R12" s="10">
        <v>-42000</v>
      </c>
      <c r="S12" s="10"/>
      <c r="T12" s="10">
        <v>-90000</v>
      </c>
      <c r="U12" s="12"/>
      <c r="V12" s="10">
        <v>-251823</v>
      </c>
      <c r="W12" s="12"/>
      <c r="X12" s="10">
        <v>-74859</v>
      </c>
    </row>
    <row r="13" spans="2:24" ht="12.75">
      <c r="B13" s="9" t="s">
        <v>2</v>
      </c>
      <c r="F13" s="10"/>
      <c r="G13" s="10"/>
      <c r="H13" s="10"/>
      <c r="J13" s="10"/>
      <c r="K13" s="10"/>
      <c r="L13" s="10"/>
      <c r="N13" s="10">
        <v>20000</v>
      </c>
      <c r="P13" s="10"/>
      <c r="R13" s="10"/>
      <c r="S13" s="10"/>
      <c r="T13" s="10"/>
      <c r="V13" s="10"/>
      <c r="X13" s="10"/>
    </row>
    <row r="14" spans="2:24" ht="12.75">
      <c r="B14" s="9" t="s">
        <v>146</v>
      </c>
      <c r="F14" s="3"/>
      <c r="G14" s="10"/>
      <c r="H14" s="3"/>
      <c r="J14" s="3"/>
      <c r="K14" s="10"/>
      <c r="L14" s="3"/>
      <c r="N14" s="3"/>
      <c r="P14" s="3"/>
      <c r="R14" s="3"/>
      <c r="S14" s="10"/>
      <c r="T14" s="3"/>
      <c r="V14" s="3">
        <v>-24000</v>
      </c>
      <c r="X14" s="3"/>
    </row>
    <row r="15" spans="1:24" ht="13.5" thickBot="1">
      <c r="A15" t="s">
        <v>22</v>
      </c>
      <c r="F15" s="8">
        <f>SUM(F11:F14)</f>
        <v>1233000</v>
      </c>
      <c r="G15" s="11"/>
      <c r="H15" s="8">
        <f>SUM(H11:H14)</f>
        <v>4610000</v>
      </c>
      <c r="J15" s="8">
        <f>SUM(J11:J14)</f>
        <v>1233000</v>
      </c>
      <c r="K15" s="11"/>
      <c r="L15" s="8">
        <f>SUM(L11:L14)</f>
        <v>4610000</v>
      </c>
      <c r="N15" s="8">
        <f>SUM(N11:N14)</f>
        <v>1068177</v>
      </c>
      <c r="P15" s="8">
        <f>SUM(P11:P14)</f>
        <v>2157693</v>
      </c>
      <c r="R15" s="8">
        <f>SUM(R11:R14)</f>
        <v>1233000</v>
      </c>
      <c r="S15" s="11"/>
      <c r="T15" s="8">
        <f>SUM(T11:T14)</f>
        <v>4610000</v>
      </c>
      <c r="V15" s="8">
        <f>SUM(V11:V14)</f>
        <v>1024177</v>
      </c>
      <c r="X15" s="8">
        <f>SUM(X11:X14)</f>
        <v>2157693</v>
      </c>
    </row>
    <row r="16" spans="7:19" ht="13.5" thickTop="1">
      <c r="G16" s="12"/>
      <c r="K16" s="12"/>
      <c r="S16" s="12"/>
    </row>
    <row r="17" ht="12.75">
      <c r="A17" t="s">
        <v>23</v>
      </c>
    </row>
    <row r="18" spans="2:24" ht="12.75">
      <c r="B18" t="s">
        <v>21</v>
      </c>
      <c r="F18" s="5">
        <v>400000</v>
      </c>
      <c r="H18" s="5">
        <v>430000</v>
      </c>
      <c r="J18" s="5">
        <v>400000</v>
      </c>
      <c r="L18" s="5">
        <v>430000</v>
      </c>
      <c r="N18" s="5">
        <v>372000</v>
      </c>
      <c r="P18" s="5">
        <v>375840</v>
      </c>
      <c r="R18" s="5">
        <v>400000</v>
      </c>
      <c r="T18" s="5">
        <v>430000</v>
      </c>
      <c r="V18" s="5">
        <v>372000</v>
      </c>
      <c r="X18" s="5">
        <v>375840</v>
      </c>
    </row>
    <row r="19" ht="12.75">
      <c r="B19" t="s">
        <v>24</v>
      </c>
    </row>
    <row r="20" spans="3:24" ht="12.75">
      <c r="C20" t="s">
        <v>25</v>
      </c>
      <c r="F20" s="18">
        <v>0</v>
      </c>
      <c r="G20" s="1"/>
      <c r="H20" s="18">
        <v>0</v>
      </c>
      <c r="J20" s="18">
        <v>0</v>
      </c>
      <c r="K20" s="1"/>
      <c r="L20" s="18">
        <v>0</v>
      </c>
      <c r="N20" s="18">
        <v>0</v>
      </c>
      <c r="P20" s="18">
        <v>-352255</v>
      </c>
      <c r="R20" s="18">
        <v>0</v>
      </c>
      <c r="S20" s="1"/>
      <c r="T20" s="18">
        <v>0</v>
      </c>
      <c r="V20" s="18">
        <v>0</v>
      </c>
      <c r="X20" s="18">
        <v>-352255</v>
      </c>
    </row>
    <row r="21" spans="3:24" ht="12.75">
      <c r="C21" t="s">
        <v>26</v>
      </c>
      <c r="F21" s="18">
        <v>180000</v>
      </c>
      <c r="G21" s="1"/>
      <c r="H21" s="18">
        <v>215000</v>
      </c>
      <c r="J21" s="18">
        <v>180000</v>
      </c>
      <c r="K21" s="1"/>
      <c r="L21" s="18">
        <v>215000</v>
      </c>
      <c r="N21" s="18">
        <v>99828</v>
      </c>
      <c r="P21" s="18">
        <v>564277</v>
      </c>
      <c r="R21" s="18">
        <v>180000</v>
      </c>
      <c r="S21" s="1"/>
      <c r="T21" s="18">
        <v>215000</v>
      </c>
      <c r="V21" s="18">
        <v>99828</v>
      </c>
      <c r="X21" s="18">
        <v>564277</v>
      </c>
    </row>
    <row r="22" spans="3:24" ht="12.75">
      <c r="C22" t="s">
        <v>27</v>
      </c>
      <c r="F22" s="18">
        <f>7500</f>
        <v>7500</v>
      </c>
      <c r="G22" s="1"/>
      <c r="H22" s="18">
        <f>12500</f>
        <v>12500</v>
      </c>
      <c r="J22" s="18">
        <f>7500</f>
        <v>7500</v>
      </c>
      <c r="K22" s="1"/>
      <c r="L22" s="18">
        <f>12500</f>
        <v>12500</v>
      </c>
      <c r="N22" s="18">
        <f>14000</f>
        <v>14000</v>
      </c>
      <c r="P22" s="18">
        <v>13962</v>
      </c>
      <c r="R22" s="18">
        <f>7500</f>
        <v>7500</v>
      </c>
      <c r="S22" s="1"/>
      <c r="T22" s="18">
        <f>12500</f>
        <v>12500</v>
      </c>
      <c r="V22" s="18">
        <f>14000</f>
        <v>14000</v>
      </c>
      <c r="X22" s="18">
        <v>13962</v>
      </c>
    </row>
    <row r="23" spans="3:24" ht="12.75">
      <c r="C23" t="s">
        <v>28</v>
      </c>
      <c r="F23" s="18">
        <v>0</v>
      </c>
      <c r="G23" s="10"/>
      <c r="H23" s="18">
        <v>0</v>
      </c>
      <c r="J23" s="18">
        <v>0</v>
      </c>
      <c r="K23" s="10"/>
      <c r="L23" s="18">
        <v>0</v>
      </c>
      <c r="N23" s="18">
        <v>0</v>
      </c>
      <c r="P23" s="18">
        <v>3422</v>
      </c>
      <c r="R23" s="18">
        <v>0</v>
      </c>
      <c r="S23" s="10"/>
      <c r="T23" s="18">
        <v>0</v>
      </c>
      <c r="V23" s="18">
        <v>0</v>
      </c>
      <c r="X23" s="18">
        <v>3422</v>
      </c>
    </row>
    <row r="24" spans="2:24" ht="12.75">
      <c r="B24" s="9" t="s">
        <v>2</v>
      </c>
      <c r="F24" s="18"/>
      <c r="G24" s="10"/>
      <c r="H24" s="18"/>
      <c r="J24" s="18"/>
      <c r="K24" s="10"/>
      <c r="L24" s="18"/>
      <c r="N24" s="18"/>
      <c r="P24" s="18"/>
      <c r="R24" s="18"/>
      <c r="S24" s="10"/>
      <c r="T24" s="18"/>
      <c r="V24" s="18"/>
      <c r="X24" s="18"/>
    </row>
    <row r="25" spans="2:24" ht="12.75">
      <c r="B25" s="9" t="s">
        <v>146</v>
      </c>
      <c r="F25" s="18"/>
      <c r="G25" s="10"/>
      <c r="H25" s="18"/>
      <c r="J25" s="18"/>
      <c r="K25" s="10"/>
      <c r="L25" s="18"/>
      <c r="N25" s="18"/>
      <c r="P25" s="18">
        <v>15000</v>
      </c>
      <c r="R25" s="18"/>
      <c r="S25" s="10"/>
      <c r="T25" s="18"/>
      <c r="V25" s="18"/>
      <c r="X25" s="18"/>
    </row>
    <row r="26" spans="2:24" ht="12.75">
      <c r="B26" s="9"/>
      <c r="F26" s="18"/>
      <c r="G26" s="10"/>
      <c r="H26" s="18"/>
      <c r="J26" s="18"/>
      <c r="K26" s="10"/>
      <c r="L26" s="18"/>
      <c r="N26" s="18"/>
      <c r="P26" s="18"/>
      <c r="R26" s="18"/>
      <c r="S26" s="10"/>
      <c r="T26" s="18">
        <v>15700</v>
      </c>
      <c r="V26" s="18"/>
      <c r="X26" s="18"/>
    </row>
    <row r="27" spans="1:24" ht="13.5" thickBot="1">
      <c r="A27" t="s">
        <v>29</v>
      </c>
      <c r="F27" s="4">
        <f>SUM(F18:F26)</f>
        <v>587500</v>
      </c>
      <c r="G27" s="11"/>
      <c r="H27" s="4">
        <f>SUM(H18:H26)</f>
        <v>657500</v>
      </c>
      <c r="J27" s="4">
        <f>SUM(J18:J26)</f>
        <v>587500</v>
      </c>
      <c r="K27" s="11"/>
      <c r="L27" s="4">
        <f>SUM(L18:L26)</f>
        <v>657500</v>
      </c>
      <c r="N27" s="4">
        <f>SUM(N18:N26)</f>
        <v>485828</v>
      </c>
      <c r="P27" s="4">
        <f>SUM(P18:P26)</f>
        <v>620246</v>
      </c>
      <c r="R27" s="4">
        <f>SUM(R18:R26)</f>
        <v>587500</v>
      </c>
      <c r="S27" s="11"/>
      <c r="T27" s="4">
        <f>SUM(T18:T26)</f>
        <v>673200</v>
      </c>
      <c r="V27" s="4">
        <f>SUM(V18:V26)</f>
        <v>485828</v>
      </c>
      <c r="X27" s="4">
        <f>SUM(X18:X26)</f>
        <v>605246</v>
      </c>
    </row>
    <row r="28" spans="6:24" ht="13.5" thickTop="1">
      <c r="F28" s="11"/>
      <c r="G28" s="11"/>
      <c r="H28" s="11"/>
      <c r="J28" s="11"/>
      <c r="K28" s="11"/>
      <c r="L28" s="11"/>
      <c r="N28" s="11"/>
      <c r="P28" s="11"/>
      <c r="R28" s="11"/>
      <c r="S28" s="11"/>
      <c r="T28" s="11"/>
      <c r="V28" s="11"/>
      <c r="X28" s="11"/>
    </row>
    <row r="29" spans="6:20" ht="12.75">
      <c r="F29" s="11"/>
      <c r="G29" s="11"/>
      <c r="H29" s="11"/>
      <c r="J29" s="11"/>
      <c r="K29" s="11"/>
      <c r="L29" s="11"/>
      <c r="R29" s="11"/>
      <c r="S29" s="11"/>
      <c r="T29" s="11"/>
    </row>
    <row r="30" spans="4:24" ht="12.75">
      <c r="D30" s="9" t="s">
        <v>132</v>
      </c>
      <c r="F30" s="11"/>
      <c r="G30" s="11"/>
      <c r="H30" s="11"/>
      <c r="J30" s="11"/>
      <c r="K30" s="11"/>
      <c r="L30" s="11"/>
      <c r="R30" s="11"/>
      <c r="S30" s="11"/>
      <c r="T30" s="11"/>
      <c r="X30" s="9" t="s">
        <v>132</v>
      </c>
    </row>
  </sheetData>
  <sheetProtection/>
  <mergeCells count="1">
    <mergeCell ref="F7:X7"/>
  </mergeCells>
  <printOptions/>
  <pageMargins left="0.75" right="0.75" top="1" bottom="1" header="0.5" footer="0.5"/>
  <pageSetup cellComments="asDisplayed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6"/>
  <sheetViews>
    <sheetView zoomScalePageLayoutView="0" workbookViewId="0" topLeftCell="A1">
      <pane xSplit="3" ySplit="9" topLeftCell="J3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33" sqref="L33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3" width="2.140625" style="0" customWidth="1"/>
    <col min="4" max="4" width="12.7109375" style="0" customWidth="1"/>
    <col min="5" max="5" width="2.140625" style="0" customWidth="1"/>
    <col min="6" max="6" width="12.7109375" style="0" customWidth="1"/>
    <col min="7" max="7" width="2.140625" style="0" customWidth="1"/>
    <col min="8" max="8" width="12.421875" style="0" customWidth="1"/>
    <col min="9" max="9" width="1.57421875" style="0" customWidth="1"/>
    <col min="10" max="10" width="13.28125" style="0" bestFit="1" customWidth="1"/>
    <col min="11" max="11" width="1.57421875" style="0" customWidth="1"/>
    <col min="12" max="12" width="12.7109375" style="0" bestFit="1" customWidth="1"/>
    <col min="13" max="13" width="1.57421875" style="0" customWidth="1"/>
    <col min="14" max="14" width="13.00390625" style="0" bestFit="1" customWidth="1"/>
    <col min="15" max="15" width="1.57421875" style="0" customWidth="1"/>
    <col min="16" max="16" width="13.28125" style="0" bestFit="1" customWidth="1"/>
    <col min="17" max="17" width="1.57421875" style="0" customWidth="1"/>
    <col min="18" max="18" width="12.7109375" style="0" bestFit="1" customWidth="1"/>
    <col min="19" max="19" width="1.57421875" style="0" customWidth="1"/>
    <col min="20" max="20" width="13.00390625" style="0" bestFit="1" customWidth="1"/>
    <col min="21" max="21" width="1.57421875" style="0" customWidth="1"/>
    <col min="22" max="22" width="12.421875" style="0" customWidth="1"/>
    <col min="23" max="23" width="1.421875" style="0" customWidth="1"/>
    <col min="24" max="24" width="15.421875" style="0" customWidth="1"/>
  </cols>
  <sheetData>
    <row r="1" spans="1:22" ht="12.75">
      <c r="A1" s="7" t="s">
        <v>0</v>
      </c>
      <c r="V1" s="27" t="s">
        <v>96</v>
      </c>
    </row>
    <row r="2" spans="1:22" ht="12.75">
      <c r="A2" s="7" t="s">
        <v>147</v>
      </c>
      <c r="N2" t="s">
        <v>132</v>
      </c>
      <c r="V2" s="55">
        <v>44377</v>
      </c>
    </row>
    <row r="3" ht="12.75">
      <c r="A3" s="7" t="s">
        <v>101</v>
      </c>
    </row>
    <row r="4" spans="1:20" ht="12.75" customHeight="1">
      <c r="A4" s="25" t="s">
        <v>91</v>
      </c>
      <c r="N4" s="34"/>
      <c r="T4" s="34"/>
    </row>
    <row r="6" spans="4:23" ht="12.75">
      <c r="D6" s="60" t="s">
        <v>5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22:23" ht="12.75">
      <c r="V7" s="29"/>
      <c r="W7" s="29"/>
    </row>
    <row r="8" spans="4:28" ht="12.75">
      <c r="D8" s="52">
        <v>2019</v>
      </c>
      <c r="E8" s="32"/>
      <c r="F8" s="52">
        <v>2018</v>
      </c>
      <c r="H8" s="52">
        <v>2017</v>
      </c>
      <c r="I8" s="32"/>
      <c r="J8" s="52">
        <v>2020</v>
      </c>
      <c r="K8" s="32"/>
      <c r="L8" s="52">
        <v>2019</v>
      </c>
      <c r="N8" s="52">
        <v>2018</v>
      </c>
      <c r="O8" s="32"/>
      <c r="P8" s="52">
        <v>2017</v>
      </c>
      <c r="Q8" s="9"/>
      <c r="R8" s="52">
        <v>2016</v>
      </c>
      <c r="S8" s="9"/>
      <c r="T8" s="52">
        <v>2015</v>
      </c>
      <c r="V8" s="52">
        <v>2014</v>
      </c>
      <c r="W8" s="32"/>
      <c r="X8" s="52">
        <v>2013</v>
      </c>
      <c r="Y8" s="9"/>
      <c r="Z8" s="52">
        <v>2012</v>
      </c>
      <c r="AA8" s="9"/>
      <c r="AB8" s="52">
        <v>2011</v>
      </c>
    </row>
    <row r="10" ht="12.75">
      <c r="A10" s="7" t="s">
        <v>30</v>
      </c>
    </row>
    <row r="11" spans="2:22" ht="12.75">
      <c r="B11" t="s">
        <v>31</v>
      </c>
      <c r="D11" s="5">
        <v>4500000</v>
      </c>
      <c r="F11" s="5">
        <v>5000000</v>
      </c>
      <c r="H11" s="5">
        <v>5500000</v>
      </c>
      <c r="J11" s="5">
        <v>6000000</v>
      </c>
      <c r="L11" s="5">
        <v>6421964</v>
      </c>
      <c r="N11" s="5">
        <v>7092268</v>
      </c>
      <c r="P11" s="5">
        <v>6000000</v>
      </c>
      <c r="R11" s="5">
        <v>6421964</v>
      </c>
      <c r="T11" s="5">
        <v>7092268</v>
      </c>
      <c r="V11" s="5">
        <v>7502273</v>
      </c>
    </row>
    <row r="12" spans="2:22" ht="12.75">
      <c r="B12" t="s">
        <v>32</v>
      </c>
      <c r="D12" s="18">
        <v>1450000</v>
      </c>
      <c r="F12" s="18">
        <v>1500000</v>
      </c>
      <c r="H12" s="18">
        <v>1350000</v>
      </c>
      <c r="J12" s="18">
        <v>1400000</v>
      </c>
      <c r="L12" s="18">
        <v>1693882</v>
      </c>
      <c r="N12" s="18">
        <v>1930565</v>
      </c>
      <c r="P12" s="18">
        <v>1400000</v>
      </c>
      <c r="R12" s="18">
        <v>1693882</v>
      </c>
      <c r="T12" s="18">
        <v>1930565</v>
      </c>
      <c r="V12" s="18">
        <v>1380000</v>
      </c>
    </row>
    <row r="13" spans="2:22" ht="12.75">
      <c r="B13" t="s">
        <v>33</v>
      </c>
      <c r="D13" s="18">
        <v>100000</v>
      </c>
      <c r="F13" s="18">
        <v>95000</v>
      </c>
      <c r="H13" s="18">
        <v>80000</v>
      </c>
      <c r="J13" s="18">
        <v>75000</v>
      </c>
      <c r="L13" s="18">
        <v>78000</v>
      </c>
      <c r="N13" s="18">
        <v>74000</v>
      </c>
      <c r="P13" s="18">
        <v>75000</v>
      </c>
      <c r="R13" s="18">
        <v>78000</v>
      </c>
      <c r="T13" s="18">
        <v>74000</v>
      </c>
      <c r="V13" s="18">
        <v>75000</v>
      </c>
    </row>
    <row r="14" spans="2:22" ht="12.75">
      <c r="B14" t="s">
        <v>66</v>
      </c>
      <c r="D14" s="18">
        <v>420000</v>
      </c>
      <c r="F14" s="18">
        <v>440000</v>
      </c>
      <c r="H14" s="18">
        <v>430000</v>
      </c>
      <c r="J14" s="18">
        <v>425000</v>
      </c>
      <c r="L14" s="18">
        <v>400000</v>
      </c>
      <c r="N14" s="18">
        <v>250000</v>
      </c>
      <c r="P14" s="18">
        <v>425000</v>
      </c>
      <c r="R14" s="18">
        <v>400000</v>
      </c>
      <c r="T14" s="18">
        <v>250000</v>
      </c>
      <c r="V14" s="18">
        <v>55497</v>
      </c>
    </row>
    <row r="15" spans="2:22" ht="12.75">
      <c r="B15" t="s">
        <v>57</v>
      </c>
      <c r="D15" s="18">
        <f>7000000+7000000</f>
        <v>14000000</v>
      </c>
      <c r="F15" s="18">
        <f>7300000+7000000</f>
        <v>14300000</v>
      </c>
      <c r="H15" s="18">
        <f>7500000+7000000</f>
        <v>14500000</v>
      </c>
      <c r="J15" s="18">
        <f>8000000+7000000</f>
        <v>15000000</v>
      </c>
      <c r="L15" s="18">
        <f>7830094+7000000</f>
        <v>14830094</v>
      </c>
      <c r="N15" s="18">
        <f>7566451+7000000</f>
        <v>14566451</v>
      </c>
      <c r="P15" s="18">
        <f>8000000+7000000</f>
        <v>15000000</v>
      </c>
      <c r="R15" s="18">
        <f>7830094+7000000</f>
        <v>14830094</v>
      </c>
      <c r="T15" s="18">
        <f>7566451+7000000</f>
        <v>14566451</v>
      </c>
      <c r="V15" s="18">
        <f>8576491+7000000</f>
        <v>15576491</v>
      </c>
    </row>
    <row r="16" spans="2:22" ht="12.75">
      <c r="B16" t="s">
        <v>58</v>
      </c>
      <c r="D16" s="18">
        <v>800000</v>
      </c>
      <c r="F16" s="18">
        <v>700000</v>
      </c>
      <c r="H16" s="18">
        <v>500000</v>
      </c>
      <c r="J16" s="18">
        <v>1500000</v>
      </c>
      <c r="L16" s="18">
        <v>1500000</v>
      </c>
      <c r="N16" s="18">
        <v>1500000</v>
      </c>
      <c r="P16" s="18">
        <v>1500000</v>
      </c>
      <c r="R16" s="18">
        <v>1500000</v>
      </c>
      <c r="T16" s="18">
        <v>1500000</v>
      </c>
      <c r="V16" s="18">
        <v>1500000</v>
      </c>
    </row>
    <row r="17" spans="1:22" ht="12.75">
      <c r="A17" t="s">
        <v>34</v>
      </c>
      <c r="D17" s="23">
        <f>SUM(D11:D16)</f>
        <v>21270000</v>
      </c>
      <c r="F17" s="23">
        <f>SUM(F11:F16)</f>
        <v>22035000</v>
      </c>
      <c r="H17" s="23">
        <f>SUM(H11:H16)</f>
        <v>22360000</v>
      </c>
      <c r="J17" s="23">
        <f>SUM(J11:J16)</f>
        <v>24400000</v>
      </c>
      <c r="L17" s="23">
        <f>SUM(L11:L16)</f>
        <v>24923940</v>
      </c>
      <c r="N17" s="23">
        <f>SUM(N11:N16)</f>
        <v>25413284</v>
      </c>
      <c r="P17" s="23">
        <f>SUM(P11:P16)</f>
        <v>24400000</v>
      </c>
      <c r="R17" s="23">
        <f>SUM(R11:R16)</f>
        <v>24923940</v>
      </c>
      <c r="T17" s="23">
        <f>SUM(T11:T16)</f>
        <v>25413284</v>
      </c>
      <c r="V17" s="23">
        <f>SUM(V11:V16)</f>
        <v>26089261</v>
      </c>
    </row>
    <row r="19" ht="12.75">
      <c r="A19" s="7" t="s">
        <v>67</v>
      </c>
    </row>
    <row r="20" ht="12.75">
      <c r="A20" s="9" t="s">
        <v>35</v>
      </c>
    </row>
    <row r="21" spans="2:22" ht="12.75">
      <c r="B21" t="s">
        <v>68</v>
      </c>
      <c r="D21" s="18">
        <f>4900000+6000000</f>
        <v>10900000</v>
      </c>
      <c r="F21" s="18">
        <f>5000000+6000000</f>
        <v>11000000</v>
      </c>
      <c r="H21" s="18">
        <f>5100000+6000000</f>
        <v>11100000</v>
      </c>
      <c r="J21" s="18">
        <f>5660000+6000000</f>
        <v>11660000</v>
      </c>
      <c r="L21" s="18">
        <f>5770000+6000000</f>
        <v>11770000</v>
      </c>
      <c r="N21" s="18">
        <f>5500000+450000+6000000</f>
        <v>11950000</v>
      </c>
      <c r="P21" s="18">
        <f>5660000+6000000</f>
        <v>11660000</v>
      </c>
      <c r="R21" s="18">
        <f>5770000+6000000</f>
        <v>11770000</v>
      </c>
      <c r="T21" s="18">
        <f>5500000+450000+6000000</f>
        <v>11950000</v>
      </c>
      <c r="V21" s="18">
        <f>5800000+450000+6000000</f>
        <v>12250000</v>
      </c>
    </row>
    <row r="22" spans="2:22" ht="12.75">
      <c r="B22" t="s">
        <v>69</v>
      </c>
      <c r="D22" s="18">
        <f>800000+1000000</f>
        <v>1800000</v>
      </c>
      <c r="F22" s="18">
        <f>825000+1000000</f>
        <v>1825000</v>
      </c>
      <c r="H22" s="18">
        <f>850000+1000000</f>
        <v>1850000</v>
      </c>
      <c r="J22" s="18">
        <f>875000+1000000</f>
        <v>1875000</v>
      </c>
      <c r="L22" s="18">
        <f>900000+1000000</f>
        <v>1900000</v>
      </c>
      <c r="N22" s="18">
        <f>925000+1000000</f>
        <v>1925000</v>
      </c>
      <c r="P22" s="18">
        <f>875000+1000000</f>
        <v>1875000</v>
      </c>
      <c r="R22" s="18">
        <f>900000+1000000</f>
        <v>1900000</v>
      </c>
      <c r="T22" s="18">
        <f>925000+1000000</f>
        <v>1925000</v>
      </c>
      <c r="V22" s="18">
        <f>950000+1000000</f>
        <v>1950000</v>
      </c>
    </row>
    <row r="23" spans="2:22" ht="12.75">
      <c r="B23" t="s">
        <v>70</v>
      </c>
      <c r="D23" s="18">
        <v>24000</v>
      </c>
      <c r="F23" s="18">
        <v>25000</v>
      </c>
      <c r="H23" s="18">
        <v>26000</v>
      </c>
      <c r="J23" s="18">
        <v>27000</v>
      </c>
      <c r="L23" s="18">
        <v>30000</v>
      </c>
      <c r="N23" s="18">
        <v>38000</v>
      </c>
      <c r="P23" s="18">
        <v>27000</v>
      </c>
      <c r="R23" s="18">
        <v>30000</v>
      </c>
      <c r="T23" s="18">
        <v>38000</v>
      </c>
      <c r="V23" s="18">
        <v>40000</v>
      </c>
    </row>
    <row r="24" spans="2:22" ht="12.75">
      <c r="B24" t="s">
        <v>71</v>
      </c>
      <c r="D24" s="18">
        <v>100000</v>
      </c>
      <c r="F24" s="18">
        <v>110000</v>
      </c>
      <c r="H24" s="18">
        <v>115000</v>
      </c>
      <c r="J24" s="18">
        <v>120000</v>
      </c>
      <c r="L24" s="18">
        <v>125000</v>
      </c>
      <c r="N24" s="18">
        <v>130000</v>
      </c>
      <c r="P24" s="18">
        <v>120000</v>
      </c>
      <c r="R24" s="18">
        <v>125000</v>
      </c>
      <c r="T24" s="18">
        <v>130000</v>
      </c>
      <c r="V24" s="18">
        <v>138000</v>
      </c>
    </row>
    <row r="25" spans="2:22" ht="12.75">
      <c r="B25" t="s">
        <v>48</v>
      </c>
      <c r="D25" s="18">
        <v>650000</v>
      </c>
      <c r="F25" s="18">
        <v>650000</v>
      </c>
      <c r="H25" s="18">
        <v>650000</v>
      </c>
      <c r="J25" s="18">
        <v>700000</v>
      </c>
      <c r="L25" s="18">
        <v>700000</v>
      </c>
      <c r="N25" s="18">
        <v>750000</v>
      </c>
      <c r="P25" s="18">
        <v>700000</v>
      </c>
      <c r="R25" s="18">
        <v>700000</v>
      </c>
      <c r="T25" s="18">
        <v>750000</v>
      </c>
      <c r="V25" s="18">
        <v>800000</v>
      </c>
    </row>
    <row r="26" spans="2:22" ht="12.75">
      <c r="B26" t="s">
        <v>49</v>
      </c>
      <c r="D26" s="18">
        <v>0</v>
      </c>
      <c r="F26" s="18">
        <v>0</v>
      </c>
      <c r="H26" s="18">
        <v>0</v>
      </c>
      <c r="J26" s="18">
        <v>0</v>
      </c>
      <c r="L26" s="18">
        <v>0</v>
      </c>
      <c r="N26" s="18">
        <v>0</v>
      </c>
      <c r="P26" s="18">
        <v>0</v>
      </c>
      <c r="R26" s="18">
        <v>0</v>
      </c>
      <c r="T26" s="18">
        <v>0</v>
      </c>
      <c r="V26" s="18">
        <v>0</v>
      </c>
    </row>
    <row r="27" spans="2:22" ht="12.75">
      <c r="B27" t="s">
        <v>102</v>
      </c>
      <c r="D27" s="18">
        <v>58000</v>
      </c>
      <c r="F27" s="18">
        <v>59000</v>
      </c>
      <c r="H27" s="18">
        <v>60000</v>
      </c>
      <c r="J27" s="18">
        <v>61000</v>
      </c>
      <c r="L27" s="18">
        <v>62000</v>
      </c>
      <c r="N27" s="18">
        <v>65000</v>
      </c>
      <c r="P27" s="18">
        <v>61000</v>
      </c>
      <c r="R27" s="18">
        <v>62000</v>
      </c>
      <c r="T27" s="18">
        <v>65000</v>
      </c>
      <c r="V27" s="18">
        <v>70000</v>
      </c>
    </row>
    <row r="28" ht="12.75">
      <c r="A28" t="s">
        <v>36</v>
      </c>
    </row>
    <row r="29" spans="2:22" ht="12.75">
      <c r="B29" s="50" t="s">
        <v>37</v>
      </c>
      <c r="D29" s="18">
        <v>760000</v>
      </c>
      <c r="F29" s="18">
        <v>770000</v>
      </c>
      <c r="H29" s="18">
        <v>780000</v>
      </c>
      <c r="J29" s="18">
        <v>790000</v>
      </c>
      <c r="L29" s="18">
        <v>800000</v>
      </c>
      <c r="N29" s="18">
        <v>830000</v>
      </c>
      <c r="P29" s="18">
        <v>790000</v>
      </c>
      <c r="R29" s="18">
        <v>800000</v>
      </c>
      <c r="T29" s="18">
        <v>830000</v>
      </c>
      <c r="V29" s="18">
        <v>850000</v>
      </c>
    </row>
    <row r="30" spans="2:22" ht="12.75">
      <c r="B30" s="50" t="s">
        <v>126</v>
      </c>
      <c r="D30" s="18">
        <f>1500000-120000</f>
        <v>1380000</v>
      </c>
      <c r="F30" s="18">
        <f>1550000-121000</f>
        <v>1429000</v>
      </c>
      <c r="H30" s="18">
        <f>1600000-122000</f>
        <v>1478000</v>
      </c>
      <c r="J30" s="18">
        <v>2000000</v>
      </c>
      <c r="L30" s="18">
        <v>2000000</v>
      </c>
      <c r="N30" s="18">
        <v>2100000</v>
      </c>
      <c r="P30" s="18">
        <v>2000000</v>
      </c>
      <c r="R30" s="18">
        <v>2000000</v>
      </c>
      <c r="T30" s="18">
        <v>2100000</v>
      </c>
      <c r="V30" s="18">
        <v>2300000</v>
      </c>
    </row>
    <row r="31" spans="2:22" ht="12.75">
      <c r="B31" s="50" t="s">
        <v>105</v>
      </c>
      <c r="D31" s="18">
        <v>300000</v>
      </c>
      <c r="F31" s="18">
        <v>325000</v>
      </c>
      <c r="H31" s="18">
        <v>350000</v>
      </c>
      <c r="J31" s="18">
        <v>400000</v>
      </c>
      <c r="L31" s="18">
        <v>500000</v>
      </c>
      <c r="N31" s="18">
        <v>550000</v>
      </c>
      <c r="P31" s="18">
        <v>400000</v>
      </c>
      <c r="R31" s="18">
        <v>500000</v>
      </c>
      <c r="T31" s="18">
        <v>550000</v>
      </c>
      <c r="V31" s="18">
        <v>550000</v>
      </c>
    </row>
    <row r="32" spans="2:22" ht="12.75">
      <c r="B32" s="50" t="s">
        <v>123</v>
      </c>
      <c r="D32" s="18">
        <v>265000</v>
      </c>
      <c r="F32" s="18">
        <v>275000</v>
      </c>
      <c r="H32" s="18">
        <v>300000</v>
      </c>
      <c r="J32" s="18">
        <v>850000</v>
      </c>
      <c r="L32" s="18">
        <v>850000</v>
      </c>
      <c r="N32" s="18">
        <v>850000</v>
      </c>
      <c r="P32" s="18">
        <v>850000</v>
      </c>
      <c r="R32" s="18">
        <v>850000</v>
      </c>
      <c r="T32" s="18">
        <v>850000</v>
      </c>
      <c r="V32" s="18">
        <v>900000</v>
      </c>
    </row>
    <row r="33" spans="2:22" ht="12.75">
      <c r="B33" s="51" t="s">
        <v>124</v>
      </c>
      <c r="D33" s="18">
        <v>0</v>
      </c>
      <c r="F33" s="18">
        <v>0</v>
      </c>
      <c r="H33" s="18">
        <v>0</v>
      </c>
      <c r="J33" s="18">
        <v>20000</v>
      </c>
      <c r="L33" s="18">
        <v>20000</v>
      </c>
      <c r="N33" s="18">
        <v>20000</v>
      </c>
      <c r="P33" s="18">
        <v>20000</v>
      </c>
      <c r="R33" s="18">
        <v>20000</v>
      </c>
      <c r="T33" s="18">
        <v>20000</v>
      </c>
      <c r="V33" s="18">
        <v>20000</v>
      </c>
    </row>
    <row r="34" spans="2:22" ht="12.75">
      <c r="B34" s="51" t="s">
        <v>125</v>
      </c>
      <c r="D34" s="18">
        <v>0</v>
      </c>
      <c r="F34" s="18">
        <v>0</v>
      </c>
      <c r="H34" s="18">
        <v>0</v>
      </c>
      <c r="J34" s="18">
        <v>5000</v>
      </c>
      <c r="L34" s="18">
        <v>5000</v>
      </c>
      <c r="N34" s="18">
        <v>5000</v>
      </c>
      <c r="P34" s="18">
        <v>5000</v>
      </c>
      <c r="R34" s="18">
        <v>5000</v>
      </c>
      <c r="T34" s="18">
        <v>5000</v>
      </c>
      <c r="V34" s="18">
        <v>5000</v>
      </c>
    </row>
    <row r="35" spans="2:22" ht="12.75">
      <c r="B35" s="50" t="s">
        <v>39</v>
      </c>
      <c r="D35" s="18">
        <v>1610000</v>
      </c>
      <c r="F35" s="18">
        <v>1745000</v>
      </c>
      <c r="H35" s="18">
        <v>1800000</v>
      </c>
      <c r="J35" s="18">
        <v>2000000</v>
      </c>
      <c r="L35" s="18">
        <v>1900000</v>
      </c>
      <c r="N35" s="18">
        <v>1900000</v>
      </c>
      <c r="P35" s="18">
        <v>2000000</v>
      </c>
      <c r="R35" s="18">
        <v>1900000</v>
      </c>
      <c r="T35" s="18">
        <v>1900000</v>
      </c>
      <c r="V35" s="18">
        <v>2000000</v>
      </c>
    </row>
    <row r="36" spans="2:22" ht="12.75">
      <c r="B36" s="50" t="s">
        <v>15</v>
      </c>
      <c r="D36" s="18">
        <v>250000</v>
      </c>
      <c r="F36" s="18">
        <v>252000</v>
      </c>
      <c r="H36" s="18">
        <v>258000</v>
      </c>
      <c r="J36" s="18">
        <v>259000</v>
      </c>
      <c r="L36" s="18">
        <v>260000</v>
      </c>
      <c r="N36" s="18">
        <v>270000</v>
      </c>
      <c r="P36" s="18">
        <v>259000</v>
      </c>
      <c r="R36" s="18">
        <v>260000</v>
      </c>
      <c r="T36" s="18">
        <v>270000</v>
      </c>
      <c r="V36" s="18">
        <v>272000</v>
      </c>
    </row>
    <row r="37" spans="2:22" ht="12.75">
      <c r="B37" s="50" t="s">
        <v>121</v>
      </c>
      <c r="D37" s="18">
        <f>120000+35000</f>
        <v>155000</v>
      </c>
      <c r="F37" s="18">
        <f>121000+35000</f>
        <v>156000</v>
      </c>
      <c r="H37" s="18">
        <f>122000+35000</f>
        <v>157000</v>
      </c>
      <c r="J37" s="18">
        <f>123000+45000</f>
        <v>168000</v>
      </c>
      <c r="L37" s="18">
        <f>124000+50000</f>
        <v>174000</v>
      </c>
      <c r="N37" s="18">
        <f>125000+52000</f>
        <v>177000</v>
      </c>
      <c r="P37" s="18">
        <f>123000+45000</f>
        <v>168000</v>
      </c>
      <c r="R37" s="18">
        <f>124000+50000</f>
        <v>174000</v>
      </c>
      <c r="T37" s="18">
        <f>125000+52000</f>
        <v>177000</v>
      </c>
      <c r="V37" s="18">
        <f>175000+55000</f>
        <v>230000</v>
      </c>
    </row>
    <row r="38" spans="2:22" ht="12.75">
      <c r="B38" s="50" t="s">
        <v>110</v>
      </c>
      <c r="D38" s="18">
        <v>1650000</v>
      </c>
      <c r="F38" s="18">
        <v>1955000</v>
      </c>
      <c r="H38" s="18">
        <v>2058000</v>
      </c>
      <c r="J38" s="18">
        <v>1700000</v>
      </c>
      <c r="L38" s="18">
        <v>1850000</v>
      </c>
      <c r="N38" s="18">
        <v>2000000</v>
      </c>
      <c r="P38" s="18">
        <v>1700000</v>
      </c>
      <c r="R38" s="18">
        <v>1850000</v>
      </c>
      <c r="T38" s="18">
        <v>2000000</v>
      </c>
      <c r="V38" s="18">
        <v>2320000</v>
      </c>
    </row>
    <row r="39" spans="1:22" ht="12.75">
      <c r="A39" t="s">
        <v>40</v>
      </c>
      <c r="D39" s="18">
        <v>73000</v>
      </c>
      <c r="F39" s="18">
        <v>74000</v>
      </c>
      <c r="H39" s="18">
        <v>75000</v>
      </c>
      <c r="J39" s="18">
        <v>76000</v>
      </c>
      <c r="L39" s="18">
        <v>78000</v>
      </c>
      <c r="N39" s="18">
        <v>80000</v>
      </c>
      <c r="P39" s="18">
        <v>76000</v>
      </c>
      <c r="R39" s="18">
        <v>78000</v>
      </c>
      <c r="T39" s="18">
        <v>80000</v>
      </c>
      <c r="V39" s="18">
        <v>90000</v>
      </c>
    </row>
    <row r="40" spans="1:22" ht="12.75">
      <c r="A40" t="s">
        <v>41</v>
      </c>
      <c r="D40" s="18">
        <v>300000</v>
      </c>
      <c r="F40" s="18">
        <v>300000</v>
      </c>
      <c r="H40" s="18">
        <v>302000</v>
      </c>
      <c r="J40" s="18">
        <v>303000</v>
      </c>
      <c r="L40" s="18">
        <v>305000</v>
      </c>
      <c r="N40" s="18">
        <v>300000</v>
      </c>
      <c r="P40" s="18">
        <v>303000</v>
      </c>
      <c r="R40" s="18">
        <v>305000</v>
      </c>
      <c r="T40" s="18">
        <v>300000</v>
      </c>
      <c r="V40" s="18">
        <v>320000</v>
      </c>
    </row>
    <row r="41" spans="1:22" ht="12.75">
      <c r="A41" t="s">
        <v>75</v>
      </c>
      <c r="D41" s="18">
        <v>420000</v>
      </c>
      <c r="F41" s="18">
        <v>450000</v>
      </c>
      <c r="H41" s="18">
        <v>400000</v>
      </c>
      <c r="J41" s="18">
        <v>410000</v>
      </c>
      <c r="L41" s="18">
        <v>500000</v>
      </c>
      <c r="N41" s="18">
        <v>700000</v>
      </c>
      <c r="P41" s="18">
        <v>410000</v>
      </c>
      <c r="R41" s="18">
        <v>500000</v>
      </c>
      <c r="T41" s="18">
        <v>700000</v>
      </c>
      <c r="V41" s="18">
        <v>800000</v>
      </c>
    </row>
    <row r="42" spans="1:22" ht="12.75">
      <c r="A42" t="s">
        <v>72</v>
      </c>
      <c r="D42" s="18"/>
      <c r="F42" s="18"/>
      <c r="H42" s="18"/>
      <c r="J42" s="18"/>
      <c r="L42" s="18"/>
      <c r="N42" s="18"/>
      <c r="P42" s="18"/>
      <c r="R42" s="18"/>
      <c r="T42" s="18"/>
      <c r="V42" s="18"/>
    </row>
    <row r="43" spans="2:22" ht="12.75">
      <c r="B43" t="s">
        <v>73</v>
      </c>
      <c r="D43" s="18">
        <v>270000</v>
      </c>
      <c r="F43" s="18">
        <v>280000</v>
      </c>
      <c r="H43" s="18">
        <v>290000</v>
      </c>
      <c r="J43" s="18">
        <v>295000</v>
      </c>
      <c r="L43" s="18">
        <v>300000</v>
      </c>
      <c r="N43" s="18">
        <v>310000</v>
      </c>
      <c r="P43" s="18">
        <v>295000</v>
      </c>
      <c r="R43" s="18">
        <v>300000</v>
      </c>
      <c r="T43" s="18">
        <v>310000</v>
      </c>
      <c r="V43" s="18">
        <v>320000</v>
      </c>
    </row>
    <row r="44" spans="2:22" ht="12.75">
      <c r="B44" t="s">
        <v>74</v>
      </c>
      <c r="D44" s="18">
        <v>600000</v>
      </c>
      <c r="F44" s="18">
        <v>590000</v>
      </c>
      <c r="H44" s="18">
        <v>580000</v>
      </c>
      <c r="J44" s="18">
        <v>570000</v>
      </c>
      <c r="L44" s="18">
        <v>560000</v>
      </c>
      <c r="N44" s="18">
        <v>555000</v>
      </c>
      <c r="P44" s="18">
        <v>570000</v>
      </c>
      <c r="R44" s="18">
        <v>560000</v>
      </c>
      <c r="T44" s="18">
        <v>555000</v>
      </c>
      <c r="V44" s="18">
        <v>550000</v>
      </c>
    </row>
    <row r="45" spans="1:22" ht="12.75">
      <c r="A45" t="s">
        <v>76</v>
      </c>
      <c r="D45" s="21">
        <f>SUM(D21:D44)</f>
        <v>21565000</v>
      </c>
      <c r="F45" s="21">
        <f>SUM(F21:F44)</f>
        <v>22270000</v>
      </c>
      <c r="H45" s="21">
        <f>SUM(H21:H44)</f>
        <v>22629000</v>
      </c>
      <c r="J45" s="21">
        <f>SUM(J21:J44)</f>
        <v>24289000</v>
      </c>
      <c r="L45" s="21">
        <f>SUM(L21:L44)</f>
        <v>24689000</v>
      </c>
      <c r="N45" s="21">
        <f>SUM(N21:N44)</f>
        <v>25505000</v>
      </c>
      <c r="P45" s="21">
        <f>SUM(P21:P44)</f>
        <v>24289000</v>
      </c>
      <c r="R45" s="21">
        <f>SUM(R21:R44)</f>
        <v>24689000</v>
      </c>
      <c r="T45" s="21">
        <f>SUM(T21:T44)</f>
        <v>25505000</v>
      </c>
      <c r="V45" s="21">
        <f>SUM(V21:V44)</f>
        <v>26775000</v>
      </c>
    </row>
    <row r="46" ht="12.75">
      <c r="A46" t="s">
        <v>77</v>
      </c>
    </row>
    <row r="47" spans="2:22" ht="12.75">
      <c r="B47" t="s">
        <v>78</v>
      </c>
      <c r="D47" s="18">
        <f>D17-D45</f>
        <v>-295000</v>
      </c>
      <c r="F47" s="18">
        <f>F17-F45</f>
        <v>-235000</v>
      </c>
      <c r="H47" s="18">
        <f>H17-H45</f>
        <v>-269000</v>
      </c>
      <c r="J47" s="18">
        <f>J17-J45</f>
        <v>111000</v>
      </c>
      <c r="L47" s="18">
        <f>L17-L45</f>
        <v>234940</v>
      </c>
      <c r="N47" s="18">
        <f>N17-N45</f>
        <v>-91716</v>
      </c>
      <c r="P47" s="18">
        <f>P17-P45</f>
        <v>111000</v>
      </c>
      <c r="R47" s="18">
        <f>R17-R45</f>
        <v>234940</v>
      </c>
      <c r="T47" s="18">
        <f>T17-T45</f>
        <v>-91716</v>
      </c>
      <c r="V47" s="18">
        <f>V17-V45</f>
        <v>-685739</v>
      </c>
    </row>
    <row r="49" ht="12.75">
      <c r="A49" s="7" t="s">
        <v>79</v>
      </c>
    </row>
    <row r="50" spans="2:22" ht="12.75">
      <c r="B50" t="s">
        <v>80</v>
      </c>
      <c r="D50" s="18">
        <v>0</v>
      </c>
      <c r="F50" s="18">
        <v>0</v>
      </c>
      <c r="H50" s="18">
        <v>0</v>
      </c>
      <c r="J50" s="18">
        <v>0</v>
      </c>
      <c r="L50" s="18">
        <v>0</v>
      </c>
      <c r="N50" s="18">
        <v>0</v>
      </c>
      <c r="P50" s="18">
        <v>0</v>
      </c>
      <c r="R50" s="18">
        <v>0</v>
      </c>
      <c r="T50" s="18">
        <v>0</v>
      </c>
      <c r="V50" s="18">
        <v>0</v>
      </c>
    </row>
    <row r="51" spans="2:22" ht="12.75">
      <c r="B51" t="s">
        <v>111</v>
      </c>
      <c r="D51" s="18">
        <v>0</v>
      </c>
      <c r="F51" s="18">
        <v>0</v>
      </c>
      <c r="H51" s="18">
        <v>0</v>
      </c>
      <c r="J51" s="18">
        <v>0</v>
      </c>
      <c r="L51" s="18">
        <v>0</v>
      </c>
      <c r="N51" s="18">
        <v>0</v>
      </c>
      <c r="P51" s="18">
        <v>0</v>
      </c>
      <c r="R51" s="18">
        <v>0</v>
      </c>
      <c r="T51" s="18">
        <v>0</v>
      </c>
      <c r="V51" s="18">
        <v>0</v>
      </c>
    </row>
    <row r="52" spans="2:22" ht="12.75">
      <c r="B52" t="s">
        <v>81</v>
      </c>
      <c r="D52" s="18">
        <v>0</v>
      </c>
      <c r="F52" s="18">
        <v>0</v>
      </c>
      <c r="H52" s="18">
        <v>0</v>
      </c>
      <c r="J52" s="18">
        <v>0</v>
      </c>
      <c r="L52" s="18">
        <v>0</v>
      </c>
      <c r="N52" s="18">
        <v>0</v>
      </c>
      <c r="P52" s="18">
        <v>0</v>
      </c>
      <c r="R52" s="18">
        <v>0</v>
      </c>
      <c r="T52" s="18">
        <v>0</v>
      </c>
      <c r="V52" s="18">
        <v>0</v>
      </c>
    </row>
    <row r="53" spans="2:22" ht="12.75">
      <c r="B53" t="s">
        <v>82</v>
      </c>
      <c r="D53" s="18">
        <v>0</v>
      </c>
      <c r="F53" s="18">
        <v>0</v>
      </c>
      <c r="H53" s="18">
        <v>0</v>
      </c>
      <c r="J53" s="18">
        <v>0</v>
      </c>
      <c r="L53" s="18">
        <v>0</v>
      </c>
      <c r="N53" s="18">
        <v>0</v>
      </c>
      <c r="P53" s="18">
        <v>0</v>
      </c>
      <c r="R53" s="18">
        <v>0</v>
      </c>
      <c r="T53" s="18">
        <v>0</v>
      </c>
      <c r="V53" s="18">
        <v>0</v>
      </c>
    </row>
    <row r="54" spans="2:22" ht="12.75">
      <c r="B54" t="s">
        <v>83</v>
      </c>
      <c r="D54" s="18">
        <v>0</v>
      </c>
      <c r="F54" s="18">
        <v>0</v>
      </c>
      <c r="H54" s="18">
        <v>0</v>
      </c>
      <c r="J54" s="18">
        <v>0</v>
      </c>
      <c r="L54" s="18">
        <v>0</v>
      </c>
      <c r="N54" s="18">
        <v>0</v>
      </c>
      <c r="P54" s="18">
        <v>0</v>
      </c>
      <c r="R54" s="18">
        <v>0</v>
      </c>
      <c r="T54" s="18">
        <v>0</v>
      </c>
      <c r="V54" s="18">
        <v>0</v>
      </c>
    </row>
    <row r="55" spans="2:22" ht="12.75">
      <c r="B55" t="s">
        <v>84</v>
      </c>
      <c r="D55" s="18">
        <v>0</v>
      </c>
      <c r="F55" s="18">
        <v>0</v>
      </c>
      <c r="H55" s="18">
        <v>0</v>
      </c>
      <c r="J55" s="18">
        <v>0</v>
      </c>
      <c r="L55" s="18">
        <v>0</v>
      </c>
      <c r="N55" s="18">
        <v>0</v>
      </c>
      <c r="P55" s="18">
        <v>0</v>
      </c>
      <c r="R55" s="18">
        <v>0</v>
      </c>
      <c r="T55" s="18">
        <v>0</v>
      </c>
      <c r="V55" s="18">
        <v>0</v>
      </c>
    </row>
    <row r="56" spans="1:22" ht="12.75">
      <c r="A56" t="s">
        <v>85</v>
      </c>
      <c r="D56" s="21">
        <f>SUM(D50:D55)</f>
        <v>0</v>
      </c>
      <c r="F56" s="21">
        <f>SUM(F50:F55)</f>
        <v>0</v>
      </c>
      <c r="H56" s="21">
        <f>SUM(H50:H55)</f>
        <v>0</v>
      </c>
      <c r="J56" s="21">
        <f>SUM(J50:J55)</f>
        <v>0</v>
      </c>
      <c r="L56" s="21">
        <f>SUM(L50:L55)</f>
        <v>0</v>
      </c>
      <c r="N56" s="21">
        <f>SUM(N50:N55)</f>
        <v>0</v>
      </c>
      <c r="P56" s="21">
        <f>SUM(P50:P55)</f>
        <v>0</v>
      </c>
      <c r="R56" s="21">
        <f>SUM(R50:R55)</f>
        <v>0</v>
      </c>
      <c r="T56" s="21">
        <f>SUM(T50:T55)</f>
        <v>0</v>
      </c>
      <c r="V56" s="21">
        <f>SUM(V50:V55)</f>
        <v>0</v>
      </c>
    </row>
    <row r="58" spans="1:22" ht="13.5" thickBot="1">
      <c r="A58" t="s">
        <v>86</v>
      </c>
      <c r="D58" s="8">
        <f>D47+D56</f>
        <v>-295000</v>
      </c>
      <c r="F58" s="8">
        <f>F47+F56</f>
        <v>-235000</v>
      </c>
      <c r="H58" s="8">
        <f>H47+H56</f>
        <v>-269000</v>
      </c>
      <c r="J58" s="8">
        <f>J47+J56</f>
        <v>111000</v>
      </c>
      <c r="L58" s="8">
        <f>L47+L56</f>
        <v>234940</v>
      </c>
      <c r="N58" s="8">
        <f>N47+N56</f>
        <v>-91716</v>
      </c>
      <c r="P58" s="8">
        <f>P47+P56</f>
        <v>111000</v>
      </c>
      <c r="R58" s="8">
        <f>R47+R56</f>
        <v>234940</v>
      </c>
      <c r="T58" s="8">
        <f>T47+T56</f>
        <v>-91716</v>
      </c>
      <c r="V58" s="8">
        <f>V47+V56</f>
        <v>-685739</v>
      </c>
    </row>
    <row r="59" ht="13.5" thickTop="1"/>
    <row r="60" ht="12.75">
      <c r="A60" t="s">
        <v>87</v>
      </c>
    </row>
    <row r="61" spans="2:23" ht="12.75">
      <c r="B61" t="s">
        <v>88</v>
      </c>
      <c r="D61" s="39">
        <f>(D43+D44)/(D45-D41)</f>
        <v>0.04114447860014188</v>
      </c>
      <c r="F61" s="39">
        <f>(F43+F44)/(F45-F41)</f>
        <v>0.03987167736021998</v>
      </c>
      <c r="H61" s="39">
        <f>(H43+H44)/(H45-H41)</f>
        <v>0.0391380628908183</v>
      </c>
      <c r="J61" s="39">
        <f>(J43+J44)/(J45-J41)</f>
        <v>0.03622429749989531</v>
      </c>
      <c r="L61" s="39">
        <f>(L43+L44)/(L45-L41)</f>
        <v>0.035553350696597624</v>
      </c>
      <c r="N61" s="39">
        <f>(N43+N44)/(N45-N41)</f>
        <v>0.034872001612578106</v>
      </c>
      <c r="P61" s="39">
        <f>(P43+P44)/(P45-P41)</f>
        <v>0.03622429749989531</v>
      </c>
      <c r="R61" s="39">
        <f>(R43+R44)/(R45-R41)</f>
        <v>0.035553350696597624</v>
      </c>
      <c r="T61" s="39">
        <f>(T43+T44)/(T45-T41)</f>
        <v>0.034872001612578106</v>
      </c>
      <c r="V61" s="39">
        <f>(V43+V44)/(V45-V41)</f>
        <v>0.033493743984600574</v>
      </c>
      <c r="W61" s="33"/>
    </row>
    <row r="64" ht="12.75">
      <c r="A64" s="7" t="s">
        <v>100</v>
      </c>
    </row>
    <row r="66" ht="12.75">
      <c r="B66" t="s">
        <v>104</v>
      </c>
    </row>
  </sheetData>
  <sheetProtection/>
  <mergeCells count="1">
    <mergeCell ref="D6:W6"/>
  </mergeCells>
  <printOptions/>
  <pageMargins left="0.75" right="0.75" top="1" bottom="1" header="0.5" footer="0.5"/>
  <pageSetup cellComments="asDisplayed" fitToHeight="2" horizontalDpi="600" verticalDpi="600" orientation="landscape" scale="68" r:id="rId1"/>
  <headerFooter alignWithMargins="0">
    <oddFooter>&amp;C&amp;P/&amp;N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A12" sqref="A12"/>
    </sheetView>
  </sheetViews>
  <sheetFormatPr defaultColWidth="28.7109375" defaultRowHeight="12.75"/>
  <cols>
    <col min="1" max="1" width="15.57421875" style="41" customWidth="1"/>
    <col min="2" max="2" width="3.57421875" style="41" customWidth="1"/>
    <col min="3" max="3" width="3.00390625" style="41" customWidth="1"/>
    <col min="4" max="4" width="12.421875" style="41" customWidth="1"/>
    <col min="5" max="5" width="1.57421875" style="41" customWidth="1"/>
    <col min="6" max="6" width="11.8515625" style="41" customWidth="1"/>
    <col min="7" max="7" width="1.7109375" style="41" customWidth="1"/>
    <col min="8" max="8" width="11.8515625" style="41" customWidth="1"/>
    <col min="9" max="9" width="1.7109375" style="41" customWidth="1"/>
    <col min="10" max="10" width="11.7109375" style="41" customWidth="1"/>
    <col min="11" max="11" width="1.7109375" style="41" customWidth="1"/>
    <col min="12" max="12" width="11.8515625" style="41" customWidth="1"/>
    <col min="13" max="13" width="1.7109375" style="41" customWidth="1"/>
    <col min="14" max="14" width="14.00390625" style="41" customWidth="1"/>
    <col min="15" max="15" width="1.7109375" style="41" customWidth="1"/>
    <col min="16" max="16" width="12.28125" style="41" customWidth="1"/>
    <col min="17" max="17" width="2.8515625" style="41" customWidth="1"/>
    <col min="18" max="18" width="11.8515625" style="41" customWidth="1"/>
    <col min="19" max="19" width="3.28125" style="41" customWidth="1"/>
    <col min="20" max="20" width="28.7109375" style="41" customWidth="1"/>
    <col min="21" max="21" width="2.28125" style="41" customWidth="1"/>
    <col min="22" max="16384" width="28.7109375" style="41" customWidth="1"/>
  </cols>
  <sheetData>
    <row r="1" spans="1:16" ht="12.75">
      <c r="A1" s="40" t="s">
        <v>0</v>
      </c>
      <c r="P1" s="40" t="s">
        <v>119</v>
      </c>
    </row>
    <row r="2" spans="1:16" ht="12.75">
      <c r="A2" s="40" t="s">
        <v>112</v>
      </c>
      <c r="P2" s="55" t="s">
        <v>148</v>
      </c>
    </row>
    <row r="3" spans="1:16" ht="12.75">
      <c r="A3" s="40" t="s">
        <v>101</v>
      </c>
      <c r="P3" s="42"/>
    </row>
    <row r="4" spans="1:16" ht="12.75">
      <c r="A4" s="25" t="s">
        <v>91</v>
      </c>
      <c r="P4" s="42"/>
    </row>
    <row r="5" spans="1:16" ht="12.75">
      <c r="A5" s="40"/>
      <c r="P5" s="42"/>
    </row>
    <row r="7" spans="4:16" ht="39">
      <c r="D7" s="43" t="s">
        <v>122</v>
      </c>
      <c r="F7" s="43" t="s">
        <v>113</v>
      </c>
      <c r="H7" s="43" t="s">
        <v>114</v>
      </c>
      <c r="J7" s="43" t="s">
        <v>115</v>
      </c>
      <c r="L7" s="43" t="s">
        <v>116</v>
      </c>
      <c r="N7" s="43" t="s">
        <v>66</v>
      </c>
      <c r="P7" s="43" t="s">
        <v>120</v>
      </c>
    </row>
    <row r="8" spans="2:17" ht="12.75">
      <c r="B8" s="44"/>
      <c r="C8" s="44"/>
      <c r="E8" s="44"/>
      <c r="G8" s="44"/>
      <c r="I8" s="44"/>
      <c r="K8" s="44"/>
      <c r="M8" s="44"/>
      <c r="O8" s="44"/>
      <c r="Q8" s="44"/>
    </row>
    <row r="9" ht="12.75">
      <c r="A9" s="41" t="s">
        <v>117</v>
      </c>
    </row>
    <row r="10" ht="12.75">
      <c r="A10" s="41" t="s">
        <v>118</v>
      </c>
    </row>
    <row r="11" ht="12.75">
      <c r="A11" s="42"/>
    </row>
    <row r="12" spans="1:18" ht="12.75">
      <c r="A12" s="42">
        <v>2020</v>
      </c>
      <c r="D12" s="45">
        <v>0</v>
      </c>
      <c r="F12" s="45">
        <v>0</v>
      </c>
      <c r="H12" s="45">
        <v>340000</v>
      </c>
      <c r="J12" s="45">
        <v>62100</v>
      </c>
      <c r="L12" s="45">
        <v>0</v>
      </c>
      <c r="N12" s="45">
        <v>2900</v>
      </c>
      <c r="P12" s="45">
        <f aca="true" t="shared" si="0" ref="P12:P21">SUM(C12:N12)</f>
        <v>405000</v>
      </c>
      <c r="R12" s="45"/>
    </row>
    <row r="13" spans="1:16" ht="12.75">
      <c r="A13" s="42">
        <v>2019</v>
      </c>
      <c r="D13" s="48">
        <v>0</v>
      </c>
      <c r="F13" s="48">
        <v>0</v>
      </c>
      <c r="H13" s="48">
        <v>362000</v>
      </c>
      <c r="J13" s="48">
        <v>57300</v>
      </c>
      <c r="L13" s="48">
        <v>0</v>
      </c>
      <c r="N13" s="48">
        <v>800</v>
      </c>
      <c r="P13" s="48">
        <f t="shared" si="0"/>
        <v>420100</v>
      </c>
    </row>
    <row r="14" spans="1:16" ht="12.75">
      <c r="A14" s="44">
        <v>2018</v>
      </c>
      <c r="D14" s="48">
        <v>0</v>
      </c>
      <c r="F14" s="48">
        <v>0</v>
      </c>
      <c r="H14" s="48">
        <v>360000</v>
      </c>
      <c r="J14" s="48">
        <v>42300</v>
      </c>
      <c r="L14" s="48">
        <v>0</v>
      </c>
      <c r="N14" s="48">
        <v>1200</v>
      </c>
      <c r="P14" s="48">
        <f t="shared" si="0"/>
        <v>403500</v>
      </c>
    </row>
    <row r="15" spans="1:16" ht="12.75">
      <c r="A15" s="42">
        <v>2017</v>
      </c>
      <c r="D15" s="48">
        <v>0</v>
      </c>
      <c r="F15" s="48">
        <v>0</v>
      </c>
      <c r="H15" s="48">
        <v>355000</v>
      </c>
      <c r="J15" s="48">
        <v>38500</v>
      </c>
      <c r="L15" s="48">
        <v>0</v>
      </c>
      <c r="N15" s="48">
        <v>600</v>
      </c>
      <c r="P15" s="48">
        <f t="shared" si="0"/>
        <v>394100</v>
      </c>
    </row>
    <row r="16" spans="1:16" ht="12.75">
      <c r="A16" s="44">
        <v>2016</v>
      </c>
      <c r="D16" s="48">
        <v>0</v>
      </c>
      <c r="F16" s="48">
        <v>0</v>
      </c>
      <c r="H16" s="48">
        <v>350000</v>
      </c>
      <c r="J16" s="48">
        <v>18200</v>
      </c>
      <c r="L16" s="48">
        <v>0</v>
      </c>
      <c r="N16" s="48">
        <v>2200</v>
      </c>
      <c r="P16" s="48">
        <f t="shared" si="0"/>
        <v>370400</v>
      </c>
    </row>
    <row r="17" spans="1:16" ht="12.75">
      <c r="A17" s="42">
        <v>2015</v>
      </c>
      <c r="D17" s="48">
        <v>0</v>
      </c>
      <c r="F17" s="48">
        <v>0</v>
      </c>
      <c r="H17" s="48">
        <v>220000</v>
      </c>
      <c r="J17" s="48">
        <v>8200</v>
      </c>
      <c r="L17" s="48">
        <v>0</v>
      </c>
      <c r="N17" s="48">
        <v>1800</v>
      </c>
      <c r="P17" s="48">
        <f t="shared" si="0"/>
        <v>230000</v>
      </c>
    </row>
    <row r="18" spans="1:18" ht="12.75">
      <c r="A18" s="44">
        <v>2014</v>
      </c>
      <c r="D18" s="48">
        <v>0</v>
      </c>
      <c r="F18" s="48">
        <v>0</v>
      </c>
      <c r="H18" s="48">
        <v>0</v>
      </c>
      <c r="J18" s="48">
        <v>0</v>
      </c>
      <c r="L18" s="48">
        <v>45897</v>
      </c>
      <c r="N18" s="48">
        <v>1600</v>
      </c>
      <c r="P18" s="48">
        <f t="shared" si="0"/>
        <v>47497</v>
      </c>
      <c r="R18" s="46"/>
    </row>
    <row r="19" spans="1:18" ht="12.75">
      <c r="A19" s="42">
        <v>2013</v>
      </c>
      <c r="D19" s="48">
        <v>2069000</v>
      </c>
      <c r="F19" s="48">
        <v>0</v>
      </c>
      <c r="H19" s="48">
        <v>550048</v>
      </c>
      <c r="J19" s="48">
        <v>19552</v>
      </c>
      <c r="L19" s="48">
        <v>0</v>
      </c>
      <c r="N19" s="48">
        <v>1400</v>
      </c>
      <c r="P19" s="48">
        <f t="shared" si="0"/>
        <v>2640000</v>
      </c>
      <c r="R19" s="46"/>
    </row>
    <row r="20" spans="1:18" ht="12.75">
      <c r="A20" s="44">
        <v>2012</v>
      </c>
      <c r="D20" s="48">
        <v>0</v>
      </c>
      <c r="F20" s="48"/>
      <c r="H20" s="48">
        <v>420000</v>
      </c>
      <c r="J20" s="48">
        <v>82000</v>
      </c>
      <c r="L20" s="48">
        <v>0</v>
      </c>
      <c r="N20" s="48">
        <v>1200</v>
      </c>
      <c r="P20" s="48">
        <f t="shared" si="0"/>
        <v>503200</v>
      </c>
      <c r="R20" s="46"/>
    </row>
    <row r="21" spans="1:18" ht="12.75">
      <c r="A21" s="42">
        <v>2011</v>
      </c>
      <c r="D21" s="48">
        <v>0</v>
      </c>
      <c r="F21" s="48">
        <v>100000</v>
      </c>
      <c r="H21" s="48">
        <v>450000</v>
      </c>
      <c r="J21" s="48">
        <v>50000</v>
      </c>
      <c r="L21" s="48">
        <v>0</v>
      </c>
      <c r="N21" s="48">
        <v>552</v>
      </c>
      <c r="P21" s="48">
        <f t="shared" si="0"/>
        <v>600552</v>
      </c>
      <c r="R21" s="46"/>
    </row>
    <row r="22" spans="1:18" ht="12.75">
      <c r="A22" s="44" t="s">
        <v>132</v>
      </c>
      <c r="D22" s="47"/>
      <c r="F22" s="47"/>
      <c r="H22" s="47"/>
      <c r="J22" s="47"/>
      <c r="L22" s="47"/>
      <c r="N22" s="47"/>
      <c r="P22" s="47"/>
      <c r="R22" s="47"/>
    </row>
    <row r="23" ht="12.75">
      <c r="R23" s="46"/>
    </row>
    <row r="28" ht="12.75">
      <c r="A28" s="41" t="s">
        <v>100</v>
      </c>
    </row>
  </sheetData>
  <sheetProtection/>
  <printOptions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pscott</dc:creator>
  <cp:keywords/>
  <dc:description/>
  <cp:lastModifiedBy>Grama, Jacqueline</cp:lastModifiedBy>
  <cp:lastPrinted>2006-09-06T16:03:52Z</cp:lastPrinted>
  <dcterms:created xsi:type="dcterms:W3CDTF">2004-11-23T19:05:26Z</dcterms:created>
  <dcterms:modified xsi:type="dcterms:W3CDTF">2021-07-08T19:03:48Z</dcterms:modified>
  <cp:category/>
  <cp:version/>
  <cp:contentType/>
  <cp:contentStatus/>
</cp:coreProperties>
</file>