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O:\Policy\Board Secretary Report\2024-25\"/>
    </mc:Choice>
  </mc:AlternateContent>
  <xr:revisionPtr revIDLastSave="0" documentId="13_ncr:1_{86198DB7-FDE8-4E37-AD45-E5734D11C825}" xr6:coauthVersionLast="47" xr6:coauthVersionMax="47" xr10:uidLastSave="{00000000-0000-0000-0000-000000000000}"/>
  <workbookProtection workbookAlgorithmName="SHA-512" workbookHashValue="uu8B1ptR2ONjHVc4nHAg5dCbKjLnuafq0gVOQrZ2tcSD2fEMeNCfsYGv5GeYNsrlxErpMyXDJ1ernBfyqNx05A==" workbookSaltValue="RbtdnxiHDwYP37/ZHVmr1g==" workbookSpinCount="100000" lockStructure="1"/>
  <bookViews>
    <workbookView xWindow="-110" yWindow="-110" windowWidth="19420" windowHeight="10420" tabRatio="593" xr2:uid="{00000000-000D-0000-FFFF-FFFF00000000}"/>
  </bookViews>
  <sheets>
    <sheet name="Balance Sheet" sheetId="1" r:id="rId1"/>
    <sheet name="Summary Budget to Actual " sheetId="5" r:id="rId2"/>
    <sheet name="Schedule of Revenues" sheetId="6" r:id="rId3"/>
    <sheet name="Statement of Appropriations" sheetId="7" r:id="rId4"/>
  </sheets>
  <definedNames>
    <definedName name="_xlnm.Print_Area" localSheetId="2">'Schedule of Revenues'!$A$2:$K$73</definedName>
    <definedName name="_xlnm.Print_Area" localSheetId="3">'Statement of Appropriations'!$A:$M</definedName>
    <definedName name="_xlnm.Print_Area" localSheetId="1">'Summary Budget to Actual '!$A:$L</definedName>
    <definedName name="_xlnm.Print_Titles" localSheetId="0">'Balance Sheet'!$6:$6</definedName>
    <definedName name="_xlnm.Print_Titles" localSheetId="2">'Schedule of Revenues'!$8:$8</definedName>
    <definedName name="_xlnm.Print_Titles" localSheetId="3">'Statement of Appropriations'!$9:$9</definedName>
    <definedName name="_xlnm.Print_Titles" localSheetId="1">'Summary Budget to Actual '!$17:$17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6" i="5" l="1"/>
  <c r="J56" i="5"/>
  <c r="H56" i="5"/>
  <c r="F56" i="5"/>
  <c r="D56" i="5"/>
  <c r="C56" i="5"/>
  <c r="G1007" i="7"/>
  <c r="M1007" i="7" s="1"/>
  <c r="G53" i="6" l="1"/>
  <c r="K53" i="6" s="1"/>
  <c r="G434" i="7" l="1"/>
  <c r="M434" i="7" s="1"/>
  <c r="G57" i="6"/>
  <c r="K57" i="6" s="1"/>
  <c r="D81" i="5"/>
  <c r="D80" i="5"/>
  <c r="D79" i="5"/>
  <c r="C81" i="5"/>
  <c r="C80" i="5"/>
  <c r="C79" i="5"/>
  <c r="D9" i="5"/>
  <c r="C9" i="5"/>
  <c r="G1269" i="7"/>
  <c r="G1268" i="7"/>
  <c r="G1267" i="7"/>
  <c r="G1264" i="7"/>
  <c r="G1263" i="7"/>
  <c r="G1262" i="7"/>
  <c r="G1261" i="7"/>
  <c r="G1257" i="7"/>
  <c r="G1256" i="7"/>
  <c r="G1255" i="7"/>
  <c r="G1254" i="7"/>
  <c r="G1253" i="7"/>
  <c r="G1252" i="7"/>
  <c r="G1251" i="7"/>
  <c r="G1248" i="7"/>
  <c r="G1247" i="7"/>
  <c r="G1246" i="7"/>
  <c r="G1245" i="7"/>
  <c r="G1244" i="7"/>
  <c r="G1243" i="7"/>
  <c r="G1242" i="7"/>
  <c r="G1241" i="7"/>
  <c r="G1240" i="7"/>
  <c r="G1239" i="7"/>
  <c r="G1235" i="7"/>
  <c r="G1234" i="7"/>
  <c r="G1233" i="7"/>
  <c r="G1232" i="7"/>
  <c r="G1231" i="7"/>
  <c r="G1230" i="7"/>
  <c r="G1229" i="7"/>
  <c r="G1226" i="7"/>
  <c r="G1225" i="7"/>
  <c r="G1224" i="7"/>
  <c r="G1223" i="7"/>
  <c r="G1222" i="7"/>
  <c r="G1221" i="7"/>
  <c r="G1220" i="7"/>
  <c r="G1219" i="7"/>
  <c r="G1218" i="7"/>
  <c r="G1217" i="7"/>
  <c r="G1213" i="7"/>
  <c r="G1212" i="7"/>
  <c r="G1211" i="7"/>
  <c r="G1210" i="7"/>
  <c r="G1209" i="7"/>
  <c r="G1208" i="7"/>
  <c r="G1207" i="7"/>
  <c r="G1204" i="7"/>
  <c r="G1203" i="7"/>
  <c r="G1202" i="7"/>
  <c r="G1201" i="7"/>
  <c r="G1200" i="7"/>
  <c r="G1199" i="7"/>
  <c r="G1198" i="7"/>
  <c r="G1197" i="7"/>
  <c r="G1196" i="7"/>
  <c r="G1195" i="7"/>
  <c r="G1191" i="7"/>
  <c r="G1190" i="7"/>
  <c r="G1189" i="7"/>
  <c r="G1188" i="7"/>
  <c r="G1187" i="7"/>
  <c r="G1186" i="7"/>
  <c r="G1185" i="7"/>
  <c r="G1182" i="7"/>
  <c r="G1181" i="7"/>
  <c r="G1180" i="7"/>
  <c r="G1179" i="7"/>
  <c r="G1178" i="7"/>
  <c r="G1177" i="7"/>
  <c r="G1176" i="7"/>
  <c r="G1175" i="7"/>
  <c r="G1174" i="7"/>
  <c r="G1173" i="7"/>
  <c r="G1169" i="7"/>
  <c r="G1168" i="7"/>
  <c r="G1167" i="7"/>
  <c r="G1166" i="7"/>
  <c r="G1165" i="7"/>
  <c r="G1164" i="7"/>
  <c r="G1163" i="7"/>
  <c r="G1160" i="7"/>
  <c r="G1159" i="7"/>
  <c r="G1158" i="7"/>
  <c r="G1157" i="7"/>
  <c r="G1156" i="7"/>
  <c r="G1155" i="7"/>
  <c r="G1154" i="7"/>
  <c r="G1153" i="7"/>
  <c r="G1152" i="7"/>
  <c r="G1151" i="7"/>
  <c r="G1147" i="7"/>
  <c r="G1146" i="7"/>
  <c r="G1145" i="7"/>
  <c r="G1144" i="7"/>
  <c r="G1143" i="7"/>
  <c r="G1142" i="7"/>
  <c r="G1141" i="7"/>
  <c r="G1138" i="7"/>
  <c r="G1137" i="7"/>
  <c r="G1136" i="7"/>
  <c r="G1135" i="7"/>
  <c r="G1134" i="7"/>
  <c r="G1133" i="7"/>
  <c r="G1132" i="7"/>
  <c r="G1131" i="7"/>
  <c r="G1130" i="7"/>
  <c r="G1129" i="7"/>
  <c r="G1125" i="7"/>
  <c r="G1124" i="7"/>
  <c r="G1123" i="7"/>
  <c r="G1122" i="7"/>
  <c r="G1121" i="7"/>
  <c r="G1120" i="7"/>
  <c r="G1119" i="7"/>
  <c r="G1116" i="7"/>
  <c r="G1115" i="7"/>
  <c r="G1114" i="7"/>
  <c r="G1113" i="7"/>
  <c r="G1112" i="7"/>
  <c r="G1111" i="7"/>
  <c r="G1110" i="7"/>
  <c r="G1109" i="7"/>
  <c r="G1104" i="7"/>
  <c r="G1103" i="7"/>
  <c r="G1102" i="7"/>
  <c r="G1101" i="7"/>
  <c r="G1100" i="7"/>
  <c r="G1099" i="7"/>
  <c r="G1098" i="7"/>
  <c r="G1097" i="7"/>
  <c r="G1096" i="7"/>
  <c r="G1095" i="7"/>
  <c r="G1094" i="7"/>
  <c r="G1093" i="7"/>
  <c r="G1092" i="7"/>
  <c r="G1091" i="7"/>
  <c r="G1090" i="7"/>
  <c r="G1087" i="7"/>
  <c r="G1086" i="7"/>
  <c r="G1085" i="7"/>
  <c r="G1084" i="7"/>
  <c r="G1083" i="7"/>
  <c r="G1082" i="7"/>
  <c r="G1081" i="7"/>
  <c r="G1080" i="7"/>
  <c r="G1079" i="7"/>
  <c r="G1078" i="7"/>
  <c r="G1077" i="7"/>
  <c r="G1076" i="7"/>
  <c r="G1075" i="7"/>
  <c r="G1074" i="7"/>
  <c r="G1073" i="7"/>
  <c r="G1072" i="7"/>
  <c r="G1071" i="7"/>
  <c r="G1070" i="7"/>
  <c r="G1069" i="7"/>
  <c r="G1067" i="7"/>
  <c r="G1066" i="7"/>
  <c r="G1065" i="7"/>
  <c r="G1064" i="7"/>
  <c r="G1063" i="7"/>
  <c r="G1062" i="7"/>
  <c r="G1061" i="7"/>
  <c r="G1059" i="7"/>
  <c r="G1058" i="7"/>
  <c r="G1057" i="7"/>
  <c r="G1056" i="7"/>
  <c r="G1055" i="7"/>
  <c r="G1054" i="7"/>
  <c r="G1053" i="7"/>
  <c r="G1051" i="7"/>
  <c r="G1050" i="7"/>
  <c r="G1049" i="7"/>
  <c r="G1048" i="7"/>
  <c r="G1046" i="7"/>
  <c r="G1045" i="7"/>
  <c r="G1043" i="7"/>
  <c r="G1042" i="7"/>
  <c r="G1041" i="7"/>
  <c r="G1040" i="7"/>
  <c r="G1039" i="7"/>
  <c r="G1038" i="7"/>
  <c r="G1031" i="7"/>
  <c r="G1028" i="7"/>
  <c r="G1027" i="7"/>
  <c r="G1026" i="7"/>
  <c r="G1023" i="7"/>
  <c r="G1019" i="7"/>
  <c r="G1018" i="7"/>
  <c r="G1017" i="7"/>
  <c r="G1016" i="7"/>
  <c r="G1015" i="7"/>
  <c r="G1014" i="7"/>
  <c r="G1013" i="7"/>
  <c r="G1012" i="7"/>
  <c r="G1011" i="7"/>
  <c r="G1010" i="7"/>
  <c r="G1009" i="7"/>
  <c r="G1008" i="7"/>
  <c r="G1006" i="7"/>
  <c r="G1005" i="7"/>
  <c r="G1000" i="7"/>
  <c r="G999" i="7"/>
  <c r="G998" i="7"/>
  <c r="G997" i="7"/>
  <c r="G996" i="7"/>
  <c r="G995" i="7"/>
  <c r="G994" i="7"/>
  <c r="G993" i="7"/>
  <c r="G992" i="7"/>
  <c r="G991" i="7"/>
  <c r="G990" i="7"/>
  <c r="G989" i="7"/>
  <c r="G988" i="7"/>
  <c r="G985" i="7"/>
  <c r="G984" i="7"/>
  <c r="G983" i="7"/>
  <c r="G982" i="7"/>
  <c r="G981" i="7"/>
  <c r="G980" i="7"/>
  <c r="G979" i="7"/>
  <c r="G978" i="7"/>
  <c r="G977" i="7"/>
  <c r="G976" i="7"/>
  <c r="G975" i="7"/>
  <c r="G974" i="7"/>
  <c r="G973" i="7"/>
  <c r="G970" i="7"/>
  <c r="G969" i="7"/>
  <c r="G968" i="7"/>
  <c r="G967" i="7"/>
  <c r="G966" i="7"/>
  <c r="G965" i="7"/>
  <c r="G964" i="7"/>
  <c r="G963" i="7"/>
  <c r="G962" i="7"/>
  <c r="G961" i="7"/>
  <c r="G960" i="7"/>
  <c r="G959" i="7"/>
  <c r="G958" i="7"/>
  <c r="G955" i="7"/>
  <c r="G954" i="7"/>
  <c r="G953" i="7"/>
  <c r="G952" i="7"/>
  <c r="G951" i="7"/>
  <c r="G950" i="7"/>
  <c r="G949" i="7"/>
  <c r="G948" i="7"/>
  <c r="G947" i="7"/>
  <c r="G946" i="7"/>
  <c r="G945" i="7"/>
  <c r="G944" i="7"/>
  <c r="G943" i="7"/>
  <c r="G940" i="7"/>
  <c r="G939" i="7"/>
  <c r="G938" i="7"/>
  <c r="G937" i="7"/>
  <c r="G936" i="7"/>
  <c r="G935" i="7"/>
  <c r="G934" i="7"/>
  <c r="G933" i="7"/>
  <c r="G932" i="7"/>
  <c r="G931" i="7"/>
  <c r="G930" i="7"/>
  <c r="G929" i="7"/>
  <c r="G928" i="7"/>
  <c r="G925" i="7"/>
  <c r="G924" i="7"/>
  <c r="G923" i="7"/>
  <c r="G922" i="7"/>
  <c r="G921" i="7"/>
  <c r="G920" i="7"/>
  <c r="G919" i="7"/>
  <c r="G918" i="7"/>
  <c r="G917" i="7"/>
  <c r="G916" i="7"/>
  <c r="G915" i="7"/>
  <c r="G914" i="7"/>
  <c r="G913" i="7"/>
  <c r="G910" i="7"/>
  <c r="G909" i="7"/>
  <c r="G908" i="7"/>
  <c r="G907" i="7"/>
  <c r="G906" i="7"/>
  <c r="G905" i="7"/>
  <c r="G904" i="7"/>
  <c r="G903" i="7"/>
  <c r="G902" i="7"/>
  <c r="G901" i="7"/>
  <c r="G900" i="7"/>
  <c r="G899" i="7"/>
  <c r="G898" i="7"/>
  <c r="G895" i="7"/>
  <c r="G894" i="7"/>
  <c r="G893" i="7"/>
  <c r="G892" i="7"/>
  <c r="G891" i="7"/>
  <c r="G890" i="7"/>
  <c r="G889" i="7"/>
  <c r="G888" i="7"/>
  <c r="G887" i="7"/>
  <c r="G886" i="7"/>
  <c r="G885" i="7"/>
  <c r="G884" i="7"/>
  <c r="G883" i="7"/>
  <c r="G880" i="7"/>
  <c r="G879" i="7"/>
  <c r="G878" i="7"/>
  <c r="G877" i="7"/>
  <c r="G876" i="7"/>
  <c r="G875" i="7"/>
  <c r="G874" i="7"/>
  <c r="G873" i="7"/>
  <c r="G872" i="7"/>
  <c r="G871" i="7"/>
  <c r="G870" i="7"/>
  <c r="G869" i="7"/>
  <c r="G868" i="7"/>
  <c r="G865" i="7"/>
  <c r="G864" i="7"/>
  <c r="G863" i="7"/>
  <c r="G862" i="7"/>
  <c r="G861" i="7"/>
  <c r="G860" i="7"/>
  <c r="G859" i="7"/>
  <c r="G858" i="7"/>
  <c r="G857" i="7"/>
  <c r="G856" i="7"/>
  <c r="G855" i="7"/>
  <c r="G854" i="7"/>
  <c r="G853" i="7"/>
  <c r="G850" i="7"/>
  <c r="G849" i="7"/>
  <c r="G848" i="7"/>
  <c r="G847" i="7"/>
  <c r="G846" i="7"/>
  <c r="G845" i="7"/>
  <c r="G844" i="7"/>
  <c r="G843" i="7"/>
  <c r="G842" i="7"/>
  <c r="G841" i="7"/>
  <c r="G840" i="7"/>
  <c r="G839" i="7"/>
  <c r="G838" i="7"/>
  <c r="G835" i="7"/>
  <c r="G834" i="7"/>
  <c r="G833" i="7"/>
  <c r="G832" i="7"/>
  <c r="G831" i="7"/>
  <c r="G830" i="7"/>
  <c r="G829" i="7"/>
  <c r="G828" i="7"/>
  <c r="G827" i="7"/>
  <c r="G826" i="7"/>
  <c r="G825" i="7"/>
  <c r="G824" i="7"/>
  <c r="G823" i="7"/>
  <c r="G820" i="7"/>
  <c r="G819" i="7"/>
  <c r="G818" i="7"/>
  <c r="G817" i="7"/>
  <c r="G816" i="7"/>
  <c r="G815" i="7"/>
  <c r="G814" i="7"/>
  <c r="G813" i="7"/>
  <c r="G812" i="7"/>
  <c r="G811" i="7"/>
  <c r="G810" i="7"/>
  <c r="G809" i="7"/>
  <c r="G808" i="7"/>
  <c r="G805" i="7"/>
  <c r="G804" i="7"/>
  <c r="G803" i="7"/>
  <c r="G802" i="7"/>
  <c r="G801" i="7"/>
  <c r="G800" i="7"/>
  <c r="G799" i="7"/>
  <c r="G798" i="7"/>
  <c r="G797" i="7"/>
  <c r="G796" i="7"/>
  <c r="G795" i="7"/>
  <c r="G794" i="7"/>
  <c r="G793" i="7"/>
  <c r="G790" i="7"/>
  <c r="G789" i="7"/>
  <c r="G788" i="7"/>
  <c r="G787" i="7"/>
  <c r="G786" i="7"/>
  <c r="G785" i="7"/>
  <c r="G784" i="7"/>
  <c r="G783" i="7"/>
  <c r="G782" i="7"/>
  <c r="G781" i="7"/>
  <c r="G780" i="7"/>
  <c r="G779" i="7"/>
  <c r="G778" i="7"/>
  <c r="G775" i="7"/>
  <c r="G774" i="7"/>
  <c r="G773" i="7"/>
  <c r="G772" i="7"/>
  <c r="G771" i="7"/>
  <c r="G770" i="7"/>
  <c r="G769" i="7"/>
  <c r="G768" i="7"/>
  <c r="G767" i="7"/>
  <c r="G766" i="7"/>
  <c r="G765" i="7"/>
  <c r="G764" i="7"/>
  <c r="G763" i="7"/>
  <c r="G760" i="7"/>
  <c r="G759" i="7"/>
  <c r="G758" i="7"/>
  <c r="G757" i="7"/>
  <c r="G756" i="7"/>
  <c r="G755" i="7"/>
  <c r="G754" i="7"/>
  <c r="G753" i="7"/>
  <c r="G752" i="7"/>
  <c r="G751" i="7"/>
  <c r="G750" i="7"/>
  <c r="G749" i="7"/>
  <c r="G748" i="7"/>
  <c r="G745" i="7"/>
  <c r="G744" i="7"/>
  <c r="G743" i="7"/>
  <c r="G742" i="7"/>
  <c r="G741" i="7"/>
  <c r="G740" i="7"/>
  <c r="G739" i="7"/>
  <c r="G738" i="7"/>
  <c r="G737" i="7"/>
  <c r="G736" i="7"/>
  <c r="G735" i="7"/>
  <c r="G734" i="7"/>
  <c r="G733" i="7"/>
  <c r="G730" i="7"/>
  <c r="G729" i="7"/>
  <c r="G728" i="7"/>
  <c r="G727" i="7"/>
  <c r="G726" i="7"/>
  <c r="G725" i="7"/>
  <c r="G724" i="7"/>
  <c r="G723" i="7"/>
  <c r="G722" i="7"/>
  <c r="G721" i="7"/>
  <c r="G720" i="7"/>
  <c r="G719" i="7"/>
  <c r="G718" i="7"/>
  <c r="G715" i="7"/>
  <c r="G714" i="7"/>
  <c r="G713" i="7"/>
  <c r="G712" i="7"/>
  <c r="G711" i="7"/>
  <c r="G710" i="7"/>
  <c r="G709" i="7"/>
  <c r="G708" i="7"/>
  <c r="G707" i="7"/>
  <c r="G706" i="7"/>
  <c r="G705" i="7"/>
  <c r="G704" i="7"/>
  <c r="G703" i="7"/>
  <c r="G700" i="7"/>
  <c r="G699" i="7"/>
  <c r="G698" i="7"/>
  <c r="G697" i="7"/>
  <c r="G696" i="7"/>
  <c r="G695" i="7"/>
  <c r="G694" i="7"/>
  <c r="G693" i="7"/>
  <c r="G692" i="7"/>
  <c r="G691" i="7"/>
  <c r="G690" i="7"/>
  <c r="G689" i="7"/>
  <c r="G688" i="7"/>
  <c r="G685" i="7"/>
  <c r="G684" i="7"/>
  <c r="G683" i="7"/>
  <c r="G682" i="7"/>
  <c r="G681" i="7"/>
  <c r="G680" i="7"/>
  <c r="G679" i="7"/>
  <c r="G678" i="7"/>
  <c r="G677" i="7"/>
  <c r="G676" i="7"/>
  <c r="G675" i="7"/>
  <c r="G674" i="7"/>
  <c r="G673" i="7"/>
  <c r="G670" i="7"/>
  <c r="G669" i="7"/>
  <c r="G668" i="7"/>
  <c r="G667" i="7"/>
  <c r="G666" i="7"/>
  <c r="G665" i="7"/>
  <c r="G664" i="7"/>
  <c r="G663" i="7"/>
  <c r="G662" i="7"/>
  <c r="G661" i="7"/>
  <c r="G660" i="7"/>
  <c r="G659" i="7"/>
  <c r="G658" i="7"/>
  <c r="G655" i="7"/>
  <c r="G654" i="7"/>
  <c r="G653" i="7"/>
  <c r="G652" i="7"/>
  <c r="G651" i="7"/>
  <c r="G650" i="7"/>
  <c r="G649" i="7"/>
  <c r="G648" i="7"/>
  <c r="G647" i="7"/>
  <c r="G646" i="7"/>
  <c r="G645" i="7"/>
  <c r="G644" i="7"/>
  <c r="G643" i="7"/>
  <c r="G639" i="7"/>
  <c r="G638" i="7"/>
  <c r="G637" i="7"/>
  <c r="G636" i="7"/>
  <c r="G635" i="7"/>
  <c r="G634" i="7"/>
  <c r="G633" i="7"/>
  <c r="G632" i="7"/>
  <c r="G631" i="7"/>
  <c r="G630" i="7"/>
  <c r="G629" i="7"/>
  <c r="G628" i="7"/>
  <c r="G627" i="7"/>
  <c r="G626" i="7"/>
  <c r="G625" i="7"/>
  <c r="G624" i="7"/>
  <c r="G623" i="7"/>
  <c r="G622" i="7"/>
  <c r="G621" i="7"/>
  <c r="G620" i="7"/>
  <c r="G619" i="7"/>
  <c r="G618" i="7"/>
  <c r="G617" i="7"/>
  <c r="G616" i="7"/>
  <c r="G615" i="7"/>
  <c r="G614" i="7"/>
  <c r="G610" i="7"/>
  <c r="G609" i="7"/>
  <c r="G608" i="7"/>
  <c r="G607" i="7"/>
  <c r="G606" i="7"/>
  <c r="G605" i="7"/>
  <c r="G602" i="7"/>
  <c r="G601" i="7"/>
  <c r="G600" i="7"/>
  <c r="G599" i="7"/>
  <c r="G598" i="7"/>
  <c r="G597" i="7"/>
  <c r="G594" i="7"/>
  <c r="G593" i="7"/>
  <c r="G592" i="7"/>
  <c r="G591" i="7"/>
  <c r="G590" i="7"/>
  <c r="G589" i="7"/>
  <c r="G588" i="7"/>
  <c r="G587" i="7"/>
  <c r="G586" i="7"/>
  <c r="G585" i="7"/>
  <c r="G584" i="7"/>
  <c r="G583" i="7"/>
  <c r="G582" i="7"/>
  <c r="G581" i="7"/>
  <c r="G580" i="7"/>
  <c r="G579" i="7"/>
  <c r="G578" i="7"/>
  <c r="G577" i="7"/>
  <c r="G574" i="7"/>
  <c r="G573" i="7"/>
  <c r="G572" i="7"/>
  <c r="G571" i="7"/>
  <c r="G570" i="7"/>
  <c r="G569" i="7"/>
  <c r="G566" i="7"/>
  <c r="G565" i="7"/>
  <c r="G564" i="7"/>
  <c r="G563" i="7"/>
  <c r="G562" i="7"/>
  <c r="G561" i="7"/>
  <c r="G560" i="7"/>
  <c r="G557" i="7"/>
  <c r="G556" i="7"/>
  <c r="G555" i="7"/>
  <c r="G554" i="7"/>
  <c r="G553" i="7"/>
  <c r="G552" i="7"/>
  <c r="G551" i="7"/>
  <c r="G550" i="7"/>
  <c r="G549" i="7"/>
  <c r="G548" i="7"/>
  <c r="G547" i="7"/>
  <c r="G546" i="7"/>
  <c r="G545" i="7"/>
  <c r="G542" i="7"/>
  <c r="G541" i="7"/>
  <c r="G540" i="7"/>
  <c r="G539" i="7"/>
  <c r="G538" i="7"/>
  <c r="G537" i="7"/>
  <c r="G536" i="7"/>
  <c r="G535" i="7"/>
  <c r="G534" i="7"/>
  <c r="G531" i="7"/>
  <c r="G530" i="7"/>
  <c r="G529" i="7"/>
  <c r="G528" i="7"/>
  <c r="G527" i="7"/>
  <c r="G526" i="7"/>
  <c r="G525" i="7"/>
  <c r="G524" i="7"/>
  <c r="G523" i="7"/>
  <c r="G522" i="7"/>
  <c r="G521" i="7"/>
  <c r="G520" i="7"/>
  <c r="G519" i="7"/>
  <c r="G518" i="7"/>
  <c r="G517" i="7"/>
  <c r="G516" i="7"/>
  <c r="G515" i="7"/>
  <c r="G514" i="7"/>
  <c r="G513" i="7"/>
  <c r="G512" i="7"/>
  <c r="G511" i="7"/>
  <c r="G510" i="7"/>
  <c r="G509" i="7"/>
  <c r="G506" i="7"/>
  <c r="G505" i="7"/>
  <c r="G504" i="7"/>
  <c r="G503" i="7"/>
  <c r="G502" i="7"/>
  <c r="G501" i="7"/>
  <c r="G500" i="7"/>
  <c r="G499" i="7"/>
  <c r="G498" i="7"/>
  <c r="G497" i="7"/>
  <c r="G494" i="7"/>
  <c r="G493" i="7"/>
  <c r="G492" i="7"/>
  <c r="G491" i="7"/>
  <c r="G490" i="7"/>
  <c r="G489" i="7"/>
  <c r="G488" i="7"/>
  <c r="G485" i="7"/>
  <c r="G484" i="7"/>
  <c r="G483" i="7"/>
  <c r="G482" i="7"/>
  <c r="G481" i="7"/>
  <c r="G480" i="7"/>
  <c r="G479" i="7"/>
  <c r="G478" i="7"/>
  <c r="G477" i="7"/>
  <c r="G476" i="7"/>
  <c r="G475" i="7"/>
  <c r="G472" i="7"/>
  <c r="G471" i="7"/>
  <c r="G470" i="7"/>
  <c r="G469" i="7"/>
  <c r="G468" i="7"/>
  <c r="G467" i="7"/>
  <c r="G466" i="7"/>
  <c r="G465" i="7"/>
  <c r="G464" i="7"/>
  <c r="G463" i="7"/>
  <c r="G460" i="7"/>
  <c r="G459" i="7"/>
  <c r="G458" i="7"/>
  <c r="G457" i="7"/>
  <c r="G456" i="7"/>
  <c r="G455" i="7"/>
  <c r="G454" i="7"/>
  <c r="G453" i="7"/>
  <c r="G452" i="7"/>
  <c r="G449" i="7"/>
  <c r="G448" i="7"/>
  <c r="G447" i="7"/>
  <c r="G446" i="7"/>
  <c r="G445" i="7"/>
  <c r="G442" i="7"/>
  <c r="G441" i="7"/>
  <c r="G440" i="7"/>
  <c r="G439" i="7"/>
  <c r="G438" i="7"/>
  <c r="G435" i="7"/>
  <c r="G433" i="7"/>
  <c r="G432" i="7"/>
  <c r="G431" i="7"/>
  <c r="G430" i="7"/>
  <c r="G429" i="7"/>
  <c r="G428" i="7"/>
  <c r="G425" i="7"/>
  <c r="G424" i="7"/>
  <c r="G423" i="7"/>
  <c r="G422" i="7"/>
  <c r="G421" i="7"/>
  <c r="G420" i="7"/>
  <c r="G419" i="7"/>
  <c r="G418" i="7"/>
  <c r="G417" i="7"/>
  <c r="G416" i="7"/>
  <c r="G413" i="7"/>
  <c r="G412" i="7"/>
  <c r="G411" i="7"/>
  <c r="G410" i="7"/>
  <c r="G409" i="7"/>
  <c r="G408" i="7"/>
  <c r="G407" i="7"/>
  <c r="G406" i="7"/>
  <c r="G405" i="7"/>
  <c r="G404" i="7"/>
  <c r="G401" i="7"/>
  <c r="G400" i="7"/>
  <c r="G399" i="7"/>
  <c r="G398" i="7"/>
  <c r="G397" i="7"/>
  <c r="G396" i="7"/>
  <c r="G393" i="7"/>
  <c r="G392" i="7"/>
  <c r="G391" i="7"/>
  <c r="G390" i="7"/>
  <c r="G389" i="7"/>
  <c r="G388" i="7"/>
  <c r="G384" i="7"/>
  <c r="G383" i="7"/>
  <c r="G382" i="7"/>
  <c r="G381" i="7"/>
  <c r="G380" i="7"/>
  <c r="G379" i="7"/>
  <c r="G377" i="7"/>
  <c r="G376" i="7"/>
  <c r="G375" i="7"/>
  <c r="G374" i="7"/>
  <c r="G373" i="7"/>
  <c r="G372" i="7"/>
  <c r="G371" i="7"/>
  <c r="G370" i="7"/>
  <c r="G369" i="7"/>
  <c r="G368" i="7"/>
  <c r="G364" i="7"/>
  <c r="G363" i="7"/>
  <c r="G362" i="7"/>
  <c r="G361" i="7"/>
  <c r="G360" i="7"/>
  <c r="G359" i="7"/>
  <c r="G357" i="7"/>
  <c r="G356" i="7"/>
  <c r="G355" i="7"/>
  <c r="G354" i="7"/>
  <c r="G353" i="7"/>
  <c r="G352" i="7"/>
  <c r="G351" i="7"/>
  <c r="G350" i="7"/>
  <c r="G349" i="7"/>
  <c r="G348" i="7"/>
  <c r="G344" i="7"/>
  <c r="G343" i="7"/>
  <c r="G342" i="7"/>
  <c r="G341" i="7"/>
  <c r="G340" i="7"/>
  <c r="G339" i="7"/>
  <c r="G337" i="7"/>
  <c r="G336" i="7"/>
  <c r="G335" i="7"/>
  <c r="G334" i="7"/>
  <c r="G333" i="7"/>
  <c r="G332" i="7"/>
  <c r="G331" i="7"/>
  <c r="G330" i="7"/>
  <c r="G329" i="7"/>
  <c r="G328" i="7"/>
  <c r="G324" i="7"/>
  <c r="G323" i="7"/>
  <c r="G322" i="7"/>
  <c r="G321" i="7"/>
  <c r="G320" i="7"/>
  <c r="G319" i="7"/>
  <c r="G317" i="7"/>
  <c r="G316" i="7"/>
  <c r="G315" i="7"/>
  <c r="G314" i="7"/>
  <c r="G313" i="7"/>
  <c r="G312" i="7"/>
  <c r="G311" i="7"/>
  <c r="G310" i="7"/>
  <c r="G309" i="7"/>
  <c r="G308" i="7"/>
  <c r="G304" i="7"/>
  <c r="G303" i="7"/>
  <c r="G302" i="7"/>
  <c r="G301" i="7"/>
  <c r="G300" i="7"/>
  <c r="G299" i="7"/>
  <c r="G297" i="7"/>
  <c r="G296" i="7"/>
  <c r="G295" i="7"/>
  <c r="G294" i="7"/>
  <c r="G293" i="7"/>
  <c r="G292" i="7"/>
  <c r="G291" i="7"/>
  <c r="G290" i="7"/>
  <c r="G289" i="7"/>
  <c r="G286" i="7"/>
  <c r="G285" i="7"/>
  <c r="G284" i="7"/>
  <c r="G283" i="7"/>
  <c r="G282" i="7"/>
  <c r="G281" i="7"/>
  <c r="G278" i="7"/>
  <c r="G277" i="7"/>
  <c r="G276" i="7"/>
  <c r="G275" i="7"/>
  <c r="G274" i="7"/>
  <c r="G273" i="7"/>
  <c r="G269" i="7"/>
  <c r="G268" i="7"/>
  <c r="G267" i="7"/>
  <c r="G266" i="7"/>
  <c r="G265" i="7"/>
  <c r="G264" i="7"/>
  <c r="G263" i="7"/>
  <c r="G262" i="7"/>
  <c r="G261" i="7"/>
  <c r="G258" i="7"/>
  <c r="G257" i="7"/>
  <c r="G256" i="7"/>
  <c r="G255" i="7"/>
  <c r="G254" i="7"/>
  <c r="G253" i="7"/>
  <c r="G252" i="7"/>
  <c r="G251" i="7"/>
  <c r="G250" i="7"/>
  <c r="G247" i="7"/>
  <c r="G246" i="7"/>
  <c r="G245" i="7"/>
  <c r="G244" i="7"/>
  <c r="G243" i="7"/>
  <c r="G242" i="7"/>
  <c r="G241" i="7"/>
  <c r="G240" i="7"/>
  <c r="G239" i="7"/>
  <c r="G236" i="7"/>
  <c r="G235" i="7"/>
  <c r="G234" i="7"/>
  <c r="G233" i="7"/>
  <c r="G232" i="7"/>
  <c r="G231" i="7"/>
  <c r="G230" i="7"/>
  <c r="G229" i="7"/>
  <c r="G228" i="7"/>
  <c r="G225" i="7"/>
  <c r="G224" i="7"/>
  <c r="G223" i="7"/>
  <c r="G222" i="7"/>
  <c r="G221" i="7"/>
  <c r="G220" i="7"/>
  <c r="G219" i="7"/>
  <c r="G218" i="7"/>
  <c r="G217" i="7"/>
  <c r="G213" i="7"/>
  <c r="G212" i="7"/>
  <c r="G211" i="7"/>
  <c r="G210" i="7"/>
  <c r="G209" i="7"/>
  <c r="G208" i="7"/>
  <c r="G207" i="7"/>
  <c r="G206" i="7"/>
  <c r="G205" i="7"/>
  <c r="G202" i="7"/>
  <c r="G201" i="7"/>
  <c r="G200" i="7"/>
  <c r="G199" i="7"/>
  <c r="G198" i="7"/>
  <c r="G197" i="7"/>
  <c r="G196" i="7"/>
  <c r="G195" i="7"/>
  <c r="G194" i="7"/>
  <c r="G193" i="7"/>
  <c r="G190" i="7"/>
  <c r="G189" i="7"/>
  <c r="G188" i="7"/>
  <c r="G187" i="7"/>
  <c r="G186" i="7"/>
  <c r="G185" i="7"/>
  <c r="G184" i="7"/>
  <c r="G183" i="7"/>
  <c r="G182" i="7"/>
  <c r="G179" i="7"/>
  <c r="G178" i="7"/>
  <c r="G177" i="7"/>
  <c r="G176" i="7"/>
  <c r="G175" i="7"/>
  <c r="G174" i="7"/>
  <c r="G173" i="7"/>
  <c r="G172" i="7"/>
  <c r="G169" i="7"/>
  <c r="G168" i="7"/>
  <c r="G167" i="7"/>
  <c r="G166" i="7"/>
  <c r="G165" i="7"/>
  <c r="G164" i="7"/>
  <c r="G163" i="7"/>
  <c r="G162" i="7"/>
  <c r="G159" i="7"/>
  <c r="G158" i="7"/>
  <c r="G157" i="7"/>
  <c r="G156" i="7"/>
  <c r="G155" i="7"/>
  <c r="G154" i="7"/>
  <c r="G153" i="7"/>
  <c r="G152" i="7"/>
  <c r="G145" i="7"/>
  <c r="G144" i="7"/>
  <c r="G143" i="7"/>
  <c r="G142" i="7"/>
  <c r="G137" i="7"/>
  <c r="G136" i="7"/>
  <c r="G135" i="7"/>
  <c r="G134" i="7"/>
  <c r="G133" i="7"/>
  <c r="G132" i="7"/>
  <c r="G131" i="7"/>
  <c r="G130" i="7"/>
  <c r="G129" i="7"/>
  <c r="G122" i="7"/>
  <c r="G120" i="7"/>
  <c r="G115" i="7"/>
  <c r="G114" i="7"/>
  <c r="G113" i="7"/>
  <c r="G112" i="7"/>
  <c r="G111" i="7"/>
  <c r="G110" i="7"/>
  <c r="G109" i="7"/>
  <c r="G108" i="7"/>
  <c r="G107" i="7"/>
  <c r="G104" i="7"/>
  <c r="G103" i="7"/>
  <c r="G102" i="7"/>
  <c r="G101" i="7"/>
  <c r="G100" i="7"/>
  <c r="G99" i="7"/>
  <c r="G98" i="7"/>
  <c r="G97" i="7"/>
  <c r="G96" i="7"/>
  <c r="G93" i="7"/>
  <c r="G92" i="7"/>
  <c r="G91" i="7"/>
  <c r="G90" i="7"/>
  <c r="G89" i="7"/>
  <c r="G88" i="7"/>
  <c r="G87" i="7"/>
  <c r="G86" i="7"/>
  <c r="G85" i="7"/>
  <c r="G76" i="7"/>
  <c r="G71" i="7"/>
  <c r="G70" i="7"/>
  <c r="G69" i="7"/>
  <c r="G68" i="7"/>
  <c r="G67" i="7"/>
  <c r="G66" i="7"/>
  <c r="G65" i="7"/>
  <c r="G64" i="7"/>
  <c r="G63" i="7"/>
  <c r="G60" i="7"/>
  <c r="G59" i="7"/>
  <c r="G58" i="7"/>
  <c r="G57" i="7"/>
  <c r="G56" i="7"/>
  <c r="G55" i="7"/>
  <c r="G54" i="7"/>
  <c r="G53" i="7"/>
  <c r="G52" i="7"/>
  <c r="G47" i="7"/>
  <c r="G46" i="7"/>
  <c r="G45" i="7"/>
  <c r="G44" i="7"/>
  <c r="G43" i="7"/>
  <c r="G42" i="7"/>
  <c r="G41" i="7"/>
  <c r="G40" i="7"/>
  <c r="G37" i="7"/>
  <c r="G36" i="7"/>
  <c r="G35" i="7"/>
  <c r="G34" i="7"/>
  <c r="G33" i="7"/>
  <c r="G32" i="7"/>
  <c r="G31" i="7"/>
  <c r="G30" i="7"/>
  <c r="G22" i="7"/>
  <c r="G23" i="7"/>
  <c r="G24" i="7"/>
  <c r="G25" i="7"/>
  <c r="G26" i="7"/>
  <c r="G27" i="7"/>
  <c r="G21" i="7"/>
  <c r="G20" i="7"/>
  <c r="G13" i="7"/>
  <c r="G14" i="7"/>
  <c r="G15" i="7"/>
  <c r="G16" i="7"/>
  <c r="G17" i="7"/>
  <c r="G12" i="7"/>
  <c r="G11" i="7"/>
  <c r="E1265" i="7"/>
  <c r="D77" i="5" s="1"/>
  <c r="E1258" i="7"/>
  <c r="D76" i="5" s="1"/>
  <c r="E1249" i="7"/>
  <c r="D75" i="5" s="1"/>
  <c r="E1236" i="7"/>
  <c r="D74" i="5" s="1"/>
  <c r="E1227" i="7"/>
  <c r="D73" i="5" s="1"/>
  <c r="E1214" i="7"/>
  <c r="D72" i="5" s="1"/>
  <c r="E1205" i="7"/>
  <c r="D71" i="5" s="1"/>
  <c r="E1192" i="7"/>
  <c r="D70" i="5" s="1"/>
  <c r="E1183" i="7"/>
  <c r="D69" i="5" s="1"/>
  <c r="E1170" i="7"/>
  <c r="D68" i="5" s="1"/>
  <c r="E1161" i="7"/>
  <c r="D67" i="5" s="1"/>
  <c r="E1148" i="7"/>
  <c r="D66" i="5" s="1"/>
  <c r="E1139" i="7"/>
  <c r="D65" i="5" s="1"/>
  <c r="E1126" i="7"/>
  <c r="D64" i="5" s="1"/>
  <c r="E1117" i="7"/>
  <c r="D63" i="5" s="1"/>
  <c r="E1105" i="7"/>
  <c r="D60" i="5" s="1"/>
  <c r="E1088" i="7"/>
  <c r="D59" i="5" s="1"/>
  <c r="E1032" i="7"/>
  <c r="E1029" i="7"/>
  <c r="D55" i="5" s="1"/>
  <c r="E1024" i="7"/>
  <c r="D54" i="5" s="1"/>
  <c r="E1020" i="7"/>
  <c r="E1001" i="7"/>
  <c r="E986" i="7"/>
  <c r="E971" i="7"/>
  <c r="E956" i="7"/>
  <c r="E941" i="7"/>
  <c r="E926" i="7"/>
  <c r="E911" i="7"/>
  <c r="E896" i="7"/>
  <c r="E881" i="7"/>
  <c r="E866" i="7"/>
  <c r="E851" i="7"/>
  <c r="E836" i="7"/>
  <c r="E821" i="7"/>
  <c r="E806" i="7"/>
  <c r="E791" i="7"/>
  <c r="E776" i="7"/>
  <c r="E761" i="7"/>
  <c r="E746" i="7"/>
  <c r="E731" i="7"/>
  <c r="E716" i="7"/>
  <c r="E701" i="7"/>
  <c r="E686" i="7"/>
  <c r="E671" i="7"/>
  <c r="E656" i="7"/>
  <c r="E640" i="7"/>
  <c r="D52" i="5" s="1"/>
  <c r="E611" i="7"/>
  <c r="D51" i="5" s="1"/>
  <c r="E603" i="7"/>
  <c r="D50" i="5" s="1"/>
  <c r="E595" i="7"/>
  <c r="D49" i="5" s="1"/>
  <c r="E575" i="7"/>
  <c r="D48" i="5" s="1"/>
  <c r="E567" i="7"/>
  <c r="D47" i="5" s="1"/>
  <c r="E558" i="7"/>
  <c r="D46" i="5" s="1"/>
  <c r="E543" i="7"/>
  <c r="D45" i="5" s="1"/>
  <c r="E532" i="7"/>
  <c r="D44" i="5" s="1"/>
  <c r="E507" i="7"/>
  <c r="D43" i="5" s="1"/>
  <c r="E495" i="7"/>
  <c r="D42" i="5" s="1"/>
  <c r="E486" i="7"/>
  <c r="D41" i="5" s="1"/>
  <c r="E473" i="7"/>
  <c r="D40" i="5" s="1"/>
  <c r="E461" i="7"/>
  <c r="D39" i="5" s="1"/>
  <c r="E450" i="7"/>
  <c r="D38" i="5" s="1"/>
  <c r="E443" i="7"/>
  <c r="D37" i="5" s="1"/>
  <c r="E436" i="7"/>
  <c r="D36" i="5" s="1"/>
  <c r="E426" i="7"/>
  <c r="D35" i="5" s="1"/>
  <c r="E414" i="7"/>
  <c r="D34" i="5" s="1"/>
  <c r="E402" i="7"/>
  <c r="D32" i="5" s="1"/>
  <c r="E394" i="7"/>
  <c r="D31" i="5" s="1"/>
  <c r="E385" i="7"/>
  <c r="E378" i="7"/>
  <c r="E365" i="7"/>
  <c r="E358" i="7"/>
  <c r="E345" i="7"/>
  <c r="E338" i="7"/>
  <c r="E325" i="7"/>
  <c r="E318" i="7"/>
  <c r="E305" i="7"/>
  <c r="E298" i="7"/>
  <c r="E287" i="7"/>
  <c r="D25" i="5" s="1"/>
  <c r="E279" i="7"/>
  <c r="D24" i="5" s="1"/>
  <c r="E270" i="7"/>
  <c r="E259" i="7"/>
  <c r="E248" i="7"/>
  <c r="E237" i="7"/>
  <c r="D22" i="5" s="1"/>
  <c r="E226" i="7"/>
  <c r="D21" i="5" s="1"/>
  <c r="E214" i="7"/>
  <c r="E203" i="7"/>
  <c r="E191" i="7"/>
  <c r="E180" i="7"/>
  <c r="E170" i="7"/>
  <c r="E160" i="7"/>
  <c r="E149" i="7"/>
  <c r="E138" i="7"/>
  <c r="E127" i="7"/>
  <c r="E116" i="7"/>
  <c r="E105" i="7"/>
  <c r="E94" i="7"/>
  <c r="E83" i="7"/>
  <c r="E72" i="7"/>
  <c r="E61" i="7"/>
  <c r="E48" i="7"/>
  <c r="E38" i="7"/>
  <c r="E28" i="7"/>
  <c r="E18" i="7"/>
  <c r="D1265" i="7"/>
  <c r="C77" i="5" s="1"/>
  <c r="D1258" i="7"/>
  <c r="C76" i="5" s="1"/>
  <c r="D1249" i="7"/>
  <c r="C75" i="5" s="1"/>
  <c r="D1236" i="7"/>
  <c r="C74" i="5" s="1"/>
  <c r="D1227" i="7"/>
  <c r="D1214" i="7"/>
  <c r="C72" i="5" s="1"/>
  <c r="D1205" i="7"/>
  <c r="C71" i="5" s="1"/>
  <c r="D1192" i="7"/>
  <c r="C70" i="5" s="1"/>
  <c r="D1183" i="7"/>
  <c r="D1170" i="7"/>
  <c r="C68" i="5" s="1"/>
  <c r="D1161" i="7"/>
  <c r="C67" i="5" s="1"/>
  <c r="D1148" i="7"/>
  <c r="C66" i="5" s="1"/>
  <c r="D1139" i="7"/>
  <c r="D1126" i="7"/>
  <c r="C64" i="5" s="1"/>
  <c r="D1117" i="7"/>
  <c r="C63" i="5" s="1"/>
  <c r="D1105" i="7"/>
  <c r="C60" i="5" s="1"/>
  <c r="D1052" i="7"/>
  <c r="D1047" i="7"/>
  <c r="G1047" i="7" s="1"/>
  <c r="D1032" i="7"/>
  <c r="D1029" i="7"/>
  <c r="C55" i="5" s="1"/>
  <c r="D1024" i="7"/>
  <c r="C54" i="5" s="1"/>
  <c r="D1020" i="7"/>
  <c r="D1001" i="7"/>
  <c r="D986" i="7"/>
  <c r="D971" i="7"/>
  <c r="D956" i="7"/>
  <c r="D941" i="7"/>
  <c r="D926" i="7"/>
  <c r="D911" i="7"/>
  <c r="D896" i="7"/>
  <c r="D881" i="7"/>
  <c r="D866" i="7"/>
  <c r="D851" i="7"/>
  <c r="D836" i="7"/>
  <c r="D821" i="7"/>
  <c r="D806" i="7"/>
  <c r="D791" i="7"/>
  <c r="D776" i="7"/>
  <c r="D761" i="7"/>
  <c r="D746" i="7"/>
  <c r="D731" i="7"/>
  <c r="D716" i="7"/>
  <c r="D701" i="7"/>
  <c r="D686" i="7"/>
  <c r="D671" i="7"/>
  <c r="D656" i="7"/>
  <c r="D640" i="7"/>
  <c r="C52" i="5" s="1"/>
  <c r="D611" i="7"/>
  <c r="C51" i="5" s="1"/>
  <c r="D603" i="7"/>
  <c r="C50" i="5" s="1"/>
  <c r="D595" i="7"/>
  <c r="D575" i="7"/>
  <c r="C48" i="5" s="1"/>
  <c r="D567" i="7"/>
  <c r="C47" i="5" s="1"/>
  <c r="D558" i="7"/>
  <c r="C46" i="5" s="1"/>
  <c r="D543" i="7"/>
  <c r="C45" i="5" s="1"/>
  <c r="D532" i="7"/>
  <c r="C44" i="5" s="1"/>
  <c r="D507" i="7"/>
  <c r="C43" i="5" s="1"/>
  <c r="D495" i="7"/>
  <c r="C42" i="5" s="1"/>
  <c r="D486" i="7"/>
  <c r="C41" i="5" s="1"/>
  <c r="D473" i="7"/>
  <c r="C40" i="5" s="1"/>
  <c r="D461" i="7"/>
  <c r="C39" i="5" s="1"/>
  <c r="D450" i="7"/>
  <c r="C38" i="5" s="1"/>
  <c r="D443" i="7"/>
  <c r="C37" i="5" s="1"/>
  <c r="D436" i="7"/>
  <c r="C36" i="5" s="1"/>
  <c r="D426" i="7"/>
  <c r="C35" i="5" s="1"/>
  <c r="D414" i="7"/>
  <c r="D402" i="7"/>
  <c r="C32" i="5" s="1"/>
  <c r="D394" i="7"/>
  <c r="C31" i="5" s="1"/>
  <c r="D385" i="7"/>
  <c r="D378" i="7"/>
  <c r="D365" i="7"/>
  <c r="D358" i="7"/>
  <c r="D345" i="7"/>
  <c r="D338" i="7"/>
  <c r="D325" i="7"/>
  <c r="D318" i="7"/>
  <c r="D305" i="7"/>
  <c r="D298" i="7"/>
  <c r="D287" i="7"/>
  <c r="C25" i="5" s="1"/>
  <c r="D279" i="7"/>
  <c r="C24" i="5" s="1"/>
  <c r="D270" i="7"/>
  <c r="D259" i="7"/>
  <c r="D248" i="7"/>
  <c r="D237" i="7"/>
  <c r="C22" i="5" s="1"/>
  <c r="D226" i="7"/>
  <c r="C21" i="5" s="1"/>
  <c r="D214" i="7"/>
  <c r="D203" i="7"/>
  <c r="D191" i="7"/>
  <c r="D180" i="7"/>
  <c r="D170" i="7"/>
  <c r="D151" i="7"/>
  <c r="D160" i="7" s="1"/>
  <c r="D148" i="7"/>
  <c r="G148" i="7" s="1"/>
  <c r="D147" i="7"/>
  <c r="G147" i="7" s="1"/>
  <c r="D146" i="7"/>
  <c r="G146" i="7" s="1"/>
  <c r="D141" i="7"/>
  <c r="G141" i="7" s="1"/>
  <c r="D140" i="7"/>
  <c r="D138" i="7"/>
  <c r="D126" i="7"/>
  <c r="G126" i="7" s="1"/>
  <c r="D125" i="7"/>
  <c r="G125" i="7" s="1"/>
  <c r="D124" i="7"/>
  <c r="G124" i="7" s="1"/>
  <c r="D123" i="7"/>
  <c r="G123" i="7" s="1"/>
  <c r="D121" i="7"/>
  <c r="G121" i="7" s="1"/>
  <c r="D119" i="7"/>
  <c r="G119" i="7" s="1"/>
  <c r="D118" i="7"/>
  <c r="G118" i="7" s="1"/>
  <c r="D116" i="7"/>
  <c r="D105" i="7"/>
  <c r="D94" i="7"/>
  <c r="D82" i="7"/>
  <c r="G82" i="7" s="1"/>
  <c r="D81" i="7"/>
  <c r="G81" i="7" s="1"/>
  <c r="D80" i="7"/>
  <c r="G80" i="7" s="1"/>
  <c r="D79" i="7"/>
  <c r="G79" i="7" s="1"/>
  <c r="D78" i="7"/>
  <c r="G78" i="7" s="1"/>
  <c r="D77" i="7"/>
  <c r="G77" i="7" s="1"/>
  <c r="D75" i="7"/>
  <c r="G75" i="7" s="1"/>
  <c r="D74" i="7"/>
  <c r="G74" i="7" s="1"/>
  <c r="D72" i="7"/>
  <c r="D61" i="7"/>
  <c r="D48" i="7"/>
  <c r="D38" i="7"/>
  <c r="D28" i="7"/>
  <c r="D18" i="7"/>
  <c r="G71" i="6"/>
  <c r="G68" i="6"/>
  <c r="G67" i="6"/>
  <c r="G66" i="6"/>
  <c r="G65" i="6"/>
  <c r="G64" i="6"/>
  <c r="G61" i="6"/>
  <c r="G60" i="6"/>
  <c r="G59" i="6"/>
  <c r="G58" i="6"/>
  <c r="G56" i="6"/>
  <c r="G55" i="6"/>
  <c r="G54" i="6"/>
  <c r="G52" i="6"/>
  <c r="G51" i="6"/>
  <c r="G50" i="6"/>
  <c r="G49" i="6"/>
  <c r="G48" i="6"/>
  <c r="G47" i="6"/>
  <c r="G46" i="6"/>
  <c r="G45" i="6"/>
  <c r="G44" i="6"/>
  <c r="G43" i="6"/>
  <c r="G42" i="6"/>
  <c r="G39" i="6"/>
  <c r="G38" i="6"/>
  <c r="G37" i="6"/>
  <c r="G34" i="6"/>
  <c r="G33" i="6"/>
  <c r="G32" i="6"/>
  <c r="G31" i="6"/>
  <c r="G30" i="6"/>
  <c r="G29" i="6"/>
  <c r="G28" i="6"/>
  <c r="G27" i="6"/>
  <c r="G26" i="6"/>
  <c r="G25" i="6"/>
  <c r="G24" i="6"/>
  <c r="G23" i="6"/>
  <c r="G22" i="6"/>
  <c r="G21" i="6"/>
  <c r="G20" i="6"/>
  <c r="G19" i="6"/>
  <c r="G18" i="6"/>
  <c r="G17" i="6"/>
  <c r="G16" i="6"/>
  <c r="G15" i="6"/>
  <c r="G14" i="6"/>
  <c r="G13" i="6"/>
  <c r="G12" i="6"/>
  <c r="G11" i="6"/>
  <c r="G9" i="6"/>
  <c r="E72" i="6"/>
  <c r="D14" i="5" s="1"/>
  <c r="E69" i="6"/>
  <c r="D13" i="5" s="1"/>
  <c r="E62" i="6"/>
  <c r="D12" i="5" s="1"/>
  <c r="E40" i="6"/>
  <c r="D11" i="5" s="1"/>
  <c r="E35" i="6"/>
  <c r="D10" i="5" s="1"/>
  <c r="D72" i="6"/>
  <c r="C14" i="5" s="1"/>
  <c r="D69" i="6"/>
  <c r="C13" i="5" s="1"/>
  <c r="D62" i="6"/>
  <c r="C12" i="5" s="1"/>
  <c r="D40" i="6"/>
  <c r="C11" i="5" s="1"/>
  <c r="D35" i="6"/>
  <c r="D49" i="7" l="1"/>
  <c r="C19" i="5" s="1"/>
  <c r="D366" i="7"/>
  <c r="C29" i="5" s="1"/>
  <c r="E346" i="7"/>
  <c r="D28" i="5" s="1"/>
  <c r="D306" i="7"/>
  <c r="C26" i="5" s="1"/>
  <c r="D346" i="7"/>
  <c r="C28" i="5" s="1"/>
  <c r="D271" i="7"/>
  <c r="C23" i="5" s="1"/>
  <c r="E366" i="7"/>
  <c r="D29" i="5" s="1"/>
  <c r="D386" i="7"/>
  <c r="C30" i="5" s="1"/>
  <c r="D1149" i="7"/>
  <c r="D1237" i="7"/>
  <c r="E306" i="7"/>
  <c r="D26" i="5" s="1"/>
  <c r="D326" i="7"/>
  <c r="C27" i="5" s="1"/>
  <c r="D1088" i="7"/>
  <c r="D1106" i="7" s="1"/>
  <c r="D1193" i="7"/>
  <c r="G151" i="7"/>
  <c r="D78" i="5"/>
  <c r="D149" i="7"/>
  <c r="D612" i="7"/>
  <c r="D1171" i="7"/>
  <c r="D1259" i="7"/>
  <c r="G140" i="7"/>
  <c r="C65" i="5"/>
  <c r="C73" i="5"/>
  <c r="G1052" i="7"/>
  <c r="D83" i="7"/>
  <c r="D1002" i="7"/>
  <c r="D1021" i="7" s="1"/>
  <c r="C53" i="5" s="1"/>
  <c r="D1127" i="7"/>
  <c r="D1215" i="7"/>
  <c r="C69" i="5"/>
  <c r="C49" i="5"/>
  <c r="C34" i="5"/>
  <c r="D127" i="7"/>
  <c r="D61" i="5"/>
  <c r="D73" i="6"/>
  <c r="D15" i="5"/>
  <c r="C10" i="5"/>
  <c r="C15" i="5" s="1"/>
  <c r="E1259" i="7"/>
  <c r="E1237" i="7"/>
  <c r="E1215" i="7"/>
  <c r="E1193" i="7"/>
  <c r="E1171" i="7"/>
  <c r="E1149" i="7"/>
  <c r="E1127" i="7"/>
  <c r="E1106" i="7"/>
  <c r="E1002" i="7"/>
  <c r="E1021" i="7" s="1"/>
  <c r="E612" i="7"/>
  <c r="E386" i="7"/>
  <c r="D30" i="5" s="1"/>
  <c r="E326" i="7"/>
  <c r="D27" i="5" s="1"/>
  <c r="E271" i="7"/>
  <c r="D23" i="5" s="1"/>
  <c r="E215" i="7"/>
  <c r="D20" i="5" s="1"/>
  <c r="E49" i="7"/>
  <c r="D19" i="5" s="1"/>
  <c r="E73" i="6"/>
  <c r="D1266" i="7" l="1"/>
  <c r="D215" i="7"/>
  <c r="C20" i="5" s="1"/>
  <c r="C57" i="5" s="1"/>
  <c r="D1033" i="7"/>
  <c r="C59" i="5"/>
  <c r="C61" i="5" s="1"/>
  <c r="C78" i="5"/>
  <c r="E1033" i="7"/>
  <c r="E1034" i="7" s="1"/>
  <c r="D53" i="5"/>
  <c r="D57" i="5" s="1"/>
  <c r="D82" i="5" s="1"/>
  <c r="E1266" i="7"/>
  <c r="D1034" i="7" l="1"/>
  <c r="D1270" i="7" s="1"/>
  <c r="C82" i="5"/>
  <c r="E1270" i="7"/>
  <c r="M397" i="7" l="1"/>
  <c r="M1071" i="7" l="1"/>
  <c r="M1048" i="7"/>
  <c r="M556" i="7"/>
  <c r="M27" i="7"/>
  <c r="K28" i="7"/>
  <c r="I28" i="7"/>
  <c r="G28" i="7"/>
  <c r="M26" i="7"/>
  <c r="M25" i="7"/>
  <c r="M24" i="7"/>
  <c r="M23" i="7"/>
  <c r="M22" i="7"/>
  <c r="M21" i="7"/>
  <c r="M20" i="7"/>
  <c r="M28" i="7" l="1"/>
  <c r="M93" i="7"/>
  <c r="M92" i="7"/>
  <c r="M91" i="7"/>
  <c r="M90" i="7"/>
  <c r="M89" i="7"/>
  <c r="M88" i="7"/>
  <c r="M87" i="7"/>
  <c r="M86" i="7"/>
  <c r="K94" i="7"/>
  <c r="I94" i="7"/>
  <c r="M85" i="7" l="1"/>
  <c r="M94" i="7" s="1"/>
  <c r="G94" i="7"/>
  <c r="J152" i="1" l="1"/>
  <c r="J151" i="1"/>
  <c r="H102" i="1"/>
  <c r="K55" i="6"/>
  <c r="K56" i="6"/>
  <c r="K58" i="6"/>
  <c r="K59" i="6"/>
  <c r="K60" i="6"/>
  <c r="K32" i="6"/>
  <c r="M479" i="7" l="1"/>
  <c r="K67" i="6" l="1"/>
  <c r="K47" i="6" l="1"/>
  <c r="I40" i="6"/>
  <c r="G40" i="6"/>
  <c r="F11" i="5" s="1"/>
  <c r="K12" i="6"/>
  <c r="M11" i="7"/>
  <c r="K12" i="7"/>
  <c r="M13" i="7"/>
  <c r="K14" i="7"/>
  <c r="M14" i="7" s="1"/>
  <c r="M15" i="7"/>
  <c r="M16" i="7"/>
  <c r="M17" i="7"/>
  <c r="G18" i="7"/>
  <c r="I18" i="7"/>
  <c r="M30" i="7"/>
  <c r="M31" i="7"/>
  <c r="M32" i="7"/>
  <c r="M33" i="7"/>
  <c r="M34" i="7"/>
  <c r="M35" i="7"/>
  <c r="M36" i="7"/>
  <c r="M37" i="7"/>
  <c r="G38" i="7"/>
  <c r="I38" i="7"/>
  <c r="K38" i="7"/>
  <c r="M40" i="7"/>
  <c r="M41" i="7"/>
  <c r="M42" i="7"/>
  <c r="M43" i="7"/>
  <c r="M44" i="7"/>
  <c r="M45" i="7"/>
  <c r="M46" i="7"/>
  <c r="M47" i="7"/>
  <c r="G48" i="7"/>
  <c r="I48" i="7"/>
  <c r="K48" i="7"/>
  <c r="M52" i="7"/>
  <c r="M53" i="7"/>
  <c r="M54" i="7"/>
  <c r="M55" i="7"/>
  <c r="M56" i="7"/>
  <c r="M57" i="7"/>
  <c r="M58" i="7"/>
  <c r="M59" i="7"/>
  <c r="M60" i="7"/>
  <c r="G61" i="7"/>
  <c r="I61" i="7"/>
  <c r="K61" i="7"/>
  <c r="M63" i="7"/>
  <c r="M64" i="7"/>
  <c r="M65" i="7"/>
  <c r="M66" i="7"/>
  <c r="M67" i="7"/>
  <c r="M68" i="7"/>
  <c r="M69" i="7"/>
  <c r="M70" i="7"/>
  <c r="M71" i="7"/>
  <c r="G72" i="7"/>
  <c r="I72" i="7"/>
  <c r="K72" i="7"/>
  <c r="I74" i="7"/>
  <c r="I83" i="7" s="1"/>
  <c r="K74" i="7"/>
  <c r="K75" i="7"/>
  <c r="M76" i="7"/>
  <c r="K77" i="7"/>
  <c r="M78" i="7"/>
  <c r="M79" i="7"/>
  <c r="M80" i="7"/>
  <c r="M81" i="7"/>
  <c r="M82" i="7"/>
  <c r="M96" i="7"/>
  <c r="M97" i="7"/>
  <c r="M98" i="7"/>
  <c r="M99" i="7"/>
  <c r="M100" i="7"/>
  <c r="M101" i="7"/>
  <c r="M102" i="7"/>
  <c r="M103" i="7"/>
  <c r="M104" i="7"/>
  <c r="G105" i="7"/>
  <c r="I105" i="7"/>
  <c r="K105" i="7"/>
  <c r="M107" i="7"/>
  <c r="M108" i="7"/>
  <c r="M109" i="7"/>
  <c r="M110" i="7"/>
  <c r="M111" i="7"/>
  <c r="M112" i="7"/>
  <c r="M113" i="7"/>
  <c r="M114" i="7"/>
  <c r="M115" i="7"/>
  <c r="G116" i="7"/>
  <c r="I116" i="7"/>
  <c r="K116" i="7"/>
  <c r="I118" i="7"/>
  <c r="I127" i="7" s="1"/>
  <c r="K118" i="7"/>
  <c r="K119" i="7"/>
  <c r="M120" i="7"/>
  <c r="M121" i="7"/>
  <c r="M122" i="7"/>
  <c r="K123" i="7"/>
  <c r="K124" i="7"/>
  <c r="K125" i="7"/>
  <c r="M126" i="7"/>
  <c r="M129" i="7"/>
  <c r="M130" i="7"/>
  <c r="M131" i="7"/>
  <c r="M132" i="7"/>
  <c r="M133" i="7"/>
  <c r="M134" i="7"/>
  <c r="M135" i="7"/>
  <c r="M136" i="7"/>
  <c r="M137" i="7"/>
  <c r="G138" i="7"/>
  <c r="I138" i="7"/>
  <c r="K138" i="7"/>
  <c r="I140" i="7"/>
  <c r="K140" i="7"/>
  <c r="I141" i="7"/>
  <c r="K141" i="7"/>
  <c r="M142" i="7"/>
  <c r="M143" i="7"/>
  <c r="M144" i="7"/>
  <c r="M145" i="7"/>
  <c r="M146" i="7"/>
  <c r="M147" i="7"/>
  <c r="M148" i="7"/>
  <c r="G160" i="7"/>
  <c r="I151" i="7"/>
  <c r="I160" i="7" s="1"/>
  <c r="K151" i="7"/>
  <c r="K160" i="7" s="1"/>
  <c r="M152" i="7"/>
  <c r="M153" i="7"/>
  <c r="M154" i="7"/>
  <c r="M155" i="7"/>
  <c r="M156" i="7"/>
  <c r="M157" i="7"/>
  <c r="M158" i="7"/>
  <c r="M159" i="7"/>
  <c r="M162" i="7"/>
  <c r="M163" i="7"/>
  <c r="M164" i="7"/>
  <c r="M165" i="7"/>
  <c r="M166" i="7"/>
  <c r="M167" i="7"/>
  <c r="M168" i="7"/>
  <c r="M169" i="7"/>
  <c r="G170" i="7"/>
  <c r="I170" i="7"/>
  <c r="K170" i="7"/>
  <c r="M172" i="7"/>
  <c r="M173" i="7"/>
  <c r="M174" i="7"/>
  <c r="M175" i="7"/>
  <c r="M176" i="7"/>
  <c r="M177" i="7"/>
  <c r="M178" i="7"/>
  <c r="M179" i="7"/>
  <c r="G180" i="7"/>
  <c r="I180" i="7"/>
  <c r="K180" i="7"/>
  <c r="M182" i="7"/>
  <c r="M183" i="7"/>
  <c r="M184" i="7"/>
  <c r="M185" i="7"/>
  <c r="M186" i="7"/>
  <c r="M187" i="7"/>
  <c r="M188" i="7"/>
  <c r="M189" i="7"/>
  <c r="M190" i="7"/>
  <c r="G191" i="7"/>
  <c r="I191" i="7"/>
  <c r="K191" i="7"/>
  <c r="M193" i="7"/>
  <c r="M194" i="7"/>
  <c r="M195" i="7"/>
  <c r="M196" i="7"/>
  <c r="M197" i="7"/>
  <c r="M198" i="7"/>
  <c r="M199" i="7"/>
  <c r="M200" i="7"/>
  <c r="M201" i="7"/>
  <c r="M202" i="7"/>
  <c r="G203" i="7"/>
  <c r="I203" i="7"/>
  <c r="K203" i="7"/>
  <c r="M205" i="7"/>
  <c r="M206" i="7"/>
  <c r="M207" i="7"/>
  <c r="M208" i="7"/>
  <c r="M209" i="7"/>
  <c r="M210" i="7"/>
  <c r="M211" i="7"/>
  <c r="M212" i="7"/>
  <c r="M213" i="7"/>
  <c r="G214" i="7"/>
  <c r="I214" i="7"/>
  <c r="K214" i="7"/>
  <c r="M217" i="7"/>
  <c r="M218" i="7"/>
  <c r="M219" i="7"/>
  <c r="M220" i="7"/>
  <c r="M221" i="7"/>
  <c r="M222" i="7"/>
  <c r="M223" i="7"/>
  <c r="M224" i="7"/>
  <c r="M225" i="7"/>
  <c r="G226" i="7"/>
  <c r="F21" i="5" s="1"/>
  <c r="I226" i="7"/>
  <c r="H21" i="5" s="1"/>
  <c r="K226" i="7"/>
  <c r="J21" i="5" s="1"/>
  <c r="M228" i="7"/>
  <c r="M229" i="7"/>
  <c r="M230" i="7"/>
  <c r="M231" i="7"/>
  <c r="M232" i="7"/>
  <c r="M233" i="7"/>
  <c r="M234" i="7"/>
  <c r="M235" i="7"/>
  <c r="M236" i="7"/>
  <c r="G237" i="7"/>
  <c r="F22" i="5" s="1"/>
  <c r="I237" i="7"/>
  <c r="H22" i="5" s="1"/>
  <c r="K237" i="7"/>
  <c r="J22" i="5" s="1"/>
  <c r="M239" i="7"/>
  <c r="M240" i="7"/>
  <c r="M241" i="7"/>
  <c r="M242" i="7"/>
  <c r="M243" i="7"/>
  <c r="M244" i="7"/>
  <c r="M245" i="7"/>
  <c r="M246" i="7"/>
  <c r="M247" i="7"/>
  <c r="G248" i="7"/>
  <c r="I248" i="7"/>
  <c r="K248" i="7"/>
  <c r="M250" i="7"/>
  <c r="M251" i="7"/>
  <c r="M252" i="7"/>
  <c r="M253" i="7"/>
  <c r="M254" i="7"/>
  <c r="M255" i="7"/>
  <c r="M256" i="7"/>
  <c r="M257" i="7"/>
  <c r="M258" i="7"/>
  <c r="G259" i="7"/>
  <c r="I259" i="7"/>
  <c r="K259" i="7"/>
  <c r="M261" i="7"/>
  <c r="M262" i="7"/>
  <c r="M263" i="7"/>
  <c r="M264" i="7"/>
  <c r="M265" i="7"/>
  <c r="M266" i="7"/>
  <c r="M267" i="7"/>
  <c r="M268" i="7"/>
  <c r="M269" i="7"/>
  <c r="G270" i="7"/>
  <c r="I270" i="7"/>
  <c r="K270" i="7"/>
  <c r="M273" i="7"/>
  <c r="M274" i="7"/>
  <c r="M275" i="7"/>
  <c r="M276" i="7"/>
  <c r="M277" i="7"/>
  <c r="M278" i="7"/>
  <c r="G279" i="7"/>
  <c r="F24" i="5" s="1"/>
  <c r="I279" i="7"/>
  <c r="H24" i="5" s="1"/>
  <c r="K279" i="7"/>
  <c r="J24" i="5" s="1"/>
  <c r="M281" i="7"/>
  <c r="M282" i="7"/>
  <c r="M283" i="7"/>
  <c r="M284" i="7"/>
  <c r="M285" i="7"/>
  <c r="M286" i="7"/>
  <c r="G287" i="7"/>
  <c r="F25" i="5" s="1"/>
  <c r="I287" i="7"/>
  <c r="H25" i="5" s="1"/>
  <c r="K287" i="7"/>
  <c r="J25" i="5" s="1"/>
  <c r="M289" i="7"/>
  <c r="M290" i="7"/>
  <c r="M291" i="7"/>
  <c r="M292" i="7"/>
  <c r="M293" i="7"/>
  <c r="M294" i="7"/>
  <c r="M295" i="7"/>
  <c r="M296" i="7"/>
  <c r="M297" i="7"/>
  <c r="G298" i="7"/>
  <c r="I298" i="7"/>
  <c r="K298" i="7"/>
  <c r="M299" i="7"/>
  <c r="M300" i="7"/>
  <c r="M301" i="7"/>
  <c r="M302" i="7"/>
  <c r="M303" i="7"/>
  <c r="M304" i="7"/>
  <c r="G305" i="7"/>
  <c r="I305" i="7"/>
  <c r="K305" i="7"/>
  <c r="M308" i="7"/>
  <c r="M310" i="7"/>
  <c r="M311" i="7"/>
  <c r="M312" i="7"/>
  <c r="M313" i="7"/>
  <c r="M314" i="7"/>
  <c r="M315" i="7"/>
  <c r="M316" i="7"/>
  <c r="M317" i="7"/>
  <c r="G318" i="7"/>
  <c r="I318" i="7"/>
  <c r="K318" i="7"/>
  <c r="M319" i="7"/>
  <c r="M320" i="7"/>
  <c r="M321" i="7"/>
  <c r="M322" i="7"/>
  <c r="M323" i="7"/>
  <c r="M324" i="7"/>
  <c r="G325" i="7"/>
  <c r="I325" i="7"/>
  <c r="K325" i="7"/>
  <c r="M328" i="7"/>
  <c r="M330" i="7"/>
  <c r="M331" i="7"/>
  <c r="M332" i="7"/>
  <c r="M333" i="7"/>
  <c r="M334" i="7"/>
  <c r="M335" i="7"/>
  <c r="M336" i="7"/>
  <c r="M337" i="7"/>
  <c r="G338" i="7"/>
  <c r="I338" i="7"/>
  <c r="K338" i="7"/>
  <c r="M339" i="7"/>
  <c r="M340" i="7"/>
  <c r="M341" i="7"/>
  <c r="M342" i="7"/>
  <c r="M343" i="7"/>
  <c r="M344" i="7"/>
  <c r="G345" i="7"/>
  <c r="I345" i="7"/>
  <c r="K345" i="7"/>
  <c r="M348" i="7"/>
  <c r="M350" i="7"/>
  <c r="M351" i="7"/>
  <c r="M352" i="7"/>
  <c r="M353" i="7"/>
  <c r="M354" i="7"/>
  <c r="M355" i="7"/>
  <c r="M356" i="7"/>
  <c r="M357" i="7"/>
  <c r="G358" i="7"/>
  <c r="I358" i="7"/>
  <c r="K358" i="7"/>
  <c r="M359" i="7"/>
  <c r="M360" i="7"/>
  <c r="M361" i="7"/>
  <c r="M362" i="7"/>
  <c r="M363" i="7"/>
  <c r="M364" i="7"/>
  <c r="G365" i="7"/>
  <c r="I365" i="7"/>
  <c r="K365" i="7"/>
  <c r="M368" i="7"/>
  <c r="M370" i="7"/>
  <c r="M371" i="7"/>
  <c r="M372" i="7"/>
  <c r="M373" i="7"/>
  <c r="M374" i="7"/>
  <c r="M375" i="7"/>
  <c r="M376" i="7"/>
  <c r="M377" i="7"/>
  <c r="G378" i="7"/>
  <c r="I378" i="7"/>
  <c r="K378" i="7"/>
  <c r="M379" i="7"/>
  <c r="M380" i="7"/>
  <c r="M381" i="7"/>
  <c r="M382" i="7"/>
  <c r="M383" i="7"/>
  <c r="M384" i="7"/>
  <c r="G385" i="7"/>
  <c r="I385" i="7"/>
  <c r="K385" i="7"/>
  <c r="M388" i="7"/>
  <c r="M389" i="7"/>
  <c r="M390" i="7"/>
  <c r="M391" i="7"/>
  <c r="M392" i="7"/>
  <c r="M393" i="7"/>
  <c r="G394" i="7"/>
  <c r="F31" i="5" s="1"/>
  <c r="I394" i="7"/>
  <c r="H31" i="5" s="1"/>
  <c r="K394" i="7"/>
  <c r="J31" i="5" s="1"/>
  <c r="M396" i="7"/>
  <c r="M398" i="7"/>
  <c r="M399" i="7"/>
  <c r="M400" i="7"/>
  <c r="M401" i="7"/>
  <c r="G402" i="7"/>
  <c r="F32" i="5" s="1"/>
  <c r="I402" i="7"/>
  <c r="H32" i="5" s="1"/>
  <c r="K402" i="7"/>
  <c r="J32" i="5" s="1"/>
  <c r="M404" i="7"/>
  <c r="M405" i="7"/>
  <c r="M406" i="7"/>
  <c r="M407" i="7"/>
  <c r="M408" i="7"/>
  <c r="M409" i="7"/>
  <c r="M410" i="7"/>
  <c r="M411" i="7"/>
  <c r="M412" i="7"/>
  <c r="M413" i="7"/>
  <c r="G414" i="7"/>
  <c r="I414" i="7"/>
  <c r="H34" i="5" s="1"/>
  <c r="K414" i="7"/>
  <c r="J34" i="5" s="1"/>
  <c r="M416" i="7"/>
  <c r="M417" i="7"/>
  <c r="M418" i="7"/>
  <c r="M419" i="7"/>
  <c r="M420" i="7"/>
  <c r="M421" i="7"/>
  <c r="M422" i="7"/>
  <c r="M423" i="7"/>
  <c r="M424" i="7"/>
  <c r="M425" i="7"/>
  <c r="G426" i="7"/>
  <c r="F35" i="5" s="1"/>
  <c r="I426" i="7"/>
  <c r="H35" i="5" s="1"/>
  <c r="K426" i="7"/>
  <c r="J35" i="5" s="1"/>
  <c r="M428" i="7"/>
  <c r="M429" i="7"/>
  <c r="M430" i="7"/>
  <c r="M431" i="7"/>
  <c r="M432" i="7"/>
  <c r="M433" i="7"/>
  <c r="M435" i="7"/>
  <c r="G436" i="7"/>
  <c r="F36" i="5" s="1"/>
  <c r="I436" i="7"/>
  <c r="H36" i="5" s="1"/>
  <c r="K436" i="7"/>
  <c r="J36" i="5" s="1"/>
  <c r="M438" i="7"/>
  <c r="M439" i="7"/>
  <c r="M440" i="7"/>
  <c r="M441" i="7"/>
  <c r="M442" i="7"/>
  <c r="G443" i="7"/>
  <c r="F37" i="5" s="1"/>
  <c r="I443" i="7"/>
  <c r="H37" i="5" s="1"/>
  <c r="K443" i="7"/>
  <c r="J37" i="5" s="1"/>
  <c r="M445" i="7"/>
  <c r="M446" i="7"/>
  <c r="M447" i="7"/>
  <c r="M448" i="7"/>
  <c r="M449" i="7"/>
  <c r="G450" i="7"/>
  <c r="F38" i="5" s="1"/>
  <c r="I450" i="7"/>
  <c r="H38" i="5" s="1"/>
  <c r="K450" i="7"/>
  <c r="J38" i="5" s="1"/>
  <c r="M452" i="7"/>
  <c r="M453" i="7"/>
  <c r="M454" i="7"/>
  <c r="M455" i="7"/>
  <c r="M456" i="7"/>
  <c r="M457" i="7"/>
  <c r="M458" i="7"/>
  <c r="M459" i="7"/>
  <c r="M460" i="7"/>
  <c r="G461" i="7"/>
  <c r="F39" i="5" s="1"/>
  <c r="I461" i="7"/>
  <c r="H39" i="5" s="1"/>
  <c r="K461" i="7"/>
  <c r="J39" i="5" s="1"/>
  <c r="M463" i="7"/>
  <c r="M464" i="7"/>
  <c r="M465" i="7"/>
  <c r="M466" i="7"/>
  <c r="M467" i="7"/>
  <c r="M468" i="7"/>
  <c r="M469" i="7"/>
  <c r="M470" i="7"/>
  <c r="M471" i="7"/>
  <c r="M472" i="7"/>
  <c r="G473" i="7"/>
  <c r="F40" i="5" s="1"/>
  <c r="I473" i="7"/>
  <c r="H40" i="5" s="1"/>
  <c r="K473" i="7"/>
  <c r="J40" i="5" s="1"/>
  <c r="M475" i="7"/>
  <c r="M476" i="7"/>
  <c r="M477" i="7"/>
  <c r="M478" i="7"/>
  <c r="M480" i="7"/>
  <c r="M481" i="7"/>
  <c r="M482" i="7"/>
  <c r="M483" i="7"/>
  <c r="M484" i="7"/>
  <c r="M485" i="7"/>
  <c r="G486" i="7"/>
  <c r="F41" i="5" s="1"/>
  <c r="I486" i="7"/>
  <c r="H41" i="5" s="1"/>
  <c r="K486" i="7"/>
  <c r="J41" i="5" s="1"/>
  <c r="M488" i="7"/>
  <c r="M489" i="7"/>
  <c r="M490" i="7"/>
  <c r="M491" i="7"/>
  <c r="M492" i="7"/>
  <c r="M493" i="7"/>
  <c r="M494" i="7"/>
  <c r="G495" i="7"/>
  <c r="F42" i="5" s="1"/>
  <c r="I495" i="7"/>
  <c r="H42" i="5" s="1"/>
  <c r="K495" i="7"/>
  <c r="J42" i="5" s="1"/>
  <c r="M497" i="7"/>
  <c r="M498" i="7"/>
  <c r="M499" i="7"/>
  <c r="M500" i="7"/>
  <c r="M501" i="7"/>
  <c r="M502" i="7"/>
  <c r="M503" i="7"/>
  <c r="M504" i="7"/>
  <c r="M505" i="7"/>
  <c r="M506" i="7"/>
  <c r="G507" i="7"/>
  <c r="F43" i="5" s="1"/>
  <c r="I507" i="7"/>
  <c r="H43" i="5" s="1"/>
  <c r="K507" i="7"/>
  <c r="J43" i="5" s="1"/>
  <c r="M509" i="7"/>
  <c r="M510" i="7"/>
  <c r="M511" i="7"/>
  <c r="M512" i="7"/>
  <c r="M513" i="7"/>
  <c r="M514" i="7"/>
  <c r="M515" i="7"/>
  <c r="M516" i="7"/>
  <c r="M517" i="7"/>
  <c r="M518" i="7"/>
  <c r="M519" i="7"/>
  <c r="M520" i="7"/>
  <c r="M521" i="7"/>
  <c r="M522" i="7"/>
  <c r="M523" i="7"/>
  <c r="M524" i="7"/>
  <c r="M525" i="7"/>
  <c r="M526" i="7"/>
  <c r="M527" i="7"/>
  <c r="M528" i="7"/>
  <c r="M529" i="7"/>
  <c r="M530" i="7"/>
  <c r="M531" i="7"/>
  <c r="G532" i="7"/>
  <c r="F44" i="5" s="1"/>
  <c r="I532" i="7"/>
  <c r="H44" i="5" s="1"/>
  <c r="K532" i="7"/>
  <c r="J44" i="5" s="1"/>
  <c r="M534" i="7"/>
  <c r="M535" i="7"/>
  <c r="M536" i="7"/>
  <c r="M537" i="7"/>
  <c r="M538" i="7"/>
  <c r="M539" i="7"/>
  <c r="M540" i="7"/>
  <c r="M541" i="7"/>
  <c r="M542" i="7"/>
  <c r="G543" i="7"/>
  <c r="F45" i="5" s="1"/>
  <c r="I543" i="7"/>
  <c r="H45" i="5" s="1"/>
  <c r="K543" i="7"/>
  <c r="J45" i="5" s="1"/>
  <c r="M545" i="7"/>
  <c r="M546" i="7"/>
  <c r="M547" i="7"/>
  <c r="M548" i="7"/>
  <c r="M549" i="7"/>
  <c r="M550" i="7"/>
  <c r="M551" i="7"/>
  <c r="M552" i="7"/>
  <c r="M553" i="7"/>
  <c r="M554" i="7"/>
  <c r="M555" i="7"/>
  <c r="M557" i="7"/>
  <c r="G558" i="7"/>
  <c r="F46" i="5" s="1"/>
  <c r="I558" i="7"/>
  <c r="H46" i="5" s="1"/>
  <c r="K558" i="7"/>
  <c r="J46" i="5" s="1"/>
  <c r="M560" i="7"/>
  <c r="M561" i="7"/>
  <c r="M562" i="7"/>
  <c r="M563" i="7"/>
  <c r="M564" i="7"/>
  <c r="M565" i="7"/>
  <c r="M566" i="7"/>
  <c r="G567" i="7"/>
  <c r="F47" i="5" s="1"/>
  <c r="I567" i="7"/>
  <c r="H47" i="5" s="1"/>
  <c r="K567" i="7"/>
  <c r="J47" i="5" s="1"/>
  <c r="M569" i="7"/>
  <c r="M570" i="7"/>
  <c r="M571" i="7"/>
  <c r="M572" i="7"/>
  <c r="M573" i="7"/>
  <c r="M574" i="7"/>
  <c r="G575" i="7"/>
  <c r="F48" i="5" s="1"/>
  <c r="I575" i="7"/>
  <c r="H48" i="5" s="1"/>
  <c r="K575" i="7"/>
  <c r="J48" i="5" s="1"/>
  <c r="M577" i="7"/>
  <c r="M578" i="7"/>
  <c r="M579" i="7"/>
  <c r="M580" i="7"/>
  <c r="M581" i="7"/>
  <c r="M583" i="7"/>
  <c r="M584" i="7"/>
  <c r="M585" i="7"/>
  <c r="M586" i="7"/>
  <c r="M587" i="7"/>
  <c r="M588" i="7"/>
  <c r="M589" i="7"/>
  <c r="M590" i="7"/>
  <c r="M591" i="7"/>
  <c r="M592" i="7"/>
  <c r="M593" i="7"/>
  <c r="M594" i="7"/>
  <c r="G595" i="7"/>
  <c r="F49" i="5" s="1"/>
  <c r="I595" i="7"/>
  <c r="H49" i="5" s="1"/>
  <c r="K595" i="7"/>
  <c r="J49" i="5" s="1"/>
  <c r="M597" i="7"/>
  <c r="M598" i="7"/>
  <c r="M599" i="7"/>
  <c r="M600" i="7"/>
  <c r="M601" i="7"/>
  <c r="M602" i="7"/>
  <c r="G603" i="7"/>
  <c r="F50" i="5" s="1"/>
  <c r="I603" i="7"/>
  <c r="H50" i="5" s="1"/>
  <c r="K603" i="7"/>
  <c r="J50" i="5" s="1"/>
  <c r="M605" i="7"/>
  <c r="M606" i="7"/>
  <c r="M607" i="7"/>
  <c r="M608" i="7"/>
  <c r="M609" i="7"/>
  <c r="M610" i="7"/>
  <c r="G611" i="7"/>
  <c r="F51" i="5" s="1"/>
  <c r="I611" i="7"/>
  <c r="H51" i="5" s="1"/>
  <c r="K611" i="7"/>
  <c r="J51" i="5" s="1"/>
  <c r="M614" i="7"/>
  <c r="M615" i="7"/>
  <c r="M616" i="7"/>
  <c r="M617" i="7"/>
  <c r="M618" i="7"/>
  <c r="M619" i="7"/>
  <c r="M620" i="7"/>
  <c r="M621" i="7"/>
  <c r="M622" i="7"/>
  <c r="M623" i="7"/>
  <c r="M624" i="7"/>
  <c r="M625" i="7"/>
  <c r="M626" i="7"/>
  <c r="M627" i="7"/>
  <c r="M628" i="7"/>
  <c r="M629" i="7"/>
  <c r="M630" i="7"/>
  <c r="M631" i="7"/>
  <c r="M632" i="7"/>
  <c r="M633" i="7"/>
  <c r="M634" i="7"/>
  <c r="M635" i="7"/>
  <c r="M636" i="7"/>
  <c r="M637" i="7"/>
  <c r="M638" i="7"/>
  <c r="M639" i="7"/>
  <c r="G640" i="7"/>
  <c r="F52" i="5" s="1"/>
  <c r="I640" i="7"/>
  <c r="H52" i="5" s="1"/>
  <c r="K640" i="7"/>
  <c r="J52" i="5" s="1"/>
  <c r="M643" i="7"/>
  <c r="M644" i="7"/>
  <c r="M645" i="7"/>
  <c r="M646" i="7"/>
  <c r="M647" i="7"/>
  <c r="M648" i="7"/>
  <c r="M649" i="7"/>
  <c r="M650" i="7"/>
  <c r="M651" i="7"/>
  <c r="M652" i="7"/>
  <c r="M653" i="7"/>
  <c r="M654" i="7"/>
  <c r="M655" i="7"/>
  <c r="G656" i="7"/>
  <c r="I656" i="7"/>
  <c r="K656" i="7"/>
  <c r="M658" i="7"/>
  <c r="M659" i="7"/>
  <c r="M660" i="7"/>
  <c r="M661" i="7"/>
  <c r="M662" i="7"/>
  <c r="M663" i="7"/>
  <c r="M664" i="7"/>
  <c r="M665" i="7"/>
  <c r="M666" i="7"/>
  <c r="M667" i="7"/>
  <c r="M668" i="7"/>
  <c r="M669" i="7"/>
  <c r="M670" i="7"/>
  <c r="G671" i="7"/>
  <c r="I671" i="7"/>
  <c r="K671" i="7"/>
  <c r="M673" i="7"/>
  <c r="M674" i="7"/>
  <c r="M675" i="7"/>
  <c r="M676" i="7"/>
  <c r="M677" i="7"/>
  <c r="M678" i="7"/>
  <c r="M679" i="7"/>
  <c r="M680" i="7"/>
  <c r="M681" i="7"/>
  <c r="M682" i="7"/>
  <c r="M683" i="7"/>
  <c r="M684" i="7"/>
  <c r="M685" i="7"/>
  <c r="G686" i="7"/>
  <c r="I686" i="7"/>
  <c r="K686" i="7"/>
  <c r="M688" i="7"/>
  <c r="M689" i="7"/>
  <c r="M690" i="7"/>
  <c r="M691" i="7"/>
  <c r="M692" i="7"/>
  <c r="M693" i="7"/>
  <c r="M694" i="7"/>
  <c r="M695" i="7"/>
  <c r="M696" i="7"/>
  <c r="M697" i="7"/>
  <c r="M698" i="7"/>
  <c r="M699" i="7"/>
  <c r="M700" i="7"/>
  <c r="G701" i="7"/>
  <c r="I701" i="7"/>
  <c r="K701" i="7"/>
  <c r="M703" i="7"/>
  <c r="M704" i="7"/>
  <c r="M705" i="7"/>
  <c r="M706" i="7"/>
  <c r="M707" i="7"/>
  <c r="M708" i="7"/>
  <c r="M709" i="7"/>
  <c r="M710" i="7"/>
  <c r="M711" i="7"/>
  <c r="M712" i="7"/>
  <c r="M713" i="7"/>
  <c r="M714" i="7"/>
  <c r="M715" i="7"/>
  <c r="G716" i="7"/>
  <c r="I716" i="7"/>
  <c r="K716" i="7"/>
  <c r="M718" i="7"/>
  <c r="M719" i="7"/>
  <c r="M720" i="7"/>
  <c r="M721" i="7"/>
  <c r="M722" i="7"/>
  <c r="M723" i="7"/>
  <c r="M724" i="7"/>
  <c r="M725" i="7"/>
  <c r="M726" i="7"/>
  <c r="M727" i="7"/>
  <c r="M728" i="7"/>
  <c r="M729" i="7"/>
  <c r="M730" i="7"/>
  <c r="G731" i="7"/>
  <c r="I731" i="7"/>
  <c r="K731" i="7"/>
  <c r="M733" i="7"/>
  <c r="M734" i="7"/>
  <c r="M735" i="7"/>
  <c r="M736" i="7"/>
  <c r="M737" i="7"/>
  <c r="M738" i="7"/>
  <c r="M739" i="7"/>
  <c r="M740" i="7"/>
  <c r="M741" i="7"/>
  <c r="M742" i="7"/>
  <c r="M743" i="7"/>
  <c r="M744" i="7"/>
  <c r="M745" i="7"/>
  <c r="G746" i="7"/>
  <c r="I746" i="7"/>
  <c r="K746" i="7"/>
  <c r="M748" i="7"/>
  <c r="M749" i="7"/>
  <c r="M750" i="7"/>
  <c r="M751" i="7"/>
  <c r="M752" i="7"/>
  <c r="M753" i="7"/>
  <c r="M754" i="7"/>
  <c r="M755" i="7"/>
  <c r="M756" i="7"/>
  <c r="M757" i="7"/>
  <c r="M758" i="7"/>
  <c r="M759" i="7"/>
  <c r="M760" i="7"/>
  <c r="G761" i="7"/>
  <c r="I761" i="7"/>
  <c r="K761" i="7"/>
  <c r="M763" i="7"/>
  <c r="M764" i="7"/>
  <c r="M765" i="7"/>
  <c r="M766" i="7"/>
  <c r="M767" i="7"/>
  <c r="M768" i="7"/>
  <c r="M769" i="7"/>
  <c r="M770" i="7"/>
  <c r="M771" i="7"/>
  <c r="M772" i="7"/>
  <c r="M773" i="7"/>
  <c r="M774" i="7"/>
  <c r="M775" i="7"/>
  <c r="G776" i="7"/>
  <c r="I776" i="7"/>
  <c r="K776" i="7"/>
  <c r="M778" i="7"/>
  <c r="M779" i="7"/>
  <c r="M780" i="7"/>
  <c r="M781" i="7"/>
  <c r="M782" i="7"/>
  <c r="M783" i="7"/>
  <c r="M784" i="7"/>
  <c r="M785" i="7"/>
  <c r="M786" i="7"/>
  <c r="M787" i="7"/>
  <c r="M788" i="7"/>
  <c r="M789" i="7"/>
  <c r="M790" i="7"/>
  <c r="G791" i="7"/>
  <c r="I791" i="7"/>
  <c r="K791" i="7"/>
  <c r="M793" i="7"/>
  <c r="M794" i="7"/>
  <c r="M795" i="7"/>
  <c r="M796" i="7"/>
  <c r="M797" i="7"/>
  <c r="M798" i="7"/>
  <c r="M799" i="7"/>
  <c r="M800" i="7"/>
  <c r="M801" i="7"/>
  <c r="M802" i="7"/>
  <c r="M803" i="7"/>
  <c r="M804" i="7"/>
  <c r="M805" i="7"/>
  <c r="G806" i="7"/>
  <c r="I806" i="7"/>
  <c r="K806" i="7"/>
  <c r="M808" i="7"/>
  <c r="M809" i="7"/>
  <c r="M810" i="7"/>
  <c r="M811" i="7"/>
  <c r="M812" i="7"/>
  <c r="M813" i="7"/>
  <c r="M814" i="7"/>
  <c r="M815" i="7"/>
  <c r="M816" i="7"/>
  <c r="M817" i="7"/>
  <c r="M818" i="7"/>
  <c r="M819" i="7"/>
  <c r="M820" i="7"/>
  <c r="G821" i="7"/>
  <c r="I821" i="7"/>
  <c r="K821" i="7"/>
  <c r="M823" i="7"/>
  <c r="M824" i="7"/>
  <c r="M825" i="7"/>
  <c r="M826" i="7"/>
  <c r="M827" i="7"/>
  <c r="M828" i="7"/>
  <c r="M829" i="7"/>
  <c r="M830" i="7"/>
  <c r="M831" i="7"/>
  <c r="M832" i="7"/>
  <c r="M833" i="7"/>
  <c r="M834" i="7"/>
  <c r="M835" i="7"/>
  <c r="G836" i="7"/>
  <c r="I836" i="7"/>
  <c r="K836" i="7"/>
  <c r="M838" i="7"/>
  <c r="M839" i="7"/>
  <c r="M840" i="7"/>
  <c r="M841" i="7"/>
  <c r="M842" i="7"/>
  <c r="M843" i="7"/>
  <c r="M844" i="7"/>
  <c r="M845" i="7"/>
  <c r="M846" i="7"/>
  <c r="M847" i="7"/>
  <c r="M848" i="7"/>
  <c r="M849" i="7"/>
  <c r="M850" i="7"/>
  <c r="G851" i="7"/>
  <c r="I851" i="7"/>
  <c r="K851" i="7"/>
  <c r="M853" i="7"/>
  <c r="M854" i="7"/>
  <c r="M855" i="7"/>
  <c r="M856" i="7"/>
  <c r="M857" i="7"/>
  <c r="M858" i="7"/>
  <c r="M859" i="7"/>
  <c r="M860" i="7"/>
  <c r="M861" i="7"/>
  <c r="M862" i="7"/>
  <c r="M863" i="7"/>
  <c r="M864" i="7"/>
  <c r="M865" i="7"/>
  <c r="G866" i="7"/>
  <c r="I866" i="7"/>
  <c r="K866" i="7"/>
  <c r="M868" i="7"/>
  <c r="M869" i="7"/>
  <c r="M870" i="7"/>
  <c r="M871" i="7"/>
  <c r="M872" i="7"/>
  <c r="M873" i="7"/>
  <c r="M874" i="7"/>
  <c r="M875" i="7"/>
  <c r="M876" i="7"/>
  <c r="M877" i="7"/>
  <c r="M878" i="7"/>
  <c r="M879" i="7"/>
  <c r="M880" i="7"/>
  <c r="G881" i="7"/>
  <c r="I881" i="7"/>
  <c r="K881" i="7"/>
  <c r="M883" i="7"/>
  <c r="M884" i="7"/>
  <c r="M885" i="7"/>
  <c r="M886" i="7"/>
  <c r="M887" i="7"/>
  <c r="M888" i="7"/>
  <c r="M889" i="7"/>
  <c r="M890" i="7"/>
  <c r="M891" i="7"/>
  <c r="M892" i="7"/>
  <c r="M893" i="7"/>
  <c r="M894" i="7"/>
  <c r="M895" i="7"/>
  <c r="G896" i="7"/>
  <c r="I896" i="7"/>
  <c r="K896" i="7"/>
  <c r="M898" i="7"/>
  <c r="M899" i="7"/>
  <c r="M900" i="7"/>
  <c r="M901" i="7"/>
  <c r="M902" i="7"/>
  <c r="M903" i="7"/>
  <c r="M904" i="7"/>
  <c r="M905" i="7"/>
  <c r="M906" i="7"/>
  <c r="M907" i="7"/>
  <c r="M908" i="7"/>
  <c r="M909" i="7"/>
  <c r="M910" i="7"/>
  <c r="G911" i="7"/>
  <c r="I911" i="7"/>
  <c r="K911" i="7"/>
  <c r="M913" i="7"/>
  <c r="M914" i="7"/>
  <c r="M915" i="7"/>
  <c r="M916" i="7"/>
  <c r="M917" i="7"/>
  <c r="M918" i="7"/>
  <c r="M919" i="7"/>
  <c r="M920" i="7"/>
  <c r="M921" i="7"/>
  <c r="M922" i="7"/>
  <c r="M923" i="7"/>
  <c r="M924" i="7"/>
  <c r="M925" i="7"/>
  <c r="G926" i="7"/>
  <c r="I926" i="7"/>
  <c r="K926" i="7"/>
  <c r="M928" i="7"/>
  <c r="M929" i="7"/>
  <c r="M930" i="7"/>
  <c r="M931" i="7"/>
  <c r="M932" i="7"/>
  <c r="M933" i="7"/>
  <c r="M934" i="7"/>
  <c r="M935" i="7"/>
  <c r="M936" i="7"/>
  <c r="M937" i="7"/>
  <c r="M938" i="7"/>
  <c r="M939" i="7"/>
  <c r="M940" i="7"/>
  <c r="G941" i="7"/>
  <c r="I941" i="7"/>
  <c r="K941" i="7"/>
  <c r="M943" i="7"/>
  <c r="M944" i="7"/>
  <c r="M945" i="7"/>
  <c r="M946" i="7"/>
  <c r="M947" i="7"/>
  <c r="M948" i="7"/>
  <c r="M949" i="7"/>
  <c r="M950" i="7"/>
  <c r="M951" i="7"/>
  <c r="M952" i="7"/>
  <c r="M953" i="7"/>
  <c r="M954" i="7"/>
  <c r="M955" i="7"/>
  <c r="G956" i="7"/>
  <c r="I956" i="7"/>
  <c r="K956" i="7"/>
  <c r="M958" i="7"/>
  <c r="M959" i="7"/>
  <c r="M960" i="7"/>
  <c r="M961" i="7"/>
  <c r="M962" i="7"/>
  <c r="M963" i="7"/>
  <c r="M964" i="7"/>
  <c r="M965" i="7"/>
  <c r="M966" i="7"/>
  <c r="M967" i="7"/>
  <c r="M968" i="7"/>
  <c r="M969" i="7"/>
  <c r="M970" i="7"/>
  <c r="G971" i="7"/>
  <c r="I971" i="7"/>
  <c r="K971" i="7"/>
  <c r="M973" i="7"/>
  <c r="M974" i="7"/>
  <c r="M975" i="7"/>
  <c r="M976" i="7"/>
  <c r="M977" i="7"/>
  <c r="M978" i="7"/>
  <c r="M979" i="7"/>
  <c r="M980" i="7"/>
  <c r="M981" i="7"/>
  <c r="M982" i="7"/>
  <c r="M983" i="7"/>
  <c r="M984" i="7"/>
  <c r="M985" i="7"/>
  <c r="G986" i="7"/>
  <c r="I986" i="7"/>
  <c r="K986" i="7"/>
  <c r="M988" i="7"/>
  <c r="M989" i="7"/>
  <c r="M990" i="7"/>
  <c r="M991" i="7"/>
  <c r="M992" i="7"/>
  <c r="M993" i="7"/>
  <c r="M994" i="7"/>
  <c r="M995" i="7"/>
  <c r="M996" i="7"/>
  <c r="M997" i="7"/>
  <c r="M998" i="7"/>
  <c r="M999" i="7"/>
  <c r="M1000" i="7"/>
  <c r="G1001" i="7"/>
  <c r="I1001" i="7"/>
  <c r="K1001" i="7"/>
  <c r="M1004" i="7"/>
  <c r="M1005" i="7"/>
  <c r="M1006" i="7"/>
  <c r="M1008" i="7"/>
  <c r="M1009" i="7"/>
  <c r="M1010" i="7"/>
  <c r="M1011" i="7"/>
  <c r="M1012" i="7"/>
  <c r="M1013" i="7"/>
  <c r="M1014" i="7"/>
  <c r="M1015" i="7"/>
  <c r="M1016" i="7"/>
  <c r="M1017" i="7"/>
  <c r="M1018" i="7"/>
  <c r="M1019" i="7"/>
  <c r="G1020" i="7"/>
  <c r="I1020" i="7"/>
  <c r="K1020" i="7"/>
  <c r="M1023" i="7"/>
  <c r="M1024" i="7" s="1"/>
  <c r="G1024" i="7"/>
  <c r="F54" i="5" s="1"/>
  <c r="I1024" i="7"/>
  <c r="H54" i="5" s="1"/>
  <c r="K1024" i="7"/>
  <c r="J54" i="5" s="1"/>
  <c r="M1026" i="7"/>
  <c r="M1027" i="7"/>
  <c r="M1028" i="7"/>
  <c r="G1029" i="7"/>
  <c r="F55" i="5" s="1"/>
  <c r="I1029" i="7"/>
  <c r="H55" i="5" s="1"/>
  <c r="K1029" i="7"/>
  <c r="J55" i="5" s="1"/>
  <c r="M1031" i="7"/>
  <c r="M1032" i="7" s="1"/>
  <c r="G1032" i="7"/>
  <c r="I1032" i="7"/>
  <c r="K1032" i="7"/>
  <c r="M1038" i="7"/>
  <c r="M1039" i="7"/>
  <c r="M1040" i="7"/>
  <c r="M1041" i="7"/>
  <c r="M1042" i="7"/>
  <c r="M1043" i="7"/>
  <c r="M1045" i="7"/>
  <c r="M1046" i="7"/>
  <c r="K1047" i="7"/>
  <c r="K1088" i="7" s="1"/>
  <c r="J59" i="5" s="1"/>
  <c r="M1049" i="7"/>
  <c r="M1050" i="7"/>
  <c r="M1051" i="7"/>
  <c r="M1052" i="7"/>
  <c r="M1053" i="7"/>
  <c r="M1054" i="7"/>
  <c r="M1055" i="7"/>
  <c r="M1056" i="7"/>
  <c r="M1057" i="7"/>
  <c r="M1058" i="7"/>
  <c r="M1059" i="7"/>
  <c r="M1061" i="7"/>
  <c r="M1062" i="7"/>
  <c r="M1063" i="7"/>
  <c r="M1064" i="7"/>
  <c r="M1065" i="7"/>
  <c r="M1066" i="7"/>
  <c r="M1067" i="7"/>
  <c r="M1069" i="7"/>
  <c r="M1070" i="7"/>
  <c r="M1072" i="7"/>
  <c r="M1073" i="7"/>
  <c r="M1074" i="7"/>
  <c r="M1075" i="7"/>
  <c r="M1076" i="7"/>
  <c r="M1077" i="7"/>
  <c r="M1078" i="7"/>
  <c r="M1079" i="7"/>
  <c r="M1080" i="7"/>
  <c r="M1081" i="7"/>
  <c r="M1082" i="7"/>
  <c r="M1083" i="7"/>
  <c r="M1084" i="7"/>
  <c r="M1085" i="7"/>
  <c r="M1086" i="7"/>
  <c r="M1087" i="7"/>
  <c r="I1088" i="7"/>
  <c r="M1090" i="7"/>
  <c r="M1092" i="7"/>
  <c r="M1093" i="7"/>
  <c r="M1094" i="7"/>
  <c r="M1095" i="7"/>
  <c r="M1096" i="7"/>
  <c r="M1097" i="7"/>
  <c r="M1098" i="7"/>
  <c r="M1099" i="7"/>
  <c r="M1100" i="7"/>
  <c r="M1101" i="7"/>
  <c r="M1102" i="7"/>
  <c r="M1103" i="7"/>
  <c r="M1104" i="7"/>
  <c r="G1105" i="7"/>
  <c r="F60" i="5" s="1"/>
  <c r="I1105" i="7"/>
  <c r="H60" i="5" s="1"/>
  <c r="K1105" i="7"/>
  <c r="J60" i="5" s="1"/>
  <c r="M1109" i="7"/>
  <c r="M1110" i="7"/>
  <c r="M1111" i="7"/>
  <c r="M1112" i="7"/>
  <c r="M1113" i="7"/>
  <c r="M1114" i="7"/>
  <c r="M1115" i="7"/>
  <c r="M1116" i="7"/>
  <c r="G1117" i="7"/>
  <c r="F63" i="5" s="1"/>
  <c r="I1117" i="7"/>
  <c r="H63" i="5" s="1"/>
  <c r="K1117" i="7"/>
  <c r="J63" i="5" s="1"/>
  <c r="M1119" i="7"/>
  <c r="M1120" i="7"/>
  <c r="M1121" i="7"/>
  <c r="M1122" i="7"/>
  <c r="M1123" i="7"/>
  <c r="M1124" i="7"/>
  <c r="M1125" i="7"/>
  <c r="G1126" i="7"/>
  <c r="F64" i="5" s="1"/>
  <c r="I1126" i="7"/>
  <c r="H64" i="5" s="1"/>
  <c r="K1126" i="7"/>
  <c r="J64" i="5" s="1"/>
  <c r="M1129" i="7"/>
  <c r="M1130" i="7"/>
  <c r="M1131" i="7"/>
  <c r="M1132" i="7"/>
  <c r="M1133" i="7"/>
  <c r="M1134" i="7"/>
  <c r="M1135" i="7"/>
  <c r="M1136" i="7"/>
  <c r="M1137" i="7"/>
  <c r="M1138" i="7"/>
  <c r="G1139" i="7"/>
  <c r="F65" i="5" s="1"/>
  <c r="I1139" i="7"/>
  <c r="H65" i="5" s="1"/>
  <c r="K1139" i="7"/>
  <c r="J65" i="5" s="1"/>
  <c r="M1141" i="7"/>
  <c r="M1142" i="7"/>
  <c r="M1143" i="7"/>
  <c r="M1144" i="7"/>
  <c r="M1145" i="7"/>
  <c r="M1146" i="7"/>
  <c r="M1147" i="7"/>
  <c r="G1148" i="7"/>
  <c r="F66" i="5" s="1"/>
  <c r="I1148" i="7"/>
  <c r="H66" i="5" s="1"/>
  <c r="K1148" i="7"/>
  <c r="J66" i="5" s="1"/>
  <c r="M1151" i="7"/>
  <c r="M1152" i="7"/>
  <c r="M1153" i="7"/>
  <c r="M1154" i="7"/>
  <c r="M1155" i="7"/>
  <c r="M1156" i="7"/>
  <c r="M1157" i="7"/>
  <c r="M1158" i="7"/>
  <c r="M1159" i="7"/>
  <c r="M1160" i="7"/>
  <c r="G1161" i="7"/>
  <c r="I1161" i="7"/>
  <c r="K1161" i="7"/>
  <c r="J67" i="5" s="1"/>
  <c r="M1163" i="7"/>
  <c r="M1164" i="7"/>
  <c r="M1165" i="7"/>
  <c r="M1166" i="7"/>
  <c r="M1167" i="7"/>
  <c r="M1168" i="7"/>
  <c r="M1169" i="7"/>
  <c r="G1170" i="7"/>
  <c r="F68" i="5" s="1"/>
  <c r="I1170" i="7"/>
  <c r="H68" i="5" s="1"/>
  <c r="K1170" i="7"/>
  <c r="J68" i="5" s="1"/>
  <c r="I1173" i="7"/>
  <c r="M1173" i="7" s="1"/>
  <c r="M1174" i="7"/>
  <c r="M1175" i="7"/>
  <c r="M1176" i="7"/>
  <c r="M1177" i="7"/>
  <c r="M1178" i="7"/>
  <c r="M1179" i="7"/>
  <c r="M1180" i="7"/>
  <c r="M1181" i="7"/>
  <c r="M1182" i="7"/>
  <c r="G1183" i="7"/>
  <c r="K1183" i="7"/>
  <c r="J69" i="5" s="1"/>
  <c r="M1185" i="7"/>
  <c r="M1186" i="7"/>
  <c r="M1187" i="7"/>
  <c r="M1188" i="7"/>
  <c r="M1189" i="7"/>
  <c r="M1190" i="7"/>
  <c r="M1191" i="7"/>
  <c r="G1192" i="7"/>
  <c r="F70" i="5" s="1"/>
  <c r="I1192" i="7"/>
  <c r="H70" i="5" s="1"/>
  <c r="K1192" i="7"/>
  <c r="J70" i="5" s="1"/>
  <c r="M1195" i="7"/>
  <c r="M1196" i="7"/>
  <c r="M1197" i="7"/>
  <c r="M1198" i="7"/>
  <c r="M1199" i="7"/>
  <c r="M1200" i="7"/>
  <c r="M1201" i="7"/>
  <c r="M1202" i="7"/>
  <c r="M1203" i="7"/>
  <c r="M1204" i="7"/>
  <c r="G1205" i="7"/>
  <c r="F71" i="5" s="1"/>
  <c r="I1205" i="7"/>
  <c r="H71" i="5" s="1"/>
  <c r="K1205" i="7"/>
  <c r="M1207" i="7"/>
  <c r="M1208" i="7"/>
  <c r="M1209" i="7"/>
  <c r="M1210" i="7"/>
  <c r="M1211" i="7"/>
  <c r="M1212" i="7"/>
  <c r="M1213" i="7"/>
  <c r="G1214" i="7"/>
  <c r="F72" i="5" s="1"/>
  <c r="I1214" i="7"/>
  <c r="H72" i="5" s="1"/>
  <c r="K1214" i="7"/>
  <c r="J72" i="5" s="1"/>
  <c r="M1217" i="7"/>
  <c r="M1218" i="7"/>
  <c r="M1219" i="7"/>
  <c r="M1220" i="7"/>
  <c r="M1221" i="7"/>
  <c r="M1222" i="7"/>
  <c r="M1223" i="7"/>
  <c r="M1224" i="7"/>
  <c r="M1225" i="7"/>
  <c r="M1226" i="7"/>
  <c r="G1227" i="7"/>
  <c r="F73" i="5" s="1"/>
  <c r="I1227" i="7"/>
  <c r="H73" i="5" s="1"/>
  <c r="K1227" i="7"/>
  <c r="I1229" i="7"/>
  <c r="I1236" i="7" s="1"/>
  <c r="H74" i="5" s="1"/>
  <c r="M1230" i="7"/>
  <c r="M1231" i="7"/>
  <c r="M1232" i="7"/>
  <c r="M1233" i="7"/>
  <c r="M1234" i="7"/>
  <c r="M1235" i="7"/>
  <c r="G1236" i="7"/>
  <c r="F74" i="5" s="1"/>
  <c r="K1236" i="7"/>
  <c r="J74" i="5" s="1"/>
  <c r="M1239" i="7"/>
  <c r="M1240" i="7"/>
  <c r="M1241" i="7"/>
  <c r="M1242" i="7"/>
  <c r="M1243" i="7"/>
  <c r="M1244" i="7"/>
  <c r="M1245" i="7"/>
  <c r="M1246" i="7"/>
  <c r="M1247" i="7"/>
  <c r="M1248" i="7"/>
  <c r="G1249" i="7"/>
  <c r="F75" i="5" s="1"/>
  <c r="I1249" i="7"/>
  <c r="H75" i="5" s="1"/>
  <c r="K1249" i="7"/>
  <c r="J75" i="5" s="1"/>
  <c r="M1251" i="7"/>
  <c r="M1252" i="7"/>
  <c r="M1253" i="7"/>
  <c r="M1254" i="7"/>
  <c r="M1255" i="7"/>
  <c r="M1256" i="7"/>
  <c r="M1257" i="7"/>
  <c r="G1258" i="7"/>
  <c r="F76" i="5" s="1"/>
  <c r="I1258" i="7"/>
  <c r="H76" i="5" s="1"/>
  <c r="K1258" i="7"/>
  <c r="J76" i="5" s="1"/>
  <c r="M1261" i="7"/>
  <c r="M1262" i="7"/>
  <c r="M1263" i="7"/>
  <c r="M1264" i="7"/>
  <c r="G1265" i="7"/>
  <c r="F77" i="5" s="1"/>
  <c r="I1265" i="7"/>
  <c r="H77" i="5" s="1"/>
  <c r="K1265" i="7"/>
  <c r="J77" i="5" s="1"/>
  <c r="M1267" i="7"/>
  <c r="M1268" i="7"/>
  <c r="M1269" i="7"/>
  <c r="K9" i="6"/>
  <c r="K11" i="6"/>
  <c r="K13" i="6"/>
  <c r="K14" i="6"/>
  <c r="K15" i="6"/>
  <c r="K16" i="6"/>
  <c r="K18" i="6"/>
  <c r="K19" i="6"/>
  <c r="K20" i="6"/>
  <c r="K21" i="6"/>
  <c r="K22" i="6"/>
  <c r="K23" i="6"/>
  <c r="K24" i="6"/>
  <c r="K25" i="6"/>
  <c r="K26" i="6"/>
  <c r="K27" i="6"/>
  <c r="K28" i="6"/>
  <c r="K29" i="6"/>
  <c r="K30" i="6"/>
  <c r="K31" i="6"/>
  <c r="K33" i="6"/>
  <c r="K34" i="6"/>
  <c r="G35" i="6"/>
  <c r="I35" i="6"/>
  <c r="H10" i="5" s="1"/>
  <c r="K38" i="6"/>
  <c r="K39" i="6"/>
  <c r="K42" i="6"/>
  <c r="K43" i="6"/>
  <c r="K44" i="6"/>
  <c r="K45" i="6"/>
  <c r="K46" i="6"/>
  <c r="K48" i="6"/>
  <c r="K49" i="6"/>
  <c r="K50" i="6"/>
  <c r="K51" i="6"/>
  <c r="K52" i="6"/>
  <c r="K54" i="6"/>
  <c r="K61" i="6"/>
  <c r="G62" i="6"/>
  <c r="F12" i="5" s="1"/>
  <c r="I62" i="6"/>
  <c r="K62" i="6" s="1"/>
  <c r="K64" i="6"/>
  <c r="K65" i="6"/>
  <c r="K66" i="6"/>
  <c r="K68" i="6"/>
  <c r="G69" i="6"/>
  <c r="I69" i="6"/>
  <c r="K71" i="6"/>
  <c r="K72" i="6" s="1"/>
  <c r="G72" i="6"/>
  <c r="F14" i="5" s="1"/>
  <c r="I72" i="6"/>
  <c r="H14" i="5" s="1"/>
  <c r="F9" i="5"/>
  <c r="H9" i="5"/>
  <c r="H11" i="5"/>
  <c r="F79" i="5"/>
  <c r="H79" i="5"/>
  <c r="J79" i="5"/>
  <c r="F80" i="5"/>
  <c r="H80" i="5"/>
  <c r="J80" i="5"/>
  <c r="F81" i="5"/>
  <c r="H81" i="5"/>
  <c r="J81" i="5"/>
  <c r="J28" i="1"/>
  <c r="J31" i="1"/>
  <c r="J55" i="1"/>
  <c r="J64" i="1" s="1"/>
  <c r="H69" i="1"/>
  <c r="H77" i="1"/>
  <c r="H81" i="1"/>
  <c r="H84" i="1"/>
  <c r="H87" i="1"/>
  <c r="H90" i="1"/>
  <c r="H93" i="1"/>
  <c r="H96" i="1"/>
  <c r="H99" i="1"/>
  <c r="F119" i="1"/>
  <c r="J119" i="1" s="1"/>
  <c r="F120" i="1"/>
  <c r="J120" i="1" s="1"/>
  <c r="J123" i="1"/>
  <c r="J124" i="1"/>
  <c r="J127" i="1"/>
  <c r="J128" i="1"/>
  <c r="J131" i="1"/>
  <c r="J132" i="1"/>
  <c r="J135" i="1"/>
  <c r="J136" i="1"/>
  <c r="J139" i="1"/>
  <c r="J140" i="1"/>
  <c r="J143" i="1"/>
  <c r="J144" i="1"/>
  <c r="J147" i="1"/>
  <c r="J148" i="1"/>
  <c r="K40" i="6" l="1"/>
  <c r="F34" i="5"/>
  <c r="L34" i="5" s="1"/>
  <c r="G1088" i="7"/>
  <c r="G1106" i="7" s="1"/>
  <c r="G326" i="7"/>
  <c r="F27" i="5" s="1"/>
  <c r="L9" i="5"/>
  <c r="J9" i="5"/>
  <c r="H12" i="5"/>
  <c r="L12" i="5" s="1"/>
  <c r="K35" i="6"/>
  <c r="J11" i="5"/>
  <c r="G1002" i="7"/>
  <c r="G1021" i="7" s="1"/>
  <c r="F53" i="5" s="1"/>
  <c r="K1259" i="7"/>
  <c r="K306" i="7"/>
  <c r="J26" i="5" s="1"/>
  <c r="I149" i="7"/>
  <c r="G1215" i="7"/>
  <c r="M911" i="7"/>
  <c r="I306" i="7"/>
  <c r="H26" i="5" s="1"/>
  <c r="M170" i="7"/>
  <c r="G149" i="7"/>
  <c r="M124" i="7"/>
  <c r="I346" i="7"/>
  <c r="H28" i="5" s="1"/>
  <c r="K326" i="7"/>
  <c r="J27" i="5" s="1"/>
  <c r="I1171" i="7"/>
  <c r="K1149" i="7"/>
  <c r="G1127" i="7"/>
  <c r="K127" i="7"/>
  <c r="M77" i="7"/>
  <c r="M72" i="7"/>
  <c r="M1029" i="7"/>
  <c r="M926" i="7"/>
  <c r="M881" i="7"/>
  <c r="M791" i="7"/>
  <c r="M731" i="7"/>
  <c r="I1002" i="7"/>
  <c r="I1021" i="7" s="1"/>
  <c r="H53" i="5" s="1"/>
  <c r="M558" i="7"/>
  <c r="M358" i="7"/>
  <c r="I271" i="7"/>
  <c r="H23" i="5" s="1"/>
  <c r="M1126" i="7"/>
  <c r="M119" i="7"/>
  <c r="L44" i="5"/>
  <c r="L60" i="5"/>
  <c r="L37" i="5"/>
  <c r="H67" i="5"/>
  <c r="M140" i="7"/>
  <c r="K1215" i="7"/>
  <c r="M1161" i="7"/>
  <c r="I386" i="7"/>
  <c r="H30" i="5" s="1"/>
  <c r="K386" i="7"/>
  <c r="J30" i="5" s="1"/>
  <c r="K1193" i="7"/>
  <c r="K1171" i="7"/>
  <c r="L80" i="5"/>
  <c r="M1227" i="7"/>
  <c r="K18" i="7"/>
  <c r="K49" i="7" s="1"/>
  <c r="J19" i="5" s="1"/>
  <c r="L31" i="5"/>
  <c r="G1149" i="7"/>
  <c r="M1047" i="7"/>
  <c r="M1088" i="7" s="1"/>
  <c r="L52" i="5"/>
  <c r="K271" i="7"/>
  <c r="J23" i="5" s="1"/>
  <c r="K149" i="7"/>
  <c r="K83" i="7"/>
  <c r="I1215" i="7"/>
  <c r="L79" i="5"/>
  <c r="L63" i="5"/>
  <c r="I1127" i="7"/>
  <c r="M1001" i="7"/>
  <c r="M866" i="7"/>
  <c r="M836" i="7"/>
  <c r="M716" i="7"/>
  <c r="I366" i="7"/>
  <c r="H29" i="5" s="1"/>
  <c r="I326" i="7"/>
  <c r="H27" i="5" s="1"/>
  <c r="M298" i="7"/>
  <c r="M1265" i="7"/>
  <c r="M1258" i="7"/>
  <c r="M1229" i="7"/>
  <c r="M1236" i="7" s="1"/>
  <c r="M495" i="7"/>
  <c r="M486" i="7"/>
  <c r="G366" i="7"/>
  <c r="F29" i="5" s="1"/>
  <c r="K346" i="7"/>
  <c r="J28" i="5" s="1"/>
  <c r="M248" i="7"/>
  <c r="I49" i="7"/>
  <c r="H19" i="5" s="1"/>
  <c r="M12" i="7"/>
  <c r="M18" i="7" s="1"/>
  <c r="M1205" i="7"/>
  <c r="M575" i="7"/>
  <c r="M532" i="7"/>
  <c r="M426" i="7"/>
  <c r="M287" i="7"/>
  <c r="M105" i="7"/>
  <c r="L64" i="5"/>
  <c r="M1020" i="7"/>
  <c r="M776" i="7"/>
  <c r="M701" i="7"/>
  <c r="M671" i="7"/>
  <c r="M656" i="7"/>
  <c r="M611" i="7"/>
  <c r="L49" i="5"/>
  <c r="M436" i="7"/>
  <c r="G346" i="7"/>
  <c r="F28" i="5" s="1"/>
  <c r="G306" i="7"/>
  <c r="F26" i="5" s="1"/>
  <c r="M141" i="7"/>
  <c r="M259" i="7"/>
  <c r="G612" i="7"/>
  <c r="J73" i="5"/>
  <c r="L73" i="5" s="1"/>
  <c r="K1237" i="7"/>
  <c r="F69" i="5"/>
  <c r="G1193" i="7"/>
  <c r="F67" i="5"/>
  <c r="G1171" i="7"/>
  <c r="M956" i="7"/>
  <c r="M941" i="7"/>
  <c r="M473" i="7"/>
  <c r="L24" i="5"/>
  <c r="K1127" i="7"/>
  <c r="G1259" i="7"/>
  <c r="K612" i="7"/>
  <c r="I612" i="7"/>
  <c r="L51" i="5"/>
  <c r="L39" i="5"/>
  <c r="L70" i="5"/>
  <c r="M1192" i="7"/>
  <c r="L66" i="5"/>
  <c r="M1139" i="7"/>
  <c r="M806" i="7"/>
  <c r="M595" i="7"/>
  <c r="M325" i="7"/>
  <c r="M279" i="7"/>
  <c r="M191" i="7"/>
  <c r="M74" i="7"/>
  <c r="G83" i="7"/>
  <c r="I1149" i="7"/>
  <c r="M1117" i="7"/>
  <c r="M971" i="7"/>
  <c r="M896" i="7"/>
  <c r="M686" i="7"/>
  <c r="L47" i="5"/>
  <c r="M461" i="7"/>
  <c r="G271" i="7"/>
  <c r="F23" i="5" s="1"/>
  <c r="L22" i="5"/>
  <c r="M151" i="7"/>
  <c r="M160" i="7" s="1"/>
  <c r="G127" i="7"/>
  <c r="M116" i="7"/>
  <c r="M75" i="7"/>
  <c r="L45" i="5"/>
  <c r="M1249" i="7"/>
  <c r="M1183" i="7"/>
  <c r="M986" i="7"/>
  <c r="M821" i="7"/>
  <c r="L40" i="5"/>
  <c r="M450" i="7"/>
  <c r="L36" i="5"/>
  <c r="L35" i="5"/>
  <c r="M402" i="7"/>
  <c r="K366" i="7"/>
  <c r="J29" i="5" s="1"/>
  <c r="M338" i="7"/>
  <c r="M318" i="7"/>
  <c r="M305" i="7"/>
  <c r="M226" i="7"/>
  <c r="G49" i="7"/>
  <c r="F19" i="5" s="1"/>
  <c r="G1237" i="7"/>
  <c r="M1105" i="7"/>
  <c r="L55" i="5"/>
  <c r="M851" i="7"/>
  <c r="M567" i="7"/>
  <c r="M507" i="7"/>
  <c r="M443" i="7"/>
  <c r="G386" i="7"/>
  <c r="F30" i="5" s="1"/>
  <c r="M378" i="7"/>
  <c r="M125" i="7"/>
  <c r="M61" i="7"/>
  <c r="F13" i="5"/>
  <c r="K69" i="6"/>
  <c r="L14" i="5"/>
  <c r="L11" i="5"/>
  <c r="L74" i="5"/>
  <c r="L32" i="5"/>
  <c r="J61" i="5"/>
  <c r="L72" i="5"/>
  <c r="L48" i="5"/>
  <c r="L68" i="5"/>
  <c r="L54" i="5"/>
  <c r="L65" i="5"/>
  <c r="J71" i="5"/>
  <c r="L71" i="5" s="1"/>
  <c r="K1106" i="7"/>
  <c r="I1259" i="7"/>
  <c r="G73" i="6"/>
  <c r="F10" i="5"/>
  <c r="L75" i="5"/>
  <c r="M761" i="7"/>
  <c r="M640" i="7"/>
  <c r="L50" i="5"/>
  <c r="M543" i="7"/>
  <c r="L43" i="5"/>
  <c r="L38" i="5"/>
  <c r="M414" i="7"/>
  <c r="M385" i="7"/>
  <c r="L25" i="5"/>
  <c r="M270" i="7"/>
  <c r="M203" i="7"/>
  <c r="M123" i="7"/>
  <c r="I1237" i="7"/>
  <c r="I73" i="6"/>
  <c r="L77" i="5"/>
  <c r="L76" i="5"/>
  <c r="M1214" i="7"/>
  <c r="H59" i="5"/>
  <c r="I1106" i="7"/>
  <c r="M746" i="7"/>
  <c r="L46" i="5"/>
  <c r="L41" i="5"/>
  <c r="M345" i="7"/>
  <c r="M237" i="7"/>
  <c r="L21" i="5"/>
  <c r="M48" i="7"/>
  <c r="M38" i="7"/>
  <c r="L81" i="5"/>
  <c r="H13" i="5"/>
  <c r="I1183" i="7"/>
  <c r="M1170" i="7"/>
  <c r="M1148" i="7"/>
  <c r="K1002" i="7"/>
  <c r="K1021" i="7" s="1"/>
  <c r="J53" i="5" s="1"/>
  <c r="M603" i="7"/>
  <c r="L42" i="5"/>
  <c r="M394" i="7"/>
  <c r="M365" i="7"/>
  <c r="M214" i="7"/>
  <c r="M180" i="7"/>
  <c r="M138" i="7"/>
  <c r="M118" i="7"/>
  <c r="G1033" i="7" l="1"/>
  <c r="M306" i="7"/>
  <c r="G215" i="7"/>
  <c r="K215" i="7"/>
  <c r="J20" i="5" s="1"/>
  <c r="J57" i="5" s="1"/>
  <c r="I215" i="7"/>
  <c r="H20" i="5" s="1"/>
  <c r="H57" i="5" s="1"/>
  <c r="F59" i="5"/>
  <c r="F61" i="5" s="1"/>
  <c r="M1237" i="7"/>
  <c r="H15" i="5"/>
  <c r="K73" i="6"/>
  <c r="J12" i="5"/>
  <c r="I1033" i="7"/>
  <c r="M1127" i="7"/>
  <c r="L27" i="5"/>
  <c r="L26" i="5"/>
  <c r="M366" i="7"/>
  <c r="M1193" i="7"/>
  <c r="M612" i="7"/>
  <c r="M346" i="7"/>
  <c r="M1149" i="7"/>
  <c r="M1106" i="7"/>
  <c r="M1259" i="7"/>
  <c r="M149" i="7"/>
  <c r="L29" i="5"/>
  <c r="F78" i="5"/>
  <c r="L67" i="5"/>
  <c r="L28" i="5"/>
  <c r="M271" i="7"/>
  <c r="M1171" i="7"/>
  <c r="M1215" i="7"/>
  <c r="L30" i="5"/>
  <c r="L19" i="5"/>
  <c r="M1002" i="7"/>
  <c r="M1021" i="7" s="1"/>
  <c r="L23" i="5"/>
  <c r="G1266" i="7"/>
  <c r="F20" i="5"/>
  <c r="M326" i="7"/>
  <c r="M127" i="7"/>
  <c r="M386" i="7"/>
  <c r="M83" i="7"/>
  <c r="K1266" i="7"/>
  <c r="L10" i="5"/>
  <c r="F15" i="5"/>
  <c r="J10" i="5"/>
  <c r="L53" i="5"/>
  <c r="M49" i="7"/>
  <c r="H42" i="1"/>
  <c r="F116" i="1"/>
  <c r="H69" i="5"/>
  <c r="I1193" i="7"/>
  <c r="I1266" i="7" s="1"/>
  <c r="J13" i="5"/>
  <c r="L13" i="5"/>
  <c r="K1033" i="7"/>
  <c r="H61" i="5"/>
  <c r="H43" i="1"/>
  <c r="H116" i="1"/>
  <c r="J78" i="5"/>
  <c r="I1034" i="7" l="1"/>
  <c r="I1270" i="7" s="1"/>
  <c r="D105" i="1" s="1"/>
  <c r="M215" i="7"/>
  <c r="L59" i="5"/>
  <c r="L61" i="5" s="1"/>
  <c r="J15" i="5"/>
  <c r="M1033" i="7"/>
  <c r="M1266" i="7"/>
  <c r="K1034" i="7"/>
  <c r="K1270" i="7" s="1"/>
  <c r="D106" i="1" s="1"/>
  <c r="L20" i="5"/>
  <c r="J82" i="5"/>
  <c r="F57" i="5"/>
  <c r="F82" i="5" s="1"/>
  <c r="G1034" i="7"/>
  <c r="G1270" i="7" s="1"/>
  <c r="L15" i="5"/>
  <c r="J116" i="1"/>
  <c r="J43" i="1"/>
  <c r="J44" i="1" s="1"/>
  <c r="H78" i="5"/>
  <c r="H82" i="5" s="1"/>
  <c r="L69" i="5"/>
  <c r="L78" i="5" s="1"/>
  <c r="M1034" i="7" l="1"/>
  <c r="F106" i="1"/>
  <c r="H115" i="1"/>
  <c r="H117" i="1" s="1"/>
  <c r="H121" i="1" s="1"/>
  <c r="H125" i="1" s="1"/>
  <c r="H129" i="1" s="1"/>
  <c r="H133" i="1" s="1"/>
  <c r="H137" i="1" s="1"/>
  <c r="H141" i="1" s="1"/>
  <c r="H145" i="1" s="1"/>
  <c r="H149" i="1" s="1"/>
  <c r="H153" i="1" s="1"/>
  <c r="H155" i="1" s="1"/>
  <c r="L57" i="5"/>
  <c r="L82" i="5" s="1"/>
  <c r="F104" i="1"/>
  <c r="F115" i="1"/>
  <c r="F117" i="1" s="1"/>
  <c r="F121" i="1" s="1"/>
  <c r="F125" i="1" s="1"/>
  <c r="F129" i="1" s="1"/>
  <c r="F133" i="1" s="1"/>
  <c r="F137" i="1" s="1"/>
  <c r="F141" i="1" s="1"/>
  <c r="F145" i="1" s="1"/>
  <c r="F149" i="1" s="1"/>
  <c r="M1270" i="7" l="1"/>
  <c r="F153" i="1"/>
  <c r="F155" i="1" s="1"/>
  <c r="H110" i="1" s="1"/>
  <c r="H106" i="1"/>
  <c r="H107" i="1" s="1"/>
  <c r="J115" i="1"/>
  <c r="J117" i="1" s="1"/>
  <c r="J121" i="1" s="1"/>
  <c r="J125" i="1" s="1"/>
  <c r="J129" i="1" s="1"/>
  <c r="J133" i="1" s="1"/>
  <c r="J137" i="1" s="1"/>
  <c r="J141" i="1" s="1"/>
  <c r="J145" i="1" s="1"/>
  <c r="J149" i="1" s="1"/>
  <c r="J153" i="1" s="1"/>
  <c r="J155" i="1" s="1"/>
  <c r="J111" i="1" l="1"/>
  <c r="J112" i="1" s="1"/>
</calcChain>
</file>

<file path=xl/sharedStrings.xml><?xml version="1.0" encoding="utf-8"?>
<sst xmlns="http://schemas.openxmlformats.org/spreadsheetml/2006/main" count="2929" uniqueCount="1886">
  <si>
    <t>This worksheet shows an example of the Interim Balance Sheet for Fund 10. The worksheet has five tables: Assets,Resources, Liabilities, Fund Balance, and Recapitulation of Budgeted Fund Balance.  The columns "Ref", "Ref2", "Ref3", and "Ref4" are included only to show cross-reference information for cells that should agree in the reports on other tabs in this file.</t>
  </si>
  <si>
    <t>Report of the Secretary</t>
  </si>
  <si>
    <t xml:space="preserve">To the Board of Education of the District of </t>
  </si>
  <si>
    <t>Anytown</t>
  </si>
  <si>
    <t>Assets and Resources</t>
  </si>
  <si>
    <t>Account Number</t>
  </si>
  <si>
    <t>Account Name</t>
  </si>
  <si>
    <t>N/A</t>
  </si>
  <si>
    <t>N/A2</t>
  </si>
  <si>
    <t>N/A3</t>
  </si>
  <si>
    <t>N/A4</t>
  </si>
  <si>
    <t>N/A5</t>
  </si>
  <si>
    <t>Subtotal Balance</t>
  </si>
  <si>
    <t>N/A6</t>
  </si>
  <si>
    <t>Balance</t>
  </si>
  <si>
    <t>Cash in Bank</t>
  </si>
  <si>
    <t>102-106</t>
  </si>
  <si>
    <t>Cash Equivalents</t>
  </si>
  <si>
    <t>Impact Aid Reserve (General) Account</t>
  </si>
  <si>
    <t>Impact Aid Reserve (Capital) Account</t>
  </si>
  <si>
    <t>Investments</t>
  </si>
  <si>
    <t>Unamortized Premiums on Investments</t>
  </si>
  <si>
    <t>Unamortized Discounts on Investments (Credit)</t>
  </si>
  <si>
    <t>Interest Receivable on Investments</t>
  </si>
  <si>
    <t>Accrued Interest on Investments Purchased</t>
  </si>
  <si>
    <t>Investment - Capital Reserve Account</t>
  </si>
  <si>
    <t>Investment - Maintenance Reserve Account</t>
  </si>
  <si>
    <t>Investment - Current Expense Emergency Reserve Account</t>
  </si>
  <si>
    <t>Tax Levy Receivable</t>
  </si>
  <si>
    <t>Subtitle</t>
  </si>
  <si>
    <t>Accounts Receivable:</t>
  </si>
  <si>
    <t xml:space="preserve">    Interfund</t>
  </si>
  <si>
    <t xml:space="preserve">    Intergovernmental - State</t>
  </si>
  <si>
    <t xml:space="preserve">    Intergovernmental - Federal</t>
  </si>
  <si>
    <t xml:space="preserve">    Intergovernmental - Other</t>
  </si>
  <si>
    <t xml:space="preserve">    Other (net of estimated uncollectible of $10,000)</t>
  </si>
  <si>
    <t>Loans Receivable:</t>
  </si>
  <si>
    <t>151, 152</t>
  </si>
  <si>
    <t xml:space="preserve">    Other (net of estimated uncollectible of $ 0)</t>
  </si>
  <si>
    <t>Bond Proceeds Receivable</t>
  </si>
  <si>
    <t>Inventories for Consumption</t>
  </si>
  <si>
    <t>Inventories for Resale</t>
  </si>
  <si>
    <t>Prepaid Expenses</t>
  </si>
  <si>
    <t>Deposits</t>
  </si>
  <si>
    <t>Deferred Expenditures</t>
  </si>
  <si>
    <t>199, xxx</t>
  </si>
  <si>
    <t>Other Current Assets</t>
  </si>
  <si>
    <t>Resources:</t>
  </si>
  <si>
    <t>Ref</t>
  </si>
  <si>
    <t>Ref2</t>
  </si>
  <si>
    <t>Estimated Revenues</t>
  </si>
  <si>
    <t xml:space="preserve">    Less Revenues</t>
  </si>
  <si>
    <t>Total Assets and Resources</t>
  </si>
  <si>
    <t>Liabilities and Fund Equity</t>
  </si>
  <si>
    <t>N/A52</t>
  </si>
  <si>
    <r>
      <t xml:space="preserve">Cash Overdraft </t>
    </r>
    <r>
      <rPr>
        <i/>
        <sz val="11"/>
        <rFont val="Arial"/>
        <family val="2"/>
      </rPr>
      <t>(Note: Only overdrawn cash is shown as a liability)</t>
    </r>
  </si>
  <si>
    <t>Interfund Loans Payable</t>
  </si>
  <si>
    <t>Interfund Accounts Payable</t>
  </si>
  <si>
    <t>Intergovernmental Accounts Payable - State</t>
  </si>
  <si>
    <t>Intergovernmental Accounts Payable - Federal</t>
  </si>
  <si>
    <t>Intergovernmental Accounts Payable - Other</t>
  </si>
  <si>
    <t>Accounts Payable</t>
  </si>
  <si>
    <t>Judgments Payable</t>
  </si>
  <si>
    <t>Compensated Absences Payable</t>
  </si>
  <si>
    <t>Contracts Payable</t>
  </si>
  <si>
    <t>Loans Payable</t>
  </si>
  <si>
    <t>Payroll Deductions and Withholdings</t>
  </si>
  <si>
    <t>Deferred Revenues</t>
  </si>
  <si>
    <t>Unemployment Trust Fund Liability</t>
  </si>
  <si>
    <t>499, xxx</t>
  </si>
  <si>
    <t>Other Current Liabilities</t>
  </si>
  <si>
    <t>Total</t>
  </si>
  <si>
    <t>Total Liabilities</t>
  </si>
  <si>
    <t>Fund Balance:</t>
  </si>
  <si>
    <t>Subtotal Balance2</t>
  </si>
  <si>
    <t>Ref3</t>
  </si>
  <si>
    <t>Subtotal Balance3</t>
  </si>
  <si>
    <t>Ref4</t>
  </si>
  <si>
    <t>subtitle</t>
  </si>
  <si>
    <t>Appropriated:</t>
  </si>
  <si>
    <t>Reserve for Encumbrances - Current Year</t>
  </si>
  <si>
    <t>Reserve for Encumbrances - Prior Year</t>
  </si>
  <si>
    <t>Reserved Fund Balance:</t>
  </si>
  <si>
    <t>Add: Increase in Capital Reserve</t>
  </si>
  <si>
    <t>Add: Interest Deposit to Capital Reserve</t>
  </si>
  <si>
    <t>Less: Budgeted Withdrawal from Capital Reserve-Eligible Costs</t>
  </si>
  <si>
    <t>Less: Budgeted Withdrawal from Capital Reserve-Excess Costs</t>
  </si>
  <si>
    <t>Less:  Budgeted Withdrawal from Capital Reserve-Transfer to Debt Service</t>
  </si>
  <si>
    <t>Adult Education Programs</t>
  </si>
  <si>
    <t>Add: Increase in Sale/Leaseback Reserve</t>
  </si>
  <si>
    <t>Less: Budgeted Withdrawal from Sale/Leaseback Reserve</t>
  </si>
  <si>
    <t>Add: Increase in Maintenance Reserve</t>
  </si>
  <si>
    <t>Less: Budgeted Withdrawal from Maintenance Reserve</t>
  </si>
  <si>
    <t>Less: Budgeted Withdrawal from Tuition Reserve- Tuition Adjustment</t>
  </si>
  <si>
    <t>Less: Budgeted Withdrawal from Tuition Reserve- Surplus</t>
  </si>
  <si>
    <t>Add: Increase in Current Expense Emergency Reserve</t>
  </si>
  <si>
    <t>Less: Budgeted Withdrawal from Current Expense Emergency Reserve</t>
  </si>
  <si>
    <t>Add:  Increase in Bus Advertising Reserve for Fuel Costs</t>
  </si>
  <si>
    <t>Less:  Budgeted Withdrawal from Bus Advertising Reserve for Fuel Costs</t>
  </si>
  <si>
    <t>Add: Increase in Federal Impact Aid Reserve (General)</t>
  </si>
  <si>
    <t>Less: Budgeted Withdrawal from Federal Impact Aid Reserve (General)</t>
  </si>
  <si>
    <t>Add: Increase in Federal Impact Aid Reserve (Capital)</t>
  </si>
  <si>
    <t>Less: Budgeted Withdrawal from Federal Impact Aid Reserve (Capital)</t>
  </si>
  <si>
    <t>Add: Increase in Unemployment Fund</t>
  </si>
  <si>
    <t>Less: Budgeted Withdrawal from Unemployment Fund</t>
  </si>
  <si>
    <t>751,752,76x</t>
  </si>
  <si>
    <t>Other Reserves</t>
  </si>
  <si>
    <t>Appropriations</t>
  </si>
  <si>
    <t>Less:  Expenditures</t>
  </si>
  <si>
    <t>Encumbrances</t>
  </si>
  <si>
    <t>Subtotal</t>
  </si>
  <si>
    <t xml:space="preserve">  Total Appropriated</t>
  </si>
  <si>
    <t>Unappropriated:</t>
  </si>
  <si>
    <t xml:space="preserve">    Budgeted Fund Balance</t>
  </si>
  <si>
    <t>Total Fund Balance</t>
  </si>
  <si>
    <t>Total Liabilities and Fund Equity</t>
  </si>
  <si>
    <t>n/a</t>
  </si>
  <si>
    <t>Recapitulation of Budgeted Fund Balance:</t>
  </si>
  <si>
    <t>Budgeted</t>
  </si>
  <si>
    <t>Actual</t>
  </si>
  <si>
    <t>Variance</t>
  </si>
  <si>
    <t>8 (= 5 + 7)</t>
  </si>
  <si>
    <t>Revenues</t>
  </si>
  <si>
    <t>Change in Capital Reserve Account:</t>
  </si>
  <si>
    <t xml:space="preserve">    Plus - Increase in reserve</t>
  </si>
  <si>
    <t xml:space="preserve">    Less - Withdrawal from reserve</t>
  </si>
  <si>
    <t>Change in Sale/Leaseback Account:</t>
  </si>
  <si>
    <t>Change in Maintenance Reserve Account:</t>
  </si>
  <si>
    <t>Change in Current Expense Emergency Reserve Account:</t>
  </si>
  <si>
    <t>Change in Tuition Reserve Account:</t>
  </si>
  <si>
    <t>Change in Bus Advertising Reserve Account for Fuel Costs:</t>
  </si>
  <si>
    <t>Change in Federal Impact Aid Reserve (General) Account:</t>
  </si>
  <si>
    <t>Change in Federal Impact Aid Reserve (Capital) Account:</t>
  </si>
  <si>
    <t>Change in Unemployment Reserve:</t>
  </si>
  <si>
    <t>Less:  Adjustment for prior year encumbrances</t>
  </si>
  <si>
    <t>Budgeted Fund Balance</t>
  </si>
  <si>
    <t>End of worksheet</t>
  </si>
  <si>
    <t>The worksheet below shows an example of the Interim Statement Comparing Budgeted Revenue with Actual to Date and Appropriations with Expenditures and Encumbrances to Date for Fund 10. This worksheet contains two tables, each spanning columns A through L.  The columns "Ref", "Ref2", "Ref3", and "Ref4" contain cross-reference information for cells that should agree in the reports on other tabs in this file.</t>
  </si>
  <si>
    <t>Revenues/Sources of Funds:</t>
  </si>
  <si>
    <t>Revenues/Sources of Funds</t>
  </si>
  <si>
    <t>Original Budget Certified for Taxes</t>
  </si>
  <si>
    <t>Budget Transfers</t>
  </si>
  <si>
    <t>Budgeted Estimated</t>
  </si>
  <si>
    <t>Actual to Date</t>
  </si>
  <si>
    <t>Note:  Over or (Under)</t>
  </si>
  <si>
    <t>Unrealized Balance</t>
  </si>
  <si>
    <t>52xx</t>
  </si>
  <si>
    <t>From Transfers</t>
  </si>
  <si>
    <t>1xxx</t>
  </si>
  <si>
    <t>From Local Sources</t>
  </si>
  <si>
    <t>2xxx</t>
  </si>
  <si>
    <t>From Intermediate Sources</t>
  </si>
  <si>
    <t>3xxx</t>
  </si>
  <si>
    <t>From State Sources</t>
  </si>
  <si>
    <t>4xxx</t>
  </si>
  <si>
    <t>From Federal Sources</t>
  </si>
  <si>
    <t>5xxx</t>
  </si>
  <si>
    <t>From Other Financing Sources</t>
  </si>
  <si>
    <t>Total Revenues/Sources Of Funds</t>
  </si>
  <si>
    <t>Expenditures:</t>
  </si>
  <si>
    <t>Expenditures Description</t>
  </si>
  <si>
    <t xml:space="preserve"> Original Budget Certified for Taxes</t>
  </si>
  <si>
    <t>Expenditures</t>
  </si>
  <si>
    <t>Available Balance</t>
  </si>
  <si>
    <t>11-1xx-100-xxx</t>
  </si>
  <si>
    <t>Regular Programs - Instruction</t>
  </si>
  <si>
    <t>11-2xx-100-xxx</t>
  </si>
  <si>
    <t>Special Education - Instruction</t>
  </si>
  <si>
    <t>Basic Skills/Remedial - Instruction</t>
  </si>
  <si>
    <t>Bilingual Education - Instruction</t>
  </si>
  <si>
    <t>11-3xx-100-xxx</t>
  </si>
  <si>
    <t>Vocational Programs - Local - Instruction</t>
  </si>
  <si>
    <t>School-Sponsored Cocurricular/Extracurricular Activities - Instruction</t>
  </si>
  <si>
    <t>School-Sponsored Athletics - Instruction</t>
  </si>
  <si>
    <t>11-421-xxx-xxx</t>
  </si>
  <si>
    <t>Before/After School Programs</t>
  </si>
  <si>
    <t>11-422-xxx-xxx</t>
  </si>
  <si>
    <t>Summer School</t>
  </si>
  <si>
    <t>11-423-xxx-xxx</t>
  </si>
  <si>
    <t>Instructional Alternative Education Programs</t>
  </si>
  <si>
    <t>11-424-xxx-xxx</t>
  </si>
  <si>
    <t>Other Supplemental/At-Risk Programs</t>
  </si>
  <si>
    <t>11-425-xxx-xxx</t>
  </si>
  <si>
    <t>Other Alternative Education Programs</t>
  </si>
  <si>
    <t>11-4xx-100-xxx</t>
  </si>
  <si>
    <t>Other Instructional Programs - Instruction</t>
  </si>
  <si>
    <t>Community Services Programs</t>
  </si>
  <si>
    <t>Instruction (Tuition)</t>
  </si>
  <si>
    <t>Attendance and Social Work Services</t>
  </si>
  <si>
    <t>Health Services</t>
  </si>
  <si>
    <t>Speech, OT, PT and Related Services</t>
  </si>
  <si>
    <t>Other Support Services Students - Extraordinary Services</t>
  </si>
  <si>
    <t>Guidance</t>
  </si>
  <si>
    <t>Child Study Teams</t>
  </si>
  <si>
    <t>Improvement of Instruction</t>
  </si>
  <si>
    <t>Educational Media Services/School Library</t>
  </si>
  <si>
    <t>Instructional Staff Training</t>
  </si>
  <si>
    <t>General Administration</t>
  </si>
  <si>
    <t>School Administration</t>
  </si>
  <si>
    <t>Central Services</t>
  </si>
  <si>
    <t>Administrative Information Technology</t>
  </si>
  <si>
    <t>Required Maintenance for School Facilities</t>
  </si>
  <si>
    <t>Custodial Services</t>
  </si>
  <si>
    <t>Care and Upkeep of Grounds</t>
  </si>
  <si>
    <t>Security</t>
  </si>
  <si>
    <t>Student Transportation</t>
  </si>
  <si>
    <t>11-xxx-xxx-2xx</t>
  </si>
  <si>
    <t>Employee Benefits</t>
  </si>
  <si>
    <t>11-000-310-730</t>
  </si>
  <si>
    <t>Transfers to Food Service</t>
  </si>
  <si>
    <t>non-budgeted</t>
  </si>
  <si>
    <t>TPAF Pension and Social Security</t>
  </si>
  <si>
    <t>subtotal</t>
  </si>
  <si>
    <t>Total General Current Expense Expenditures</t>
  </si>
  <si>
    <t>12-xxx-xxx-73x</t>
  </si>
  <si>
    <t>Equipment</t>
  </si>
  <si>
    <t>12-000-4xx-xxx</t>
  </si>
  <si>
    <t>Facilities Acquisition and Construction</t>
  </si>
  <si>
    <t>Total Capital Outlay Expenditures</t>
  </si>
  <si>
    <t>13-330-100-xxx</t>
  </si>
  <si>
    <t>Post-Secondary - Instruction</t>
  </si>
  <si>
    <t>13-330-200-xxx</t>
  </si>
  <si>
    <t>Post-Secondary - Support Services</t>
  </si>
  <si>
    <t>Summer School - Instruction</t>
  </si>
  <si>
    <t>Summer School - Support Services</t>
  </si>
  <si>
    <t>13-4xx-100-xxx</t>
  </si>
  <si>
    <t>Other Special Schools - Instruction</t>
  </si>
  <si>
    <t>13-4xx-200-xxx</t>
  </si>
  <si>
    <t>Other Special Schools - Support Services</t>
  </si>
  <si>
    <t>Accredited Evening/Adult High School - Instruction</t>
  </si>
  <si>
    <t>Accredited Evening/Adult High School - Support Services</t>
  </si>
  <si>
    <t>Adult Education-Local - Instruction</t>
  </si>
  <si>
    <t>Adult Education-Local - Support Services</t>
  </si>
  <si>
    <t>Vocational Evening-Local - Instruction</t>
  </si>
  <si>
    <t>Vocational Evening-Local - Support Services</t>
  </si>
  <si>
    <t>Evening School-Foreign Born - Instruction</t>
  </si>
  <si>
    <t>Evening School-Foreign Born - Support Services</t>
  </si>
  <si>
    <t>Adult Education Assessment Testing Centers</t>
  </si>
  <si>
    <t>Total Special Schools Expenditures</t>
  </si>
  <si>
    <t>10-000-100-56x</t>
  </si>
  <si>
    <t>Transfer of Funds to Charter Schools</t>
  </si>
  <si>
    <t>10-000-100-571</t>
  </si>
  <si>
    <t>Transfer of Funds to Resident Renaissance Schools</t>
  </si>
  <si>
    <t>10-000-520-930</t>
  </si>
  <si>
    <t>General Fund Contribution To SBB</t>
  </si>
  <si>
    <t>Total General Fund Expenditures</t>
  </si>
  <si>
    <t>Actual Compared with Estimated</t>
  </si>
  <si>
    <t>Line Number (for reference only)</t>
  </si>
  <si>
    <t>Estimated</t>
  </si>
  <si>
    <t>Unrealized</t>
  </si>
  <si>
    <t>Transfers from Other Funds</t>
  </si>
  <si>
    <t>Local Tax Levy</t>
  </si>
  <si>
    <t>Payroll Taxes Collected by Muni for School District</t>
  </si>
  <si>
    <t>12xx</t>
  </si>
  <si>
    <t>Other Local Governmental Units-Restricted</t>
  </si>
  <si>
    <t>Other Local Governmental Units-Unrestricted</t>
  </si>
  <si>
    <t>Tuition from Individuals</t>
  </si>
  <si>
    <t>Tuition from LEAs Within State</t>
  </si>
  <si>
    <t>Tuition from Governmental Sources Within the State</t>
  </si>
  <si>
    <t>Tuition from LEAs Outside the State</t>
  </si>
  <si>
    <t>Tuition from Other Sources</t>
  </si>
  <si>
    <t>Tuition from Summer School</t>
  </si>
  <si>
    <t>Transportation Fees - from Individuals</t>
  </si>
  <si>
    <t>1420-1440</t>
  </si>
  <si>
    <t>Transportation Fees - from Other LEAs</t>
  </si>
  <si>
    <t>Rents and Royalties</t>
  </si>
  <si>
    <t>Private Contributions</t>
  </si>
  <si>
    <t>Sale of Property</t>
  </si>
  <si>
    <t>Textbook Sales and Rentals</t>
  </si>
  <si>
    <t>Adult Education Testing Center Fees</t>
  </si>
  <si>
    <t>Advertising Fees - School Buses</t>
  </si>
  <si>
    <t>Interest Earned on Capital Reserve Funds</t>
  </si>
  <si>
    <t>Interest Earned on Maintenance Reserve Funds</t>
  </si>
  <si>
    <t>Interest Earned on Current Expense Emergency Reserve Funds</t>
  </si>
  <si>
    <t>Fines and Forfeits</t>
  </si>
  <si>
    <t>Other Restricted Miscellaneous Revenues</t>
  </si>
  <si>
    <t>Unrestricted Miscellaneous Revenues</t>
  </si>
  <si>
    <t>Total Revenue from Local Sources</t>
  </si>
  <si>
    <t>PILOT Payments to School Districts</t>
  </si>
  <si>
    <t>Restricted Revenues from Intermediate Sources</t>
  </si>
  <si>
    <t>Unrestricted Revenues from Intermediate Sources</t>
  </si>
  <si>
    <t>Total Revenue from Intermediate Sources</t>
  </si>
  <si>
    <t>School Choice Aid</t>
  </si>
  <si>
    <t>Categorical Transportation Aid</t>
  </si>
  <si>
    <t>Extraordinary Aid</t>
  </si>
  <si>
    <t>Categorical Special Education Aid</t>
  </si>
  <si>
    <t>Family Crisis Transportation Aid</t>
  </si>
  <si>
    <t>Vocational Expansion Stabilization Aid</t>
  </si>
  <si>
    <t>Educational Adequacy Aid</t>
  </si>
  <si>
    <t>Equalization Aid</t>
  </si>
  <si>
    <t>Categorical Security Aid</t>
  </si>
  <si>
    <t>Adjustment Aid</t>
  </si>
  <si>
    <t>Aid for Adult and Post-Graduate Programs</t>
  </si>
  <si>
    <t>Other State Aids</t>
  </si>
  <si>
    <t>State Reimbursement from Securing Our Childrens Future Bond Act</t>
  </si>
  <si>
    <t>State Reimbursement for Lead Testing of Drinking Water</t>
  </si>
  <si>
    <t>TPAF Pension (on-behalf)</t>
  </si>
  <si>
    <t>TPAF Social Security (Reimbursed)</t>
  </si>
  <si>
    <t>TPAF Post Retirements (on-behalf)</t>
  </si>
  <si>
    <t>TPAF - Long-term Disability Insurance (on-behalf)</t>
  </si>
  <si>
    <t>Total Revenue from State Sources</t>
  </si>
  <si>
    <t>IMPACT Aid 8002 or 8003 General</t>
  </si>
  <si>
    <t>IMPACT Aid 8007 or 8008 Capital</t>
  </si>
  <si>
    <t>Medicaid Reimbursement</t>
  </si>
  <si>
    <t>FFCRA/SEMI or ARRA/SEMI Revenue</t>
  </si>
  <si>
    <t>42xx</t>
  </si>
  <si>
    <t>Other Federal Grant Revenue Passed through the State</t>
  </si>
  <si>
    <t>Total Revenue from Federal Sources</t>
  </si>
  <si>
    <t>Other Financing Sources</t>
  </si>
  <si>
    <t>Total Other Financing Sources</t>
  </si>
  <si>
    <t>Total Revenues/Sources of Funds</t>
  </si>
  <si>
    <t>The worksheet below shows an example of Statement of Appropriations Compared with Expenditures and Appropriations for Fund 10. The worksheet has one large table with many subheaders. Each subheader is labled with the program name.  The columns "Ref", "Ref2", "Ref3", and "Ref4" contain cross-reference information for cells that should agree in the reports on other tabs in this file.</t>
  </si>
  <si>
    <t>Compared with Expenditures and Encumbrances</t>
  </si>
  <si>
    <t>General Current Expense</t>
  </si>
  <si>
    <t>11-105-100-101</t>
  </si>
  <si>
    <t>Preschool - Salaries of Teachers</t>
  </si>
  <si>
    <t>11-105-100-935</t>
  </si>
  <si>
    <t>Local Contribution - Transfer to Special Revenue - Regular</t>
  </si>
  <si>
    <t>11-105-100-936</t>
  </si>
  <si>
    <t>Local Contribution - Transfer to Special Revenue - Inclusion</t>
  </si>
  <si>
    <t>11-110-100-101</t>
  </si>
  <si>
    <t>Kindergarten - Salaries of Teachers</t>
  </si>
  <si>
    <t>11-120-100-101</t>
  </si>
  <si>
    <t>Grades 1-5 - Salaries of Teachers</t>
  </si>
  <si>
    <t>11-130-100-101</t>
  </si>
  <si>
    <t>Grades 6-8 - Salaries of Teachers</t>
  </si>
  <si>
    <t>11-140-100-101</t>
  </si>
  <si>
    <t>Grades 9-12 - Salaries of Teachers</t>
  </si>
  <si>
    <t>Total Regular Programs - Instruction</t>
  </si>
  <si>
    <t>Salaries of Teachers</t>
  </si>
  <si>
    <t>11-140-100-106</t>
  </si>
  <si>
    <t>Other Salaries for Instruction</t>
  </si>
  <si>
    <t>11-140-100-320</t>
  </si>
  <si>
    <t>Purchased Professional-Educational Services</t>
  </si>
  <si>
    <t>11-140-100-340</t>
  </si>
  <si>
    <t>Purchased Technical Services</t>
  </si>
  <si>
    <t>11-140-100-500</t>
  </si>
  <si>
    <t>Other Purchased Services (400-500 series)</t>
  </si>
  <si>
    <t>11-140-100-610</t>
  </si>
  <si>
    <t>General Supplies</t>
  </si>
  <si>
    <t>11-140-100-640</t>
  </si>
  <si>
    <t>Textbooks</t>
  </si>
  <si>
    <t>11-140-100-800</t>
  </si>
  <si>
    <t>Other Objects</t>
  </si>
  <si>
    <t xml:space="preserve">Total Regular Programs - Instruction (Voc and CSSD only) </t>
  </si>
  <si>
    <t>11-150-100-101</t>
  </si>
  <si>
    <t>11-150-100-106</t>
  </si>
  <si>
    <t>11-150-100-320</t>
  </si>
  <si>
    <t>11-150-100-340</t>
  </si>
  <si>
    <t>11-150-100-500</t>
  </si>
  <si>
    <t>11-150-100-610</t>
  </si>
  <si>
    <t>11-150-100-640</t>
  </si>
  <si>
    <t>11-150-100-800</t>
  </si>
  <si>
    <t>Total Regular Programs - Home Instruction</t>
  </si>
  <si>
    <t>11-190-100-106</t>
  </si>
  <si>
    <t>11-1XX-100-199</t>
  </si>
  <si>
    <t>Unused Vacation Payment to Terminated / Retired Staff</t>
  </si>
  <si>
    <t>11-190-100-320</t>
  </si>
  <si>
    <t>11-190-100-340</t>
  </si>
  <si>
    <t>11-190-100-500</t>
  </si>
  <si>
    <t>11-190-100-610</t>
  </si>
  <si>
    <t>11-190-100-640</t>
  </si>
  <si>
    <t>11-190-100-800</t>
  </si>
  <si>
    <t>Total Regular Programs - Undistributed Instruction</t>
  </si>
  <si>
    <t>11-1xx-100-xxxx</t>
  </si>
  <si>
    <t>11-201-100-101</t>
  </si>
  <si>
    <t>11-201-100-106</t>
  </si>
  <si>
    <t>11-201-100-199</t>
  </si>
  <si>
    <t>11-201-100-320</t>
  </si>
  <si>
    <t>11-201-100-340</t>
  </si>
  <si>
    <t>11-201-100-500</t>
  </si>
  <si>
    <t>11-201-100-610</t>
  </si>
  <si>
    <t>11-201-100-640</t>
  </si>
  <si>
    <t>11-201-100-800</t>
  </si>
  <si>
    <t>11-201-100-xxx</t>
  </si>
  <si>
    <t>11-202-100-101</t>
  </si>
  <si>
    <t>11-202-100-106</t>
  </si>
  <si>
    <t>11-202-100-199</t>
  </si>
  <si>
    <t>11-202-100-320</t>
  </si>
  <si>
    <t>11-202-100-340</t>
  </si>
  <si>
    <t>11-202-100-500</t>
  </si>
  <si>
    <t>11-202-100-610</t>
  </si>
  <si>
    <t>11-202-100-640</t>
  </si>
  <si>
    <t>11-202-100-800</t>
  </si>
  <si>
    <t>11-202-100-xxx</t>
  </si>
  <si>
    <t>11-204-100-101</t>
  </si>
  <si>
    <t>11-204-100-106</t>
  </si>
  <si>
    <t>11-204-100-199</t>
  </si>
  <si>
    <t>11-204-100-320</t>
  </si>
  <si>
    <t>11-204-100-340</t>
  </si>
  <si>
    <t>11-204-100-500</t>
  </si>
  <si>
    <t>11-204-100-610</t>
  </si>
  <si>
    <t>11-204-100-640</t>
  </si>
  <si>
    <t>11-204-100-800</t>
  </si>
  <si>
    <t>11-204-100-xxx</t>
  </si>
  <si>
    <t>11-205-100-101</t>
  </si>
  <si>
    <t>11-205-100-106</t>
  </si>
  <si>
    <t>11-205-100-199</t>
  </si>
  <si>
    <t>11-205-100-320</t>
  </si>
  <si>
    <t>11-205-100-340</t>
  </si>
  <si>
    <t>11-205-100-500</t>
  </si>
  <si>
    <t>11-205-100-610</t>
  </si>
  <si>
    <t>11-205-100-640</t>
  </si>
  <si>
    <t>11-205-100-800</t>
  </si>
  <si>
    <t>11-205-100-xxx</t>
  </si>
  <si>
    <t>11-206-100-101</t>
  </si>
  <si>
    <t>11-206-100-106</t>
  </si>
  <si>
    <t>11-206-100-199</t>
  </si>
  <si>
    <t>11-206-100-320</t>
  </si>
  <si>
    <t>11-206-100-340</t>
  </si>
  <si>
    <t>11-206-100-500</t>
  </si>
  <si>
    <t>11-206-100-610</t>
  </si>
  <si>
    <t>11-206-100-640</t>
  </si>
  <si>
    <t>11-206-100-800</t>
  </si>
  <si>
    <t>11-206-100-xxx</t>
  </si>
  <si>
    <t>Total Visual Impairments</t>
  </si>
  <si>
    <t>11-207-100-101</t>
  </si>
  <si>
    <t>11-207-100-106</t>
  </si>
  <si>
    <t>11-207-100-199</t>
  </si>
  <si>
    <t>11-207-100-320</t>
  </si>
  <si>
    <t>11-207-100-340</t>
  </si>
  <si>
    <t>11-207-100-500</t>
  </si>
  <si>
    <t>11-207-100-610</t>
  </si>
  <si>
    <t>11-207-100-640</t>
  </si>
  <si>
    <t>11-207-100-800</t>
  </si>
  <si>
    <t>11-207-100-xxx</t>
  </si>
  <si>
    <t>Total Auditory Impairments</t>
  </si>
  <si>
    <t>11-209-100-101</t>
  </si>
  <si>
    <t>11-209-100-106</t>
  </si>
  <si>
    <t>11-209-100-199</t>
  </si>
  <si>
    <t>11-209-100-320</t>
  </si>
  <si>
    <t>11-209-100-340</t>
  </si>
  <si>
    <t>11-209-100-500</t>
  </si>
  <si>
    <t>11-209-100-610</t>
  </si>
  <si>
    <t>11-209-100-640</t>
  </si>
  <si>
    <t>11-209-100-800</t>
  </si>
  <si>
    <t>11-209-100-xxx</t>
  </si>
  <si>
    <t>Total Emotional Regulation Impairment</t>
  </si>
  <si>
    <t>11-212-100-101</t>
  </si>
  <si>
    <t>11-212-100-106</t>
  </si>
  <si>
    <t>11-212-100-199</t>
  </si>
  <si>
    <t>11-212-100-320</t>
  </si>
  <si>
    <t>11-212-100-340</t>
  </si>
  <si>
    <t>11-212-100-500</t>
  </si>
  <si>
    <t>11-212-100-610</t>
  </si>
  <si>
    <t>11-212-100-640</t>
  </si>
  <si>
    <t>11-212-100-800</t>
  </si>
  <si>
    <t>11-212-100-xxx</t>
  </si>
  <si>
    <t>Total Multiple Disabilities</t>
  </si>
  <si>
    <t>11-213-100-101</t>
  </si>
  <si>
    <t>11-213-100-106</t>
  </si>
  <si>
    <t>11-213-100-199</t>
  </si>
  <si>
    <t>11-213-100-320</t>
  </si>
  <si>
    <t>11-213-100-340</t>
  </si>
  <si>
    <t>11-213-100-500</t>
  </si>
  <si>
    <t>11-213-100-610</t>
  </si>
  <si>
    <t>11-213-100-640</t>
  </si>
  <si>
    <t>11-213-100-800</t>
  </si>
  <si>
    <t>11-213-100-xxx</t>
  </si>
  <si>
    <t>Total Resource Room/Resource Center</t>
  </si>
  <si>
    <t>11-214-100-101</t>
  </si>
  <si>
    <t>11-214-100-106</t>
  </si>
  <si>
    <t>11-214-100-199</t>
  </si>
  <si>
    <t>11-214-100-320</t>
  </si>
  <si>
    <t>11-214-100-340</t>
  </si>
  <si>
    <t>11-214-100-500</t>
  </si>
  <si>
    <t>11-214-100-610</t>
  </si>
  <si>
    <t>11-214-100-640</t>
  </si>
  <si>
    <t>11-214-100-800</t>
  </si>
  <si>
    <t>11-214-100-xxx</t>
  </si>
  <si>
    <t>Total Autism</t>
  </si>
  <si>
    <t>11-215-100-101</t>
  </si>
  <si>
    <t>11-215-100-106</t>
  </si>
  <si>
    <t>11-215-100-199</t>
  </si>
  <si>
    <t>11-215-100-320</t>
  </si>
  <si>
    <t>11-215-100-340</t>
  </si>
  <si>
    <t>11-215-100-500</t>
  </si>
  <si>
    <t>11-215-100-600</t>
  </si>
  <si>
    <t>11-215-100-800</t>
  </si>
  <si>
    <t>11-215-100-xxx</t>
  </si>
  <si>
    <t>Total Preschool Disabilities - Part-Time</t>
  </si>
  <si>
    <t>11-216-100-101</t>
  </si>
  <si>
    <t>11-216-100-106</t>
  </si>
  <si>
    <t>11-216-100-199</t>
  </si>
  <si>
    <t>11-216-100-320</t>
  </si>
  <si>
    <t>11-216-100-340</t>
  </si>
  <si>
    <t>11-216-100-500</t>
  </si>
  <si>
    <t>11-216-100-600</t>
  </si>
  <si>
    <t>11-216-100-800</t>
  </si>
  <si>
    <t>11-216-100-xxx</t>
  </si>
  <si>
    <t>Total Preschool Disabilities - Full-Time</t>
  </si>
  <si>
    <t>11-219-100-101</t>
  </si>
  <si>
    <t>11-219-100-106</t>
  </si>
  <si>
    <t>11-219-100-199</t>
  </si>
  <si>
    <t>11-219-100-320</t>
  </si>
  <si>
    <t>11-219-100-340</t>
  </si>
  <si>
    <t>11-219-100-500</t>
  </si>
  <si>
    <t>11-219-100-610</t>
  </si>
  <si>
    <t>11-219-100-640</t>
  </si>
  <si>
    <t>11-219-100-800</t>
  </si>
  <si>
    <t>11-219-100-xxx</t>
  </si>
  <si>
    <t>Total Home Instruction</t>
  </si>
  <si>
    <t>11-221-100-101</t>
  </si>
  <si>
    <t>11-221-100-102</t>
  </si>
  <si>
    <t>Salaries of Supervisors of Instruction</t>
  </si>
  <si>
    <t>11-221-100-106</t>
  </si>
  <si>
    <t>11-221-100-199</t>
  </si>
  <si>
    <t>11-221-100-320</t>
  </si>
  <si>
    <t>11-221-100-340</t>
  </si>
  <si>
    <t>11-221-100-500</t>
  </si>
  <si>
    <t>11-221-100-610</t>
  </si>
  <si>
    <t>11-221-100-640</t>
  </si>
  <si>
    <t>11-221-100-800</t>
  </si>
  <si>
    <t>11-221-100-xxx</t>
  </si>
  <si>
    <t>Total Extended School Year</t>
  </si>
  <si>
    <t>11-222-100-101</t>
  </si>
  <si>
    <t>11-222-100-106</t>
  </si>
  <si>
    <t>11-222-100-199</t>
  </si>
  <si>
    <t>11-222-100-320</t>
  </si>
  <si>
    <t>11-222-100-340</t>
  </si>
  <si>
    <t>11-222-100-500</t>
  </si>
  <si>
    <t>11-222-100-610</t>
  </si>
  <si>
    <t>11-222-100-640</t>
  </si>
  <si>
    <t>11-222-100-800</t>
  </si>
  <si>
    <t>11-222-100-xxx</t>
  </si>
  <si>
    <t>subtotal special ed</t>
  </si>
  <si>
    <t>Total Special Education - Instruction</t>
  </si>
  <si>
    <t>11-230-100-101</t>
  </si>
  <si>
    <t>11-230-100-106</t>
  </si>
  <si>
    <t>11-230-100-199</t>
  </si>
  <si>
    <t>11-230-100-320</t>
  </si>
  <si>
    <t>11-230-100-340</t>
  </si>
  <si>
    <t>11-230-100-500</t>
  </si>
  <si>
    <t>11-230-100-610</t>
  </si>
  <si>
    <t>11-230-100-640</t>
  </si>
  <si>
    <t>11-230-100-800</t>
  </si>
  <si>
    <t>11-230-100-xxx</t>
  </si>
  <si>
    <t>Total Basic Skills/Remedial - Instruction</t>
  </si>
  <si>
    <t>11-240-100-101</t>
  </si>
  <si>
    <t>11-240-100-106</t>
  </si>
  <si>
    <t>11-240-100-199</t>
  </si>
  <si>
    <t>11-240-100-320</t>
  </si>
  <si>
    <t>11-240-100-340</t>
  </si>
  <si>
    <t>11-240-100-500</t>
  </si>
  <si>
    <t>11-240-100-610</t>
  </si>
  <si>
    <t>11-240-100-640</t>
  </si>
  <si>
    <t>11-240-100-800</t>
  </si>
  <si>
    <t>11-240-100-xxx</t>
  </si>
  <si>
    <t>Total Bilingual Education - Instruction</t>
  </si>
  <si>
    <t>11-3xx-100-101</t>
  </si>
  <si>
    <t>11-3xx-100-106</t>
  </si>
  <si>
    <t>11-3xx-100-199</t>
  </si>
  <si>
    <t>11-3xx-100-320</t>
  </si>
  <si>
    <t>11-3xx-100-340</t>
  </si>
  <si>
    <t>11-3xx-100-500</t>
  </si>
  <si>
    <t>11-3xx-100-610</t>
  </si>
  <si>
    <t>11-3xx-100-640</t>
  </si>
  <si>
    <t>11-3xx-100-800</t>
  </si>
  <si>
    <t>Total Vocational Programs - Local - Instruction</t>
  </si>
  <si>
    <t>11-310-100-101</t>
  </si>
  <si>
    <t>11-310-100-106</t>
  </si>
  <si>
    <t>11-310-100-199</t>
  </si>
  <si>
    <t>11-310-100-320</t>
  </si>
  <si>
    <t>11-310-100-340</t>
  </si>
  <si>
    <t>11-310-100-500</t>
  </si>
  <si>
    <t>11-310-100-610</t>
  </si>
  <si>
    <t>11-310-100-640</t>
  </si>
  <si>
    <t>11-310-100-800</t>
  </si>
  <si>
    <t>11-310-100-xxx</t>
  </si>
  <si>
    <t>Total Regular Vocational Programs - Instruction</t>
  </si>
  <si>
    <t>11-320-100-101</t>
  </si>
  <si>
    <t>11-320-100-106</t>
  </si>
  <si>
    <t>11-320-100-199</t>
  </si>
  <si>
    <t>11-320-100-320</t>
  </si>
  <si>
    <t>11-320-100-340</t>
  </si>
  <si>
    <t>11-320-100-500</t>
  </si>
  <si>
    <t>11-320-100-610</t>
  </si>
  <si>
    <t>11-320-100-640</t>
  </si>
  <si>
    <t>11-320-100-800</t>
  </si>
  <si>
    <t>11-320-100-xxx</t>
  </si>
  <si>
    <t>Total Special Vocational Programs - Instruction</t>
  </si>
  <si>
    <t>subtotal vocational</t>
  </si>
  <si>
    <t>Total Vocational Programs</t>
  </si>
  <si>
    <t>11-401-100-100</t>
  </si>
  <si>
    <t>Salaries</t>
  </si>
  <si>
    <t>11-401-100-199</t>
  </si>
  <si>
    <t>11-401-100-500</t>
  </si>
  <si>
    <t>Purchased Services (300-500 series)</t>
  </si>
  <si>
    <t>11-401-100-600</t>
  </si>
  <si>
    <t>Supplies and Materials</t>
  </si>
  <si>
    <t>11-401-100-800</t>
  </si>
  <si>
    <t>11-401-100-930</t>
  </si>
  <si>
    <t>Transfers to Cover Deficit (Custodial Funds)</t>
  </si>
  <si>
    <t>11-401-100-xxx</t>
  </si>
  <si>
    <t>Total School-Spon. Co/Extra-curricular Actvts. - Inst.</t>
  </si>
  <si>
    <t>11-402-100-100</t>
  </si>
  <si>
    <t>11-402-100-199</t>
  </si>
  <si>
    <t>11-402-100-500</t>
  </si>
  <si>
    <t>11-402-100-600</t>
  </si>
  <si>
    <t>11-402-100-800</t>
  </si>
  <si>
    <t>11-402-100-930</t>
  </si>
  <si>
    <t>11-402-100-xxx</t>
  </si>
  <si>
    <t>Total School-Sponsored Athletics - Instruction</t>
  </si>
  <si>
    <t>11-421-100-101</t>
  </si>
  <si>
    <t>11-421-100-106</t>
  </si>
  <si>
    <t>Other Salaries of Instruction</t>
  </si>
  <si>
    <t>11-421-100-178</t>
  </si>
  <si>
    <t>Salaries of Teacher Tutors</t>
  </si>
  <si>
    <t>11-421-100-179</t>
  </si>
  <si>
    <t>Salaries of Reading Specialists</t>
  </si>
  <si>
    <t>11-421-100-199</t>
  </si>
  <si>
    <t>11-421-100-300</t>
  </si>
  <si>
    <t>Purchased Professional &amp; Technical Services</t>
  </si>
  <si>
    <t>11-421-100-500</t>
  </si>
  <si>
    <t>11-421-100-600</t>
  </si>
  <si>
    <t>Supplies &amp; Materials</t>
  </si>
  <si>
    <t>11-421-100-800</t>
  </si>
  <si>
    <t>11-421-100-xxx</t>
  </si>
  <si>
    <t>Total Before/After School Programs - Instruction</t>
  </si>
  <si>
    <t>11-421-200-100</t>
  </si>
  <si>
    <t xml:space="preserve">Salaries </t>
  </si>
  <si>
    <t>11-421-200-199</t>
  </si>
  <si>
    <t>11-421-200-300</t>
  </si>
  <si>
    <t>Purchased Professional and Technical Services</t>
  </si>
  <si>
    <t>11-421-200-500</t>
  </si>
  <si>
    <t>Purchased Services (400-500 series)</t>
  </si>
  <si>
    <t>11-421-200-600</t>
  </si>
  <si>
    <t>11-421-200-800</t>
  </si>
  <si>
    <t>11-421-200-xxx</t>
  </si>
  <si>
    <t>Total Before/After School Programs - Support Services</t>
  </si>
  <si>
    <t>Total Before/After School Programs</t>
  </si>
  <si>
    <t>11-422-100-101</t>
  </si>
  <si>
    <t>11-422-100-106</t>
  </si>
  <si>
    <t>11-422-100-178</t>
  </si>
  <si>
    <t>11-422-100-179</t>
  </si>
  <si>
    <t>11-422-100-199</t>
  </si>
  <si>
    <t>11-422-100-300</t>
  </si>
  <si>
    <t>11-422-100-500</t>
  </si>
  <si>
    <t>11-422-100-610</t>
  </si>
  <si>
    <t xml:space="preserve">General Supplies </t>
  </si>
  <si>
    <t>11-422-100-640</t>
  </si>
  <si>
    <t>11-422-100-800</t>
  </si>
  <si>
    <t>11-422-100-xxx</t>
  </si>
  <si>
    <t>Total Summer School - Instruction</t>
  </si>
  <si>
    <t>11-422-200-100</t>
  </si>
  <si>
    <t>11-422-200-199</t>
  </si>
  <si>
    <t>11-422-200-300</t>
  </si>
  <si>
    <t>11-422-200-500</t>
  </si>
  <si>
    <t>11-422-200-600</t>
  </si>
  <si>
    <t>11-422-200-800</t>
  </si>
  <si>
    <t>11-422-200-xxx</t>
  </si>
  <si>
    <t>Total Summer School - Support Services</t>
  </si>
  <si>
    <t>Total Summer School</t>
  </si>
  <si>
    <t>11-423-100-101</t>
  </si>
  <si>
    <t>11-423-100-106</t>
  </si>
  <si>
    <t>11-423-100-178</t>
  </si>
  <si>
    <t>11-423-100-179</t>
  </si>
  <si>
    <t>11-423-100-199</t>
  </si>
  <si>
    <t>11-423-100-300</t>
  </si>
  <si>
    <t>11-423-100-500</t>
  </si>
  <si>
    <t>11-423-100-610</t>
  </si>
  <si>
    <t>11-423-100-640</t>
  </si>
  <si>
    <t>11-423-100-800</t>
  </si>
  <si>
    <t>11-423-100-xxx</t>
  </si>
  <si>
    <t>Total Instructional Alternative Ed Programs - Instruction</t>
  </si>
  <si>
    <t>11-423-200-100</t>
  </si>
  <si>
    <t>11-423-200-199</t>
  </si>
  <si>
    <t>11-423-200-300</t>
  </si>
  <si>
    <t>11-423-200-500</t>
  </si>
  <si>
    <t>11-423-200-600</t>
  </si>
  <si>
    <t>11-423-200-800</t>
  </si>
  <si>
    <t>11-423-200-xxx</t>
  </si>
  <si>
    <t>Total Instructional Alternative Ed Programs - Support Svcs</t>
  </si>
  <si>
    <t>Total Instructional Alternative Education Programs</t>
  </si>
  <si>
    <t>11-424-100-101</t>
  </si>
  <si>
    <t>11-424-100-106</t>
  </si>
  <si>
    <t>11-424-100-178</t>
  </si>
  <si>
    <t>11-424-100-179</t>
  </si>
  <si>
    <t>11-424-100-199</t>
  </si>
  <si>
    <t>11-424-100-300</t>
  </si>
  <si>
    <t>11-424-100-500</t>
  </si>
  <si>
    <t>11-424-100-610</t>
  </si>
  <si>
    <t>11-424-100-640</t>
  </si>
  <si>
    <t>11-424-100-800</t>
  </si>
  <si>
    <t>11-424-100-xxx</t>
  </si>
  <si>
    <t>Total Other Supplemental/At-Risk Programs - Instruction</t>
  </si>
  <si>
    <t>11-424-200-100</t>
  </si>
  <si>
    <t>11-424-200-199</t>
  </si>
  <si>
    <t>11-424-200-300</t>
  </si>
  <si>
    <t>11-424-200-500</t>
  </si>
  <si>
    <t>11-424-200-600</t>
  </si>
  <si>
    <t>11-424-200-800</t>
  </si>
  <si>
    <t>11-424-200-xxx</t>
  </si>
  <si>
    <t>Total Other Supplemental/At-Risk Programs - Support</t>
  </si>
  <si>
    <t>Total Other Supplemental/At-Risk Programs</t>
  </si>
  <si>
    <t>11-425-100-101</t>
  </si>
  <si>
    <t>11-425-100-106</t>
  </si>
  <si>
    <t>11-425-100-178</t>
  </si>
  <si>
    <t>11-425-100-179</t>
  </si>
  <si>
    <t>11-425-100-199</t>
  </si>
  <si>
    <t>11-425-100-300</t>
  </si>
  <si>
    <t>11-425-100-500</t>
  </si>
  <si>
    <t>11-425-100-610</t>
  </si>
  <si>
    <t>11-425-100-640</t>
  </si>
  <si>
    <t>11-425-100-800</t>
  </si>
  <si>
    <t>11-425-100-xxx</t>
  </si>
  <si>
    <t>Total Other Alternative Education Programs - Instruction</t>
  </si>
  <si>
    <t>11-425-200-100</t>
  </si>
  <si>
    <t>11-425-200-199</t>
  </si>
  <si>
    <t>11-425-200-300</t>
  </si>
  <si>
    <t>11-425-200-500</t>
  </si>
  <si>
    <t>11-425-200-600</t>
  </si>
  <si>
    <t>11-425-200-800</t>
  </si>
  <si>
    <t>11-425-200-xxx</t>
  </si>
  <si>
    <t>Total Other Alternative Education Programs - Support Svcs</t>
  </si>
  <si>
    <t>Total Other Alternative Education Programs</t>
  </si>
  <si>
    <t>11-4xx-100-100</t>
  </si>
  <si>
    <t>11-4xx-100-199</t>
  </si>
  <si>
    <t>11-4xx-100-500</t>
  </si>
  <si>
    <t>11-4xx-100-600</t>
  </si>
  <si>
    <t>11-4xx-100-800</t>
  </si>
  <si>
    <t>11-4xx-100-930</t>
  </si>
  <si>
    <t>Transfers to Cover Deficit (Agency Funds)</t>
  </si>
  <si>
    <t>Total Other Instructional Programs - Instruction</t>
  </si>
  <si>
    <t>11-800-330-100</t>
  </si>
  <si>
    <t>11-800-330-199</t>
  </si>
  <si>
    <t>11-800-330-500</t>
  </si>
  <si>
    <t>11-800-330-600</t>
  </si>
  <si>
    <t>11-800-330-800</t>
  </si>
  <si>
    <t>11-800-330-930</t>
  </si>
  <si>
    <t>Transfers to Cover Deficit (Enterprise Funds)</t>
  </si>
  <si>
    <t>11-800-330-xxx</t>
  </si>
  <si>
    <t>Total Community Services Programs/Operations</t>
  </si>
  <si>
    <t>11-000-100-561</t>
  </si>
  <si>
    <t>Tuition to Other LEAs Within the State-Regular</t>
  </si>
  <si>
    <t>11-000-100-562</t>
  </si>
  <si>
    <t>Tuition to Other LEAs Within the State-Special</t>
  </si>
  <si>
    <t>11-000-100-563</t>
  </si>
  <si>
    <t>Tuition to County Voc. School Dist.-Regular</t>
  </si>
  <si>
    <t>11-000-100-564</t>
  </si>
  <si>
    <t>Tuition to County Voc. School Dist.-Special</t>
  </si>
  <si>
    <t>11-000-100-565</t>
  </si>
  <si>
    <t>Tuition to CSSD &amp; Reg. Day Schools</t>
  </si>
  <si>
    <t>11-000-100-566</t>
  </si>
  <si>
    <t>Tuition to Priv. Sch. for the Disabled - Within the State</t>
  </si>
  <si>
    <t>11-000-100-567</t>
  </si>
  <si>
    <t>Tuition to Priv Sch Disabled &amp; Other LEAs-Special, Outside the State</t>
  </si>
  <si>
    <t>11-000-100-568</t>
  </si>
  <si>
    <t>Tuition - State Facilities</t>
  </si>
  <si>
    <t>11-000-100-569</t>
  </si>
  <si>
    <t>Tuition - Other</t>
  </si>
  <si>
    <t>11-000-100-570</t>
  </si>
  <si>
    <t>Tuition to Non-Resident Rennaissance School</t>
  </si>
  <si>
    <t>11-000-100-xxx</t>
  </si>
  <si>
    <t>Total Undistributed Expenditures - Instruction (Tuition)</t>
  </si>
  <si>
    <t>11-000-211-100</t>
  </si>
  <si>
    <t>11-000-211-171</t>
  </si>
  <si>
    <t>Salaries of Drop-Out Prevention Officer/Coordinators</t>
  </si>
  <si>
    <t>11-000-211-172</t>
  </si>
  <si>
    <t>Salaries of Family Support Teams</t>
  </si>
  <si>
    <t>11-000-211-173</t>
  </si>
  <si>
    <t>Salaries of Family Liaisons/Comm. Parent Inv. Spec.</t>
  </si>
  <si>
    <t>11-000-211-174</t>
  </si>
  <si>
    <t>Salaries of Community/School Coordinators</t>
  </si>
  <si>
    <t>11-000-211-199</t>
  </si>
  <si>
    <t>11-000-211-300</t>
  </si>
  <si>
    <t>11-000-211-500</t>
  </si>
  <si>
    <t>11-000-211-600</t>
  </si>
  <si>
    <t>11-000-211-800</t>
  </si>
  <si>
    <t>11-000-211-xxx</t>
  </si>
  <si>
    <t>Total Attendance &amp; Social Work</t>
  </si>
  <si>
    <t>11-000-213-100</t>
  </si>
  <si>
    <t>11-000-213-175</t>
  </si>
  <si>
    <t>Salaries of Social Service Coordinators</t>
  </si>
  <si>
    <t>11-000-213-199</t>
  </si>
  <si>
    <t>11-000-213-300</t>
  </si>
  <si>
    <t>11-000-213-500</t>
  </si>
  <si>
    <t>11-000-213-600</t>
  </si>
  <si>
    <t>11-000-213-800</t>
  </si>
  <si>
    <t>11-000-213-xxx</t>
  </si>
  <si>
    <t>Total Undistributed Expenditures - Health Services</t>
  </si>
  <si>
    <t>11-000-216-100</t>
  </si>
  <si>
    <t>11-000-216-199</t>
  </si>
  <si>
    <t>11-000-216-320</t>
  </si>
  <si>
    <t>Purchased Professional - Educational Services</t>
  </si>
  <si>
    <t>11-000-216-600</t>
  </si>
  <si>
    <t>11-000-216-800</t>
  </si>
  <si>
    <t>11-000-216-xxx</t>
  </si>
  <si>
    <t>Total Speech, OT, PT &amp; Related Services</t>
  </si>
  <si>
    <t>11-000-217-100</t>
  </si>
  <si>
    <t>11-000-217-199</t>
  </si>
  <si>
    <t>11-000-217-320</t>
  </si>
  <si>
    <t>11-000-217-600</t>
  </si>
  <si>
    <t>11-000-217-800</t>
  </si>
  <si>
    <t>11-000-217-xxx</t>
  </si>
  <si>
    <t>Total Other Support Services Students-Extraordinary Serv.</t>
  </si>
  <si>
    <t>11-000-218-104</t>
  </si>
  <si>
    <t>Salaries of Other Professional Staff</t>
  </si>
  <si>
    <t>11-000-218-105</t>
  </si>
  <si>
    <t>Salaries of Secretarial and Clerical Assistants</t>
  </si>
  <si>
    <t>11-000-218-110</t>
  </si>
  <si>
    <t>Other Salaries</t>
  </si>
  <si>
    <t>11-000-218-199</t>
  </si>
  <si>
    <t>11-000-218-320</t>
  </si>
  <si>
    <t>11-000-218-390</t>
  </si>
  <si>
    <t>Other Purchased Professional and Technical Services</t>
  </si>
  <si>
    <t>11-000-218-500</t>
  </si>
  <si>
    <t>11-000-218-600</t>
  </si>
  <si>
    <t>11-000-218-800</t>
  </si>
  <si>
    <t>11-000-218-xxx</t>
  </si>
  <si>
    <t>Total Undistributed Expenditures - Guidance</t>
  </si>
  <si>
    <t>11-000-219-104</t>
  </si>
  <si>
    <t>11-000-219-105</t>
  </si>
  <si>
    <t>11-000-219-110</t>
  </si>
  <si>
    <t>11-000-219-199</t>
  </si>
  <si>
    <t>11-000-219-320</t>
  </si>
  <si>
    <t>11-000-219-390</t>
  </si>
  <si>
    <t>Other Purchased Prof. and Tech. Services</t>
  </si>
  <si>
    <t>11-000-219-500</t>
  </si>
  <si>
    <r>
      <t xml:space="preserve">Other Purchased Services (400-500 series) </t>
    </r>
    <r>
      <rPr>
        <i/>
        <sz val="11"/>
        <rFont val="Arial"/>
        <family val="2"/>
      </rPr>
      <t>(voc &amp; cssd only)</t>
    </r>
  </si>
  <si>
    <t>11-000-219-591</t>
  </si>
  <si>
    <t>Residential Costs</t>
  </si>
  <si>
    <t>11-000-219-600</t>
  </si>
  <si>
    <t>11-000-219-800</t>
  </si>
  <si>
    <t>11-000-219-xxx</t>
  </si>
  <si>
    <t>Total Child Study Teams</t>
  </si>
  <si>
    <t>11-000-221-102</t>
  </si>
  <si>
    <t>Salaries  of Supervisor of Instruction</t>
  </si>
  <si>
    <t>11-000-221-104</t>
  </si>
  <si>
    <t>11-000-221-105</t>
  </si>
  <si>
    <t>Salaries of Secretarial and Clerical Assist.</t>
  </si>
  <si>
    <t>11-000-221-110</t>
  </si>
  <si>
    <t>11-000-221-176</t>
  </si>
  <si>
    <t>Salaries of Facilitators, Math &amp; Literacy Coaches</t>
  </si>
  <si>
    <t>11-000-221-199</t>
  </si>
  <si>
    <t>11-000-221-320</t>
  </si>
  <si>
    <t>Purchased Professional- Educational Services</t>
  </si>
  <si>
    <t>11-000-221-390</t>
  </si>
  <si>
    <t>11-000-221-500</t>
  </si>
  <si>
    <t>Other Purchased Services (400-500)</t>
  </si>
  <si>
    <t>11-000-221-600</t>
  </si>
  <si>
    <t>11-000-221-800</t>
  </si>
  <si>
    <t>11-000-221-xxx</t>
  </si>
  <si>
    <t xml:space="preserve">Total Improvement of Instruction Services </t>
  </si>
  <si>
    <t>11-000-222-100</t>
  </si>
  <si>
    <t>11-000-222-177</t>
  </si>
  <si>
    <t>Salaries of Technology Coordinators</t>
  </si>
  <si>
    <t>11-000-222-199</t>
  </si>
  <si>
    <t>11-000-222-300</t>
  </si>
  <si>
    <t>11-000-222-500</t>
  </si>
  <si>
    <t>11-000-222-600</t>
  </si>
  <si>
    <t>11-000-222-800</t>
  </si>
  <si>
    <t>11-000-222-xxx</t>
  </si>
  <si>
    <t>Total Educational Media Services/School Library</t>
  </si>
  <si>
    <t>11-000-223-102</t>
  </si>
  <si>
    <t>11-000-223-104</t>
  </si>
  <si>
    <t>11-000-223-105</t>
  </si>
  <si>
    <t>Salaries of Secretarial and Clerical Assist</t>
  </si>
  <si>
    <t>11-000-223-110</t>
  </si>
  <si>
    <t>11-000-223-199</t>
  </si>
  <si>
    <t>11-000-223-320</t>
  </si>
  <si>
    <t>Purchased Professional - Educational Servic</t>
  </si>
  <si>
    <t>11-000-223-390</t>
  </si>
  <si>
    <t>11-000-223-500</t>
  </si>
  <si>
    <t>11-000-223-600</t>
  </si>
  <si>
    <t>11-000-223-800</t>
  </si>
  <si>
    <t>11-000-223-xxx</t>
  </si>
  <si>
    <t>Total Instructional Staff Training Services</t>
  </si>
  <si>
    <t>11-000-230-100</t>
  </si>
  <si>
    <t>11-000-230-108</t>
  </si>
  <si>
    <t>Salaries of Attorneys</t>
  </si>
  <si>
    <t>11-000-230-109</t>
  </si>
  <si>
    <t>Salaries- Governance Staff (BOE Direct Reports Only)</t>
  </si>
  <si>
    <t>11-000-230-180</t>
  </si>
  <si>
    <t>Salaries of State Monitors</t>
  </si>
  <si>
    <t>11-000-230-181</t>
  </si>
  <si>
    <t>Repayment of Principal - NJDOE Loan</t>
  </si>
  <si>
    <t>11-000-230-182</t>
  </si>
  <si>
    <t>Interest Expense - NJDOE Loan</t>
  </si>
  <si>
    <t>11-000-230-199</t>
  </si>
  <si>
    <t>11-000-230-331</t>
  </si>
  <si>
    <t>Legal Services</t>
  </si>
  <si>
    <t>11-000-230-332</t>
  </si>
  <si>
    <t>Audit Fees</t>
  </si>
  <si>
    <t>11-000-230-333</t>
  </si>
  <si>
    <t>Expenditure and Internal Control Audit Fees</t>
  </si>
  <si>
    <t>11-000-230-334</t>
  </si>
  <si>
    <t>Architectural/Engineering Services</t>
  </si>
  <si>
    <t>11-000-230-339</t>
  </si>
  <si>
    <t>Other Purchased Professional Services</t>
  </si>
  <si>
    <t>11-000-230-340</t>
  </si>
  <si>
    <t>11-000-230-530</t>
  </si>
  <si>
    <t>Communications / Telephone</t>
  </si>
  <si>
    <t>11-000-230-585</t>
  </si>
  <si>
    <t>BOE Other Purchased Services</t>
  </si>
  <si>
    <t>11-000-230-590</t>
  </si>
  <si>
    <t>Misc Purchased Services (400-500 series, O/T 530 &amp; 585)</t>
  </si>
  <si>
    <t>11-000-230-610</t>
  </si>
  <si>
    <t>11-000-230-630</t>
  </si>
  <si>
    <t>BOE In-House Training/Meeting Supplies</t>
  </si>
  <si>
    <t>11-000-230-820</t>
  </si>
  <si>
    <t>Judgments Against The School District</t>
  </si>
  <si>
    <t>11-000-230-821</t>
  </si>
  <si>
    <t>Affordable Care Act – Employer Shared Responsibility Payment</t>
  </si>
  <si>
    <t>11-000-230-822</t>
  </si>
  <si>
    <t>Affordable Care Act – Information Reporting Penalties</t>
  </si>
  <si>
    <t>11-000-230-890</t>
  </si>
  <si>
    <t>Miscellaneous Expenditures</t>
  </si>
  <si>
    <t>11-000-230-895</t>
  </si>
  <si>
    <t>BOE Membership Dues and Fees</t>
  </si>
  <si>
    <t>11-000-230-xxx</t>
  </si>
  <si>
    <t>Total Support Services - General Administration</t>
  </si>
  <si>
    <t>11-000-240-103</t>
  </si>
  <si>
    <t>Salaries of Principals/Assistant Principals</t>
  </si>
  <si>
    <t>11-000-240-104</t>
  </si>
  <si>
    <t>11-000-240-105</t>
  </si>
  <si>
    <t>11-000-240-110</t>
  </si>
  <si>
    <t>11-000-240-199</t>
  </si>
  <si>
    <t>11-000-240-300</t>
  </si>
  <si>
    <t>11-000-240-500</t>
  </si>
  <si>
    <t>11-000-240-600</t>
  </si>
  <si>
    <t>11-000-240-800</t>
  </si>
  <si>
    <t>11-000-240-xxx</t>
  </si>
  <si>
    <t>Total Support Services - School Administration</t>
  </si>
  <si>
    <t>11-000-251-100</t>
  </si>
  <si>
    <t>11-000-251-199</t>
  </si>
  <si>
    <t>11-000-251-330</t>
  </si>
  <si>
    <t>Purchased Professional Services</t>
  </si>
  <si>
    <t>11-000-251-335</t>
  </si>
  <si>
    <t>Purchased Professional Services - Public Relations Cost</t>
  </si>
  <si>
    <t>11-000-251-340</t>
  </si>
  <si>
    <t>11-000-251-592</t>
  </si>
  <si>
    <t>Miscellaneous Purchased Services (400-500 series)</t>
  </si>
  <si>
    <t>11-000-251-594</t>
  </si>
  <si>
    <t>Sale/Lease-back Payments</t>
  </si>
  <si>
    <t>11-000-251-600</t>
  </si>
  <si>
    <t>11-000-251-831</t>
  </si>
  <si>
    <t>Interest on Current Loans</t>
  </si>
  <si>
    <t>11-000-251-832</t>
  </si>
  <si>
    <t>Interest on Lease Purchase Agreements</t>
  </si>
  <si>
    <t>11-000-251-836</t>
  </si>
  <si>
    <t>Interest on Bond Anticipation Notes (BANs)</t>
  </si>
  <si>
    <t>11-000-251-890</t>
  </si>
  <si>
    <t>11-000-251-897</t>
  </si>
  <si>
    <t>Shared Service Agreement - Board of County Commissioners (Voc and CSSD only)</t>
  </si>
  <si>
    <t>11-000-251-xxx</t>
  </si>
  <si>
    <t>Total Central Services</t>
  </si>
  <si>
    <t>11-000-252-100</t>
  </si>
  <si>
    <t>11-000-252-199</t>
  </si>
  <si>
    <t>11-000-252-330</t>
  </si>
  <si>
    <t>11-000-252-340</t>
  </si>
  <si>
    <t>11-000-252-500</t>
  </si>
  <si>
    <t>11-000-252-600</t>
  </si>
  <si>
    <t>11-000-252-800</t>
  </si>
  <si>
    <t>11-000-252-xxx</t>
  </si>
  <si>
    <t>Total Administrative Information Technology</t>
  </si>
  <si>
    <t>11-000-261-100</t>
  </si>
  <si>
    <t>11-000-261-199</t>
  </si>
  <si>
    <t>11-000-261-420</t>
  </si>
  <si>
    <t>Cleaning, Repair, and Maintenance Services</t>
  </si>
  <si>
    <t>11-000-261-421</t>
  </si>
  <si>
    <t>Lead Testing of Drinking Water</t>
  </si>
  <si>
    <t>11-000-261-610</t>
  </si>
  <si>
    <t>11-000-261-800</t>
  </si>
  <si>
    <t>11-000-261-xxx</t>
  </si>
  <si>
    <t>Total Required Maintenance for School Facilities</t>
  </si>
  <si>
    <t>11-000-262-100</t>
  </si>
  <si>
    <t>11-000-262-107</t>
  </si>
  <si>
    <t>Salaries of Non-Instructional Aides</t>
  </si>
  <si>
    <t>11-000-262-199</t>
  </si>
  <si>
    <t>11-000-262-300</t>
  </si>
  <si>
    <t>11-000-262-420</t>
  </si>
  <si>
    <t>11-000-262-441</t>
  </si>
  <si>
    <t>Rental of Land &amp; Bldg. Oth. than Lease Pur Agrmt</t>
  </si>
  <si>
    <t>11-000-262-444</t>
  </si>
  <si>
    <t>Lease Purchase Payments-Energy Savings Impr. Program</t>
  </si>
  <si>
    <t>11-000-262-490</t>
  </si>
  <si>
    <t>Other Purchased Property Services</t>
  </si>
  <si>
    <t>11-000-262-520</t>
  </si>
  <si>
    <t>Insurance</t>
  </si>
  <si>
    <t>11-000-262-590</t>
  </si>
  <si>
    <t>Miscellaneous Purchased Services</t>
  </si>
  <si>
    <t>11-000-262-610</t>
  </si>
  <si>
    <t>11-000-262-621</t>
  </si>
  <si>
    <t>Energy (Natural Gas)</t>
  </si>
  <si>
    <t>11-000-262-622</t>
  </si>
  <si>
    <t>Energy (Electricity)</t>
  </si>
  <si>
    <t>11-000-262-624</t>
  </si>
  <si>
    <t>Energy (Oil)</t>
  </si>
  <si>
    <t>11-000-262-626</t>
  </si>
  <si>
    <t>Energy (Gasoline)</t>
  </si>
  <si>
    <t>11-000-262-800</t>
  </si>
  <si>
    <t>11-000-262-837</t>
  </si>
  <si>
    <t>Interest - Energy Savings Improvement Program Bonds</t>
  </si>
  <si>
    <t>11-000-262-917</t>
  </si>
  <si>
    <t>Principal - Energy Savings Improvement Program Bonds</t>
  </si>
  <si>
    <t>11-000-262-xxx</t>
  </si>
  <si>
    <t>Total Custodial Services</t>
  </si>
  <si>
    <t>11-000-263-100</t>
  </si>
  <si>
    <t>11-000-263-199</t>
  </si>
  <si>
    <t>11-000-263-300</t>
  </si>
  <si>
    <t>11-000-263-420</t>
  </si>
  <si>
    <t>11-000-263-610</t>
  </si>
  <si>
    <t>11-000-263-800</t>
  </si>
  <si>
    <t>11-000-263-xxx</t>
  </si>
  <si>
    <t>Total Care And Upkeep Of Grounds</t>
  </si>
  <si>
    <t>11-000-266-100</t>
  </si>
  <si>
    <t>11-000-266-199</t>
  </si>
  <si>
    <t>11-000-266-300</t>
  </si>
  <si>
    <t>11-000-266-420</t>
  </si>
  <si>
    <t>11-000-266-610</t>
  </si>
  <si>
    <t>11-000-266-800</t>
  </si>
  <si>
    <t>11-000-266-xxx</t>
  </si>
  <si>
    <t>Total Security</t>
  </si>
  <si>
    <t>subtotal of 11-000-26x-xxx</t>
  </si>
  <si>
    <t>Total Operation &amp; Maintenance of Plant Services</t>
  </si>
  <si>
    <t>11-000-270-107</t>
  </si>
  <si>
    <t>11-000-270-160</t>
  </si>
  <si>
    <t>Salaries for Pupil Trans. (Between Home &amp; Sch)-Regular</t>
  </si>
  <si>
    <t>11-000-270-161</t>
  </si>
  <si>
    <t>Salaries for Pupil Trans. (Bet Home &amp; Sch)-Special Ed.</t>
  </si>
  <si>
    <t>11-000-270-162</t>
  </si>
  <si>
    <t>Salaries for Pupil Trans. (Other than Between Home &amp; Sch)</t>
  </si>
  <si>
    <t>11-000-270-163</t>
  </si>
  <si>
    <t>Salaries for Pupil Trans. (Between Home &amp; Sch)-Non-Public</t>
  </si>
  <si>
    <t>11-000-270-199</t>
  </si>
  <si>
    <t>11-000-270-350</t>
  </si>
  <si>
    <t>Management Fee - ESC &amp; CTSA Transportation Program</t>
  </si>
  <si>
    <t>11-000-270-390</t>
  </si>
  <si>
    <t>11-000-270-420</t>
  </si>
  <si>
    <t>Cleaning, Repair, &amp; Maintenance Services</t>
  </si>
  <si>
    <t>11-000-270-442</t>
  </si>
  <si>
    <t>Rental Payments - School Buses</t>
  </si>
  <si>
    <t>11-000-270-443</t>
  </si>
  <si>
    <t>Lease Purchase Payments - School Buses</t>
  </si>
  <si>
    <t>11-000-270-503</t>
  </si>
  <si>
    <t>Contracted Services-Aid in Lieu Pymts- Non-Public School</t>
  </si>
  <si>
    <t>11-000-270-504</t>
  </si>
  <si>
    <t>Contracted Services-Aid in Lieu Pymts- Charter School</t>
  </si>
  <si>
    <t>11-000-270-505</t>
  </si>
  <si>
    <t>Contracted Services-Aid in Lieu Pymts- Choice School</t>
  </si>
  <si>
    <t>11-000-270-511</t>
  </si>
  <si>
    <t>Contracted Services (Between Home and Sch)-Vendors</t>
  </si>
  <si>
    <t>11-000-270-512</t>
  </si>
  <si>
    <t>Contracted Services (Other than Between Home &amp; Sch)-Vendors</t>
  </si>
  <si>
    <t>11-000-270-513</t>
  </si>
  <si>
    <t>Contracted Services (Between Home &amp; Sch)-Joint Agreements</t>
  </si>
  <si>
    <t>11-000-270-514</t>
  </si>
  <si>
    <t>Contracted Services (Special Ed Students)-Vendors</t>
  </si>
  <si>
    <t>11-000-270-515</t>
  </si>
  <si>
    <t>Contracted Services (Special Ed Students)-Joint Agreements</t>
  </si>
  <si>
    <t>11-000-270-517</t>
  </si>
  <si>
    <t>Contracted Services (Regular Students)-ESCs &amp; CTSAs</t>
  </si>
  <si>
    <t>11-000-270-518</t>
  </si>
  <si>
    <t>Contracted Services (Special Ed. Students)-ESCs &amp; CTSAs</t>
  </si>
  <si>
    <t>11-000-270-593</t>
  </si>
  <si>
    <t>Miscellaneous Purchased Services - Transportation</t>
  </si>
  <si>
    <t>11-000-270-610</t>
  </si>
  <si>
    <t>11-000-270-615</t>
  </si>
  <si>
    <t>Transportation Supplies</t>
  </si>
  <si>
    <t>11-000-270-626</t>
  </si>
  <si>
    <t>Fuel Costs Funded by Advertising Revenue</t>
  </si>
  <si>
    <t>11-000-270-800</t>
  </si>
  <si>
    <t>11-000-270-xxx</t>
  </si>
  <si>
    <t>Total Student Transportation Services</t>
  </si>
  <si>
    <t>11-1xx-100-210</t>
  </si>
  <si>
    <t>Group Insurance</t>
  </si>
  <si>
    <t>11-1xx-100-220</t>
  </si>
  <si>
    <t>Social Security Contributions</t>
  </si>
  <si>
    <t>11-1xx-100-232</t>
  </si>
  <si>
    <t>T.P.A.F. Contributions - ERIP</t>
  </si>
  <si>
    <t>11-1xx-100-241</t>
  </si>
  <si>
    <t>Other Retirement Contributions - PERS</t>
  </si>
  <si>
    <t>11-1xx-100-242</t>
  </si>
  <si>
    <t>Other Retirement Contributions - ERIP</t>
  </si>
  <si>
    <t>11-1xx-100-248</t>
  </si>
  <si>
    <t>Other Retirement Contributions - Deferred PERS Payment</t>
  </si>
  <si>
    <t>11-1xx-100-249</t>
  </si>
  <si>
    <t>Other Retirement Contributions - Regular</t>
  </si>
  <si>
    <t>11-1xx-100-250</t>
  </si>
  <si>
    <t>Unemployment Compensation</t>
  </si>
  <si>
    <t>11-1xx-100-260</t>
  </si>
  <si>
    <t>Worker's Compensation</t>
  </si>
  <si>
    <t>11-1xx-100-270</t>
  </si>
  <si>
    <t>Health Benefits</t>
  </si>
  <si>
    <t>11-1xx-100-280</t>
  </si>
  <si>
    <t>Tuition Reimbursement</t>
  </si>
  <si>
    <t>11-1xx-100-290</t>
  </si>
  <si>
    <t>Other Employee Benefits</t>
  </si>
  <si>
    <t>11-1xx-100-299</t>
  </si>
  <si>
    <t>Unused Sick Payments to Terminated / Retired Staff</t>
  </si>
  <si>
    <t>11-1xx-100-2xx</t>
  </si>
  <si>
    <t>11-2xx-100-210</t>
  </si>
  <si>
    <t>11-2xx-100-220</t>
  </si>
  <si>
    <t>11-2xx-100-232</t>
  </si>
  <si>
    <t>11-2xx-100-241</t>
  </si>
  <si>
    <t>11-2xx-100-242</t>
  </si>
  <si>
    <t>11-2xx-100-248</t>
  </si>
  <si>
    <t>Other Retirement Contributions - Deferred PERS</t>
  </si>
  <si>
    <t>11-2xx-100-249</t>
  </si>
  <si>
    <t>11-2xx-100-250</t>
  </si>
  <si>
    <t>11-2xx-100-260</t>
  </si>
  <si>
    <t>11-2xx-100-270</t>
  </si>
  <si>
    <t>11-2xx-100-280</t>
  </si>
  <si>
    <t>11-2xx-100-290</t>
  </si>
  <si>
    <t>11-2xx-100-299</t>
  </si>
  <si>
    <t>11-2xx-100-2xx</t>
  </si>
  <si>
    <t>Total Special Programs - Instruction</t>
  </si>
  <si>
    <t>11-3xx-100-210</t>
  </si>
  <si>
    <t>11-3xx-100-220</t>
  </si>
  <si>
    <t>11-3xx-100-232</t>
  </si>
  <si>
    <t>11-3xx-100-241</t>
  </si>
  <si>
    <t>11-3xx-100-242</t>
  </si>
  <si>
    <t>11-3xx-100-248</t>
  </si>
  <si>
    <t>11-3xx-100-249</t>
  </si>
  <si>
    <t>11-3xx-100-250</t>
  </si>
  <si>
    <t>11-3xx-100-260</t>
  </si>
  <si>
    <t>11-3xx-100-270</t>
  </si>
  <si>
    <t>11-3xx-100-280</t>
  </si>
  <si>
    <t>11-3xx-100-290</t>
  </si>
  <si>
    <t>11-3xx-100-299</t>
  </si>
  <si>
    <t>11-3xx-100-2xx</t>
  </si>
  <si>
    <t>Total Vocational Programs - Instruction</t>
  </si>
  <si>
    <t>11-4xx-100-210</t>
  </si>
  <si>
    <t>11-4xx-100-220</t>
  </si>
  <si>
    <t>11-4xx-100-232</t>
  </si>
  <si>
    <t>11-4xx-100-241</t>
  </si>
  <si>
    <t>11-4xx-100-242</t>
  </si>
  <si>
    <t>11-4xx-100-248</t>
  </si>
  <si>
    <t>11-4xx-100-249</t>
  </si>
  <si>
    <t>11-4xx-100-250</t>
  </si>
  <si>
    <t>11-4xx-100-260</t>
  </si>
  <si>
    <t>11-4xx-100-270</t>
  </si>
  <si>
    <t>11-4xx-100-280</t>
  </si>
  <si>
    <t>11-4xx-100-290</t>
  </si>
  <si>
    <t>11-4xx-100-299</t>
  </si>
  <si>
    <t>11-4xx-100-2xx</t>
  </si>
  <si>
    <t>11-800-330-210</t>
  </si>
  <si>
    <t>11-800-330-220</t>
  </si>
  <si>
    <t>11-800-330-232</t>
  </si>
  <si>
    <t>11-800-330-241</t>
  </si>
  <si>
    <t>11-800-330-242</t>
  </si>
  <si>
    <t>11-800-330-248</t>
  </si>
  <si>
    <t>11-800-330-249</t>
  </si>
  <si>
    <t>11-800-330-250</t>
  </si>
  <si>
    <t>11-800-330-260</t>
  </si>
  <si>
    <t>11-800-330-270</t>
  </si>
  <si>
    <t>11-800-330-280</t>
  </si>
  <si>
    <t>11-800-330-290</t>
  </si>
  <si>
    <t>11-800-330-299</t>
  </si>
  <si>
    <t>11-800-330-2xx</t>
  </si>
  <si>
    <t>11-000-211-210</t>
  </si>
  <si>
    <t>11-000-211-220</t>
  </si>
  <si>
    <t>11-000-211-232</t>
  </si>
  <si>
    <t>11-000-211-241</t>
  </si>
  <si>
    <t>11-000-211-242</t>
  </si>
  <si>
    <t>11-000-211-248</t>
  </si>
  <si>
    <t>11-000-211-249</t>
  </si>
  <si>
    <t>11-000-211-250</t>
  </si>
  <si>
    <t>11-000-211-260</t>
  </si>
  <si>
    <t>11-000-211-270</t>
  </si>
  <si>
    <t>11-000-211-280</t>
  </si>
  <si>
    <t>11-000-211-290</t>
  </si>
  <si>
    <t>11-000-211-299</t>
  </si>
  <si>
    <t>11-000-211-2xx</t>
  </si>
  <si>
    <t>Total Attendance and Social Work Services</t>
  </si>
  <si>
    <t>11-000-213-210</t>
  </si>
  <si>
    <t>11-000-213-220</t>
  </si>
  <si>
    <t>11-000-213-232</t>
  </si>
  <si>
    <t>11-000-213-241</t>
  </si>
  <si>
    <t>11-000-213-242</t>
  </si>
  <si>
    <t>11-000-213-248</t>
  </si>
  <si>
    <t>11-000-213-249</t>
  </si>
  <si>
    <t>11-000-213-250</t>
  </si>
  <si>
    <t>11-000-213-260</t>
  </si>
  <si>
    <t>11-000-213-270</t>
  </si>
  <si>
    <t>11-000-213-280</t>
  </si>
  <si>
    <t>11-000-213-290</t>
  </si>
  <si>
    <t>11-000-213-299</t>
  </si>
  <si>
    <t>11-000-213-2xx</t>
  </si>
  <si>
    <t>Total Health Services</t>
  </si>
  <si>
    <t>11-000-216-210</t>
  </si>
  <si>
    <t>11-000-216-220</t>
  </si>
  <si>
    <t>11-000-216-232</t>
  </si>
  <si>
    <t>11-000-216-241</t>
  </si>
  <si>
    <t>11-000-216-242</t>
  </si>
  <si>
    <t>11-000-216-248</t>
  </si>
  <si>
    <t>11-000-216-249</t>
  </si>
  <si>
    <t>11-000-216-250</t>
  </si>
  <si>
    <t>11-000-216-260</t>
  </si>
  <si>
    <t>11-000-216-270</t>
  </si>
  <si>
    <t>11-000-216-280</t>
  </si>
  <si>
    <t>11-000-216-290</t>
  </si>
  <si>
    <t>11-000-216-299</t>
  </si>
  <si>
    <t>11-000-216-2xx</t>
  </si>
  <si>
    <t>Total Speech, OT, PT and Related Services</t>
  </si>
  <si>
    <t>11-000-217-210</t>
  </si>
  <si>
    <t>11-000-217-220</t>
  </si>
  <si>
    <t>11-000-217-232</t>
  </si>
  <si>
    <t>11-000-217-241</t>
  </si>
  <si>
    <t>11-000-217-242</t>
  </si>
  <si>
    <t>11-000-217-248</t>
  </si>
  <si>
    <t>11-000-217-249</t>
  </si>
  <si>
    <t>11-000-217-250</t>
  </si>
  <si>
    <t>11-000-217-260</t>
  </si>
  <si>
    <t>11-000-217-270</t>
  </si>
  <si>
    <t>11-000-217-280</t>
  </si>
  <si>
    <t>11-000-217-290</t>
  </si>
  <si>
    <t>11-000-217-299</t>
  </si>
  <si>
    <t>11-000-217-2xx</t>
  </si>
  <si>
    <t>Total Other Support Services - Students - Extraordinary Services</t>
  </si>
  <si>
    <t>11-000-218-210</t>
  </si>
  <si>
    <t>11-000-218-220</t>
  </si>
  <si>
    <t>11-000-218-232</t>
  </si>
  <si>
    <t>11-000-218-241</t>
  </si>
  <si>
    <t>11-000-218-242</t>
  </si>
  <si>
    <t>11-000-218-248</t>
  </si>
  <si>
    <t>11-000-218-249</t>
  </si>
  <si>
    <t>11-000-218-250</t>
  </si>
  <si>
    <t>11-000-218-260</t>
  </si>
  <si>
    <t>11-000-218-270</t>
  </si>
  <si>
    <t>11-000-218-280</t>
  </si>
  <si>
    <t>11-000-218-290</t>
  </si>
  <si>
    <t>11-000-218-299</t>
  </si>
  <si>
    <t>11-000-218-2xx</t>
  </si>
  <si>
    <t>Total Guidance</t>
  </si>
  <si>
    <t>11-000-219-210</t>
  </si>
  <si>
    <t>11-000-219-220</t>
  </si>
  <si>
    <t>11-000-219-232</t>
  </si>
  <si>
    <t>11-000-219-241</t>
  </si>
  <si>
    <t>11-000-219-242</t>
  </si>
  <si>
    <t>11-000-219-248</t>
  </si>
  <si>
    <t>11-000-219-249</t>
  </si>
  <si>
    <t>11-000-219-250</t>
  </si>
  <si>
    <t>11-000-219-260</t>
  </si>
  <si>
    <t>11-000-219-270</t>
  </si>
  <si>
    <t>11-000-219-280</t>
  </si>
  <si>
    <t>11-000-219-290</t>
  </si>
  <si>
    <t>11-000-219-299</t>
  </si>
  <si>
    <t>11-000-219-2xx</t>
  </si>
  <si>
    <t>11-000-221-210</t>
  </si>
  <si>
    <t>11-000-221-220</t>
  </si>
  <si>
    <t>11-000-221-232</t>
  </si>
  <si>
    <t>11-000-221-241</t>
  </si>
  <si>
    <t>11-000-221-242</t>
  </si>
  <si>
    <t>11-000-221-248</t>
  </si>
  <si>
    <t>11-000-221-249</t>
  </si>
  <si>
    <t>11-000-221-250</t>
  </si>
  <si>
    <t>11-000-221-260</t>
  </si>
  <si>
    <t>11-000-221-270</t>
  </si>
  <si>
    <t>11-000-221-280</t>
  </si>
  <si>
    <t>11-000-221-290</t>
  </si>
  <si>
    <t>11-000-221-299</t>
  </si>
  <si>
    <t>11-000-221-2xx</t>
  </si>
  <si>
    <t>Total Improvement of Instruction Services</t>
  </si>
  <si>
    <t>11-000-222-210</t>
  </si>
  <si>
    <t>11-000-222-220</t>
  </si>
  <si>
    <t>11-000-222-232</t>
  </si>
  <si>
    <t>11-000-222-241</t>
  </si>
  <si>
    <t>11-000-222-242</t>
  </si>
  <si>
    <t>11-000-222-248</t>
  </si>
  <si>
    <t>11-000-222-249</t>
  </si>
  <si>
    <t>11-000-222-250</t>
  </si>
  <si>
    <t>11-000-222-260</t>
  </si>
  <si>
    <t>11-000-222-270</t>
  </si>
  <si>
    <t>11-000-222-280</t>
  </si>
  <si>
    <t>11-000-222-290</t>
  </si>
  <si>
    <t>11-000-222-299</t>
  </si>
  <si>
    <t>11-000-222-2xx</t>
  </si>
  <si>
    <t>11-000-223-210</t>
  </si>
  <si>
    <t>11-000-223-220</t>
  </si>
  <si>
    <t>11-000-223-232</t>
  </si>
  <si>
    <t>11-000-223-241</t>
  </si>
  <si>
    <t>11-000-223-242</t>
  </si>
  <si>
    <t>11-000-223-248</t>
  </si>
  <si>
    <t>11-000-223-249</t>
  </si>
  <si>
    <t>11-000-223-250</t>
  </si>
  <si>
    <t>11-000-223-260</t>
  </si>
  <si>
    <t>11-000-223-270</t>
  </si>
  <si>
    <t>11-000-223-280</t>
  </si>
  <si>
    <t>11-000-223-290</t>
  </si>
  <si>
    <t>11-000-223-299</t>
  </si>
  <si>
    <t>11-000-223-2xx</t>
  </si>
  <si>
    <t>11-000-230-210</t>
  </si>
  <si>
    <t>11-000-230-220</t>
  </si>
  <si>
    <t>11-000-230-232</t>
  </si>
  <si>
    <t>11-000-230-241</t>
  </si>
  <si>
    <t>11-000-230-242</t>
  </si>
  <si>
    <t>11-000-230-248</t>
  </si>
  <si>
    <t>11-000-230-249</t>
  </si>
  <si>
    <t>11-000-230-250</t>
  </si>
  <si>
    <t>11-000-230-260</t>
  </si>
  <si>
    <t>11-000-230-270</t>
  </si>
  <si>
    <t>11-000-230-280</t>
  </si>
  <si>
    <t>11-000-230-290</t>
  </si>
  <si>
    <t>11-000-230-299</t>
  </si>
  <si>
    <t>11-000-230-2xx</t>
  </si>
  <si>
    <t>Total General Administration</t>
  </si>
  <si>
    <t>11-000-240-210</t>
  </si>
  <si>
    <t>11-000-240-220</t>
  </si>
  <si>
    <t>11-000-240-232</t>
  </si>
  <si>
    <t>11-000-240-241</t>
  </si>
  <si>
    <t>11-000-240-242</t>
  </si>
  <si>
    <t>11-000-240-248</t>
  </si>
  <si>
    <t>11-000-240-249</t>
  </si>
  <si>
    <t>11-000-240-250</t>
  </si>
  <si>
    <t>11-000-240-260</t>
  </si>
  <si>
    <t>11-000-240-270</t>
  </si>
  <si>
    <t>11-000-240-280</t>
  </si>
  <si>
    <t>11-000-240-290</t>
  </si>
  <si>
    <t>11-000-240-299</t>
  </si>
  <si>
    <t>11-000-240-2xx</t>
  </si>
  <si>
    <t>Total School Administration</t>
  </si>
  <si>
    <t>11-000-251-210</t>
  </si>
  <si>
    <t>11-000-251-220</t>
  </si>
  <si>
    <t>11-000-251-232</t>
  </si>
  <si>
    <t>11-000-251-241</t>
  </si>
  <si>
    <t>11-000-251-242</t>
  </si>
  <si>
    <t>11-000-251-248</t>
  </si>
  <si>
    <t>11-000-251-249</t>
  </si>
  <si>
    <t>11-000-251-250</t>
  </si>
  <si>
    <t>11-000-251-260</t>
  </si>
  <si>
    <t>11-000-251-270</t>
  </si>
  <si>
    <t>11-000-251-280</t>
  </si>
  <si>
    <t>11-000-251-290</t>
  </si>
  <si>
    <t>11-000-251-299</t>
  </si>
  <si>
    <t>11-000-251-2xx</t>
  </si>
  <si>
    <t>11-000-252-210</t>
  </si>
  <si>
    <t>11-000-252-220</t>
  </si>
  <si>
    <t>11-000-252-232</t>
  </si>
  <si>
    <t>11-000-252-241</t>
  </si>
  <si>
    <t>11-000-252-242</t>
  </si>
  <si>
    <t>11-000-252-248</t>
  </si>
  <si>
    <t>11-000-252-249</t>
  </si>
  <si>
    <t>11-000-252-250</t>
  </si>
  <si>
    <t>11-000-252-260</t>
  </si>
  <si>
    <t>11-000-252-270</t>
  </si>
  <si>
    <t>11-000-252-280</t>
  </si>
  <si>
    <t>11-000-252-290</t>
  </si>
  <si>
    <t>11-000-252-299</t>
  </si>
  <si>
    <t>11-000-252-2xx</t>
  </si>
  <si>
    <t>11-000-261-210</t>
  </si>
  <si>
    <t>11-000-261-220</t>
  </si>
  <si>
    <t>11-000-261-232</t>
  </si>
  <si>
    <t>11-000-261-241</t>
  </si>
  <si>
    <t>11-000-261-242</t>
  </si>
  <si>
    <t>11-000-261-248</t>
  </si>
  <si>
    <t>11-000-261-249</t>
  </si>
  <si>
    <t>11-000-261-250</t>
  </si>
  <si>
    <t>11-000-261-260</t>
  </si>
  <si>
    <t>11-000-261-270</t>
  </si>
  <si>
    <t>11-000-261-280</t>
  </si>
  <si>
    <t>11-000-261-290</t>
  </si>
  <si>
    <t>11-000-261-299</t>
  </si>
  <si>
    <t>11-000-261-2xx</t>
  </si>
  <si>
    <t>11-000-262-210</t>
  </si>
  <si>
    <t>11-000-262-220</t>
  </si>
  <si>
    <t>11-000-262-232</t>
  </si>
  <si>
    <t>11-000-262-241</t>
  </si>
  <si>
    <t>11-000-262-242</t>
  </si>
  <si>
    <t>11-000-262-248</t>
  </si>
  <si>
    <t>11-000-262-249</t>
  </si>
  <si>
    <t>11-000-262-250</t>
  </si>
  <si>
    <t>11-000-262-260</t>
  </si>
  <si>
    <t>11-000-262-270</t>
  </si>
  <si>
    <t>11-000-262-280</t>
  </si>
  <si>
    <t>11-000-262-290</t>
  </si>
  <si>
    <t>11-000-262-299</t>
  </si>
  <si>
    <t>11-000-262-2xx</t>
  </si>
  <si>
    <t>11-000-263-210</t>
  </si>
  <si>
    <t>11-000-263-220</t>
  </si>
  <si>
    <t>11-000-263-232</t>
  </si>
  <si>
    <t>11-000-263-241</t>
  </si>
  <si>
    <t>11-000-263-242</t>
  </si>
  <si>
    <t>11-000-263-248</t>
  </si>
  <si>
    <t>11-000-263-249</t>
  </si>
  <si>
    <t>11-000-263-250</t>
  </si>
  <si>
    <t>11-000-263-260</t>
  </si>
  <si>
    <t>11-000-263-270</t>
  </si>
  <si>
    <t>11-000-263-280</t>
  </si>
  <si>
    <t>11-000-263-290</t>
  </si>
  <si>
    <t>11-000-263-299</t>
  </si>
  <si>
    <t>11-000-263-2xx</t>
  </si>
  <si>
    <t>Total Care and Upkeep of Grounds</t>
  </si>
  <si>
    <t>11-000-266-210</t>
  </si>
  <si>
    <t>11-000-266-220</t>
  </si>
  <si>
    <t>11-000-266-232</t>
  </si>
  <si>
    <t>11-000-266-241</t>
  </si>
  <si>
    <t>11-000-266-242</t>
  </si>
  <si>
    <t>11-000-266-248</t>
  </si>
  <si>
    <t>11-000-266-249</t>
  </si>
  <si>
    <t>11-000-266-250</t>
  </si>
  <si>
    <t>11-000-266-260</t>
  </si>
  <si>
    <t>11-000-266-270</t>
  </si>
  <si>
    <t>11-000-266-280</t>
  </si>
  <si>
    <t>11-000-266-290</t>
  </si>
  <si>
    <t>11-000-266-299</t>
  </si>
  <si>
    <t>11-000-266-2xx</t>
  </si>
  <si>
    <t>11-000-270-210</t>
  </si>
  <si>
    <t>11-000-270-220</t>
  </si>
  <si>
    <t>11-000-270-232</t>
  </si>
  <si>
    <t>11-000-270-241</t>
  </si>
  <si>
    <t>11-000-270-242</t>
  </si>
  <si>
    <t>11-000-270-248</t>
  </si>
  <si>
    <t>11-000-270-249</t>
  </si>
  <si>
    <t>11-000-270-250</t>
  </si>
  <si>
    <t>11-000-270-260</t>
  </si>
  <si>
    <t>11-000-270-270</t>
  </si>
  <si>
    <t>11-000-270-280</t>
  </si>
  <si>
    <t>11-000-270-290</t>
  </si>
  <si>
    <t>11-000-270-299</t>
  </si>
  <si>
    <t>11-000-270-2xx</t>
  </si>
  <si>
    <t>11-000-400-210</t>
  </si>
  <si>
    <t>11-000-400-220</t>
  </si>
  <si>
    <t>11-000-400-232</t>
  </si>
  <si>
    <t>11-000-400-241</t>
  </si>
  <si>
    <t>11-000-400-242</t>
  </si>
  <si>
    <t>11-000-400-248</t>
  </si>
  <si>
    <t>11-000-400-249</t>
  </si>
  <si>
    <t>11-000-400-250</t>
  </si>
  <si>
    <t>11-000-400-260</t>
  </si>
  <si>
    <t>11-000-400-270</t>
  </si>
  <si>
    <t>11-000-400-280</t>
  </si>
  <si>
    <t>11-000-400-290</t>
  </si>
  <si>
    <t>11-000-400-299</t>
  </si>
  <si>
    <t>11-000-400-2xx</t>
  </si>
  <si>
    <t>Total Facilities Acquisition and Construction Services</t>
  </si>
  <si>
    <t>Total Allocated Benefits</t>
  </si>
  <si>
    <t>11-000-291-210</t>
  </si>
  <si>
    <t>11-000-291-220</t>
  </si>
  <si>
    <t>11-000-291-232</t>
  </si>
  <si>
    <t>11-000-291-241</t>
  </si>
  <si>
    <t>11-000-291-242</t>
  </si>
  <si>
    <t>11-000-291-248</t>
  </si>
  <si>
    <t>11-000-291-249</t>
  </si>
  <si>
    <t>11-000-291-250</t>
  </si>
  <si>
    <t>11-000-291-260</t>
  </si>
  <si>
    <t>11-000-291-270</t>
  </si>
  <si>
    <t>11-000-291-280</t>
  </si>
  <si>
    <t>11-000-291-290</t>
  </si>
  <si>
    <t>11-000-291-297</t>
  </si>
  <si>
    <t>Unused Sick Payments to Terminated / Retired Staff 
- mass severance</t>
  </si>
  <si>
    <t>11-000-291-298</t>
  </si>
  <si>
    <t>Unused Vacation Payments to Terminated / Retired Staff 
- mass severance</t>
  </si>
  <si>
    <t>11-000-291-299</t>
  </si>
  <si>
    <t>11-000-291-2xx</t>
  </si>
  <si>
    <t>Total Unallocated Benefits</t>
  </si>
  <si>
    <t>Total Employee Benefits</t>
  </si>
  <si>
    <t>11-000-310-930</t>
  </si>
  <si>
    <t>Transfers to Cover Deficit (Enterprise Fund)</t>
  </si>
  <si>
    <t>11-000-310-xxx</t>
  </si>
  <si>
    <t xml:space="preserve">Total Undistributed Expenditures - Food Services </t>
  </si>
  <si>
    <t>TPAF Pension (On-behalf)</t>
  </si>
  <si>
    <t>TPAF Post Retirement Medical Benefits (On-behalf)</t>
  </si>
  <si>
    <t>Total TPAF Pension and Social Security</t>
  </si>
  <si>
    <t>Retirement of ERIP Liability</t>
  </si>
  <si>
    <t>Total Retirement of ERIP Liability</t>
  </si>
  <si>
    <t>Total Undistributed Expenditures</t>
  </si>
  <si>
    <t>Total General Current Expense</t>
  </si>
  <si>
    <t>12-105-100-730</t>
  </si>
  <si>
    <t>Preschool</t>
  </si>
  <si>
    <t>12-110-100-730</t>
  </si>
  <si>
    <t>Kindergarten</t>
  </si>
  <si>
    <t>12-120-100-730</t>
  </si>
  <si>
    <t>Grades 1-5</t>
  </si>
  <si>
    <t>12-130-100-730</t>
  </si>
  <si>
    <t>Grades 6-8</t>
  </si>
  <si>
    <t>12-140-100-730</t>
  </si>
  <si>
    <t>Grades 9-12</t>
  </si>
  <si>
    <t>12-150-100-730</t>
  </si>
  <si>
    <t>Home Instruction</t>
  </si>
  <si>
    <t>12-201-100-730</t>
  </si>
  <si>
    <t>12-202-100-730</t>
  </si>
  <si>
    <t>12-204-100-730</t>
  </si>
  <si>
    <t>12-205-100-730</t>
  </si>
  <si>
    <t>12-206-100-730</t>
  </si>
  <si>
    <t>Visual Impairments</t>
  </si>
  <si>
    <t>12-207-100-730</t>
  </si>
  <si>
    <t>Auditory Impairments</t>
  </si>
  <si>
    <t>12-209-100-730</t>
  </si>
  <si>
    <t>Emotional Regulation Impairment</t>
  </si>
  <si>
    <t>12-212-100-730</t>
  </si>
  <si>
    <t>Multiple Disabilities</t>
  </si>
  <si>
    <t>12-213-100-730</t>
  </si>
  <si>
    <t>Resource Room/Resource Center</t>
  </si>
  <si>
    <t>12-214-100-730</t>
  </si>
  <si>
    <t>Autism</t>
  </si>
  <si>
    <t>12-215-100-730</t>
  </si>
  <si>
    <t>Preschool Disabilities - Part-Time</t>
  </si>
  <si>
    <t>12-216-100-730</t>
  </si>
  <si>
    <t>Preschool Disabilities - Full-Time</t>
  </si>
  <si>
    <t>12-219-100-730</t>
  </si>
  <si>
    <t>12-221-100-730</t>
  </si>
  <si>
    <t>Extended School Year</t>
  </si>
  <si>
    <t>12-222-100-730</t>
  </si>
  <si>
    <t>12-230-100-730</t>
  </si>
  <si>
    <t>12-240-100-730</t>
  </si>
  <si>
    <t>12-310-100-730</t>
  </si>
  <si>
    <t>Vocational Programs: Regular Programs</t>
  </si>
  <si>
    <t>12-320-100-730</t>
  </si>
  <si>
    <t>Vocational Programs: Special Programs</t>
  </si>
  <si>
    <t>12-3xx-100-730</t>
  </si>
  <si>
    <t>12-42x-100-730</t>
  </si>
  <si>
    <t>At-Risk Programs</t>
  </si>
  <si>
    <t>12-4xx-100-730</t>
  </si>
  <si>
    <t>School-Sponsored and Other Instructional Programs</t>
  </si>
  <si>
    <t>12-000-100-730</t>
  </si>
  <si>
    <t>Undistributed Expenditures - Instruction</t>
  </si>
  <si>
    <t>12-000-210-730</t>
  </si>
  <si>
    <t>Undist. Expenditures -Support Services -Students - Regular</t>
  </si>
  <si>
    <t>Undist. Expenditures -Support Services -Students (CSSD Only)</t>
  </si>
  <si>
    <t>12-000-21X-730</t>
  </si>
  <si>
    <t>Undist. Expend. - Support Services - Related &amp; Extraordinary</t>
  </si>
  <si>
    <t>12-000-219-730</t>
  </si>
  <si>
    <t>Undist. Expend.-Support Services -Child Study Teams</t>
  </si>
  <si>
    <t>12-000-220-730</t>
  </si>
  <si>
    <t>Undist. Expend.-Support Services - Instructional Staff</t>
  </si>
  <si>
    <t>12-000-230-730</t>
  </si>
  <si>
    <t>Undistributed Expenditures - General Administration</t>
  </si>
  <si>
    <t>12-000-240-730</t>
  </si>
  <si>
    <t>Undistributed Expenditures - School Administration</t>
  </si>
  <si>
    <t>12-000-251-730</t>
  </si>
  <si>
    <t>Undistributed Expenditures - Central Services</t>
  </si>
  <si>
    <t>12-000-252-730</t>
  </si>
  <si>
    <t>Undistributed Expenditures - Administrative Information Tech.</t>
  </si>
  <si>
    <t>12-000-261-730</t>
  </si>
  <si>
    <t>Undist. Expend.- Required Maintenance for School Facilities</t>
  </si>
  <si>
    <t>12-000-262-730</t>
  </si>
  <si>
    <t>Undistributed Expenditures - Custodial Services</t>
  </si>
  <si>
    <t>12-000-263-730</t>
  </si>
  <si>
    <t>Undistributed Expenditures - Care and Upkeep of Grounds</t>
  </si>
  <si>
    <t>12-000-266-730</t>
  </si>
  <si>
    <t>Undistributed Expenditures - Security</t>
  </si>
  <si>
    <t>12-000-270-732</t>
  </si>
  <si>
    <t>Undist. Expend.-Student Transportation-Non-Instructional Equip.</t>
  </si>
  <si>
    <t>12-000-270-733</t>
  </si>
  <si>
    <t>School Buses - Regular</t>
  </si>
  <si>
    <t>12-000-270-734</t>
  </si>
  <si>
    <t>School Buses - Special</t>
  </si>
  <si>
    <t>12-000-300-730</t>
  </si>
  <si>
    <t>Undistributed Expenditures - Non-Instructional Services</t>
  </si>
  <si>
    <t>12-xxx-x00-730</t>
  </si>
  <si>
    <t>Special Schools (All Programs)</t>
  </si>
  <si>
    <t>Total Equipment</t>
  </si>
  <si>
    <t>12-000-400-100</t>
  </si>
  <si>
    <t>12-000-400-199</t>
  </si>
  <si>
    <t>12-000-400-331</t>
  </si>
  <si>
    <t>12-000-400-334</t>
  </si>
  <si>
    <t>12-000-400-390</t>
  </si>
  <si>
    <t>12-000-400-450</t>
  </si>
  <si>
    <t>Construction Services</t>
  </si>
  <si>
    <t>12-000-400-600</t>
  </si>
  <si>
    <t>12-000-400-710</t>
  </si>
  <si>
    <t>Land and Improvements</t>
  </si>
  <si>
    <t>12-000-400-721</t>
  </si>
  <si>
    <t>Lease Purchase Agreements - Principal</t>
  </si>
  <si>
    <t>12-000-400-722</t>
  </si>
  <si>
    <t>Buildings Other than Lease Purchase Agreements</t>
  </si>
  <si>
    <t>12-000-400-780</t>
  </si>
  <si>
    <t>Infrastructure</t>
  </si>
  <si>
    <t>12-000-400-800</t>
  </si>
  <si>
    <t>12-000-400-896</t>
  </si>
  <si>
    <t>Assessment for Debt Service on SDA Funding</t>
  </si>
  <si>
    <t>12-000-400-930</t>
  </si>
  <si>
    <t>Facilities Grant-Transfer to Special Revenue</t>
  </si>
  <si>
    <t>12-000-400-932</t>
  </si>
  <si>
    <t xml:space="preserve">  Capital Outlay - Transfer to Capital Projects</t>
  </si>
  <si>
    <t>12-000-400-xxx</t>
  </si>
  <si>
    <t>12-xxx-xxx-xxx</t>
  </si>
  <si>
    <t>Total Capital Outlay</t>
  </si>
  <si>
    <t>13-330-100-101</t>
  </si>
  <si>
    <t>13-330-100-106</t>
  </si>
  <si>
    <t>13-330-100-199</t>
  </si>
  <si>
    <t>13-330-100-300</t>
  </si>
  <si>
    <t>13-330-100-500</t>
  </si>
  <si>
    <t>13-330-100-610</t>
  </si>
  <si>
    <t>13-330-100-640</t>
  </si>
  <si>
    <t>13-330-100-800</t>
  </si>
  <si>
    <t>Total Post-Secondary Programs - Instruction</t>
  </si>
  <si>
    <t>13-330-200-100</t>
  </si>
  <si>
    <t>13-330-200-199</t>
  </si>
  <si>
    <t>13-330-200-200</t>
  </si>
  <si>
    <t>Personal Services - Employee Benefits</t>
  </si>
  <si>
    <t>13-330-200-300</t>
  </si>
  <si>
    <t>13-330-200-500</t>
  </si>
  <si>
    <t>13-330-200-600</t>
  </si>
  <si>
    <t>13-330-200-800</t>
  </si>
  <si>
    <t>Total Post-Secondary Programs - Support</t>
  </si>
  <si>
    <t>13-330-xxx-xxx</t>
  </si>
  <si>
    <t>Total Post-Secondary Programs</t>
  </si>
  <si>
    <t>13-422-100-101</t>
  </si>
  <si>
    <t>13-422-100-106</t>
  </si>
  <si>
    <t>13-422-100-178</t>
  </si>
  <si>
    <t>13-422-100-179</t>
  </si>
  <si>
    <t>13-422-100-199</t>
  </si>
  <si>
    <t>13-422-100-300</t>
  </si>
  <si>
    <t>13-422-100-500</t>
  </si>
  <si>
    <t>13-422-100-610</t>
  </si>
  <si>
    <t>13-422-100-640</t>
  </si>
  <si>
    <t>13-422-100-800</t>
  </si>
  <si>
    <t>13-422-100-xxx</t>
  </si>
  <si>
    <t>13-422-200-100</t>
  </si>
  <si>
    <t>13-422-200-199</t>
  </si>
  <si>
    <t>13-422-200-200</t>
  </si>
  <si>
    <t>13-422-200-300</t>
  </si>
  <si>
    <t>13-422-200-500</t>
  </si>
  <si>
    <t>13-422-200-600</t>
  </si>
  <si>
    <t>13-422-200-800</t>
  </si>
  <si>
    <t>13-422-200-xxx</t>
  </si>
  <si>
    <t>13-422-xxx-xxx</t>
  </si>
  <si>
    <t>13-4xx-100-101</t>
  </si>
  <si>
    <t>13-4xx-100-106</t>
  </si>
  <si>
    <t>13-4xx-100-178</t>
  </si>
  <si>
    <t>13-4xx-100-179</t>
  </si>
  <si>
    <t>13-4xx-100-199</t>
  </si>
  <si>
    <t>13-4xx-100-300</t>
  </si>
  <si>
    <t>13-4xx-100-500</t>
  </si>
  <si>
    <t>13-4xx-100-610</t>
  </si>
  <si>
    <t>13-4xx-100-640</t>
  </si>
  <si>
    <t>13-4xx-100-800</t>
  </si>
  <si>
    <t xml:space="preserve">Total Other Special Schools - Instruction </t>
  </si>
  <si>
    <t>13-4xx-200-100</t>
  </si>
  <si>
    <t>13-4xx-200-199</t>
  </si>
  <si>
    <t>13-4xx-200-200</t>
  </si>
  <si>
    <t>13-4xx-200-300</t>
  </si>
  <si>
    <t>13-4xx-200-500</t>
  </si>
  <si>
    <t>13-4xx-200-600</t>
  </si>
  <si>
    <t>13-4xx-200-800</t>
  </si>
  <si>
    <t>Total Other Special Schools  - Support Services</t>
  </si>
  <si>
    <t>13-4xx-xxx-xxx</t>
  </si>
  <si>
    <t>Total Other Special Schools</t>
  </si>
  <si>
    <t>13-601-100-101</t>
  </si>
  <si>
    <t>13-601-100-106</t>
  </si>
  <si>
    <t>13-601-100-178</t>
  </si>
  <si>
    <t>13-601-100-179</t>
  </si>
  <si>
    <t>13-601-100-199</t>
  </si>
  <si>
    <t>13-601-100-300</t>
  </si>
  <si>
    <t>13-601-100-500</t>
  </si>
  <si>
    <t>13-601-100-610</t>
  </si>
  <si>
    <t>13-601-100-640</t>
  </si>
  <si>
    <t>13-601-100-800</t>
  </si>
  <si>
    <t>13-601-100-xxx</t>
  </si>
  <si>
    <t>Total Accred. Even./Adult H.S./Post-Grad.-Instruction</t>
  </si>
  <si>
    <t>13-601-200-100</t>
  </si>
  <si>
    <t>13-601-200-199</t>
  </si>
  <si>
    <t>13-601-200-200</t>
  </si>
  <si>
    <t>13-601-200-300</t>
  </si>
  <si>
    <t>13-601-200-500</t>
  </si>
  <si>
    <t>13-601-200-600</t>
  </si>
  <si>
    <t>13-601-200-800</t>
  </si>
  <si>
    <t>13-601-200-xxx</t>
  </si>
  <si>
    <t>Total Accred. Even./Adult H.S./Post-Grad.-Support</t>
  </si>
  <si>
    <t>13-601-xxx-xxx</t>
  </si>
  <si>
    <t>Total Accred. Even./Adult H.S./Post-Grad.</t>
  </si>
  <si>
    <t>13-602-100-101</t>
  </si>
  <si>
    <t>13-602-100-106</t>
  </si>
  <si>
    <t>13-602-100-178</t>
  </si>
  <si>
    <t>13-602-100-179</t>
  </si>
  <si>
    <t>13-602-100-199</t>
  </si>
  <si>
    <t>13-602-100-300</t>
  </si>
  <si>
    <t>13-602-100-500</t>
  </si>
  <si>
    <t>13-602-100-610</t>
  </si>
  <si>
    <t>13-602-100-640</t>
  </si>
  <si>
    <t>13-602-100-800</t>
  </si>
  <si>
    <t>13-602-100-xxx</t>
  </si>
  <si>
    <t xml:space="preserve">Total Adult Education-Local-Instruction </t>
  </si>
  <si>
    <t>13-602-200-100</t>
  </si>
  <si>
    <t>13-602-200-199</t>
  </si>
  <si>
    <t>13-602-200-200</t>
  </si>
  <si>
    <t>13-602-200-300</t>
  </si>
  <si>
    <t>13-602-200-500</t>
  </si>
  <si>
    <t>13-602-200-600</t>
  </si>
  <si>
    <t>13-602-200-800</t>
  </si>
  <si>
    <t>13-602-200-xxx</t>
  </si>
  <si>
    <t>Total Adult Education-Local -Support Services</t>
  </si>
  <si>
    <t>13-602-xxx-xxx</t>
  </si>
  <si>
    <t xml:space="preserve">Total Adult Education-Local </t>
  </si>
  <si>
    <t>13-629-100-101</t>
  </si>
  <si>
    <t>13-629-100-106</t>
  </si>
  <si>
    <t>13-629-100-178</t>
  </si>
  <si>
    <t>13-629-100-179</t>
  </si>
  <si>
    <t>13-629-100-199</t>
  </si>
  <si>
    <t>13-629-100-300</t>
  </si>
  <si>
    <t>13-629-100-500</t>
  </si>
  <si>
    <t>13-629-100-610</t>
  </si>
  <si>
    <t>13-629-100-640</t>
  </si>
  <si>
    <t>13-629-100-800</t>
  </si>
  <si>
    <t>13-629-100-xxx</t>
  </si>
  <si>
    <t xml:space="preserve">Total Vocational Evening-Local-Instruction </t>
  </si>
  <si>
    <t>13-629-200-100</t>
  </si>
  <si>
    <t>13-629-200-199</t>
  </si>
  <si>
    <t>13-629-200-200</t>
  </si>
  <si>
    <t>13-629-200-300</t>
  </si>
  <si>
    <t>13-629-200-500</t>
  </si>
  <si>
    <t>13-629-200-600</t>
  </si>
  <si>
    <t>13-629-200-800</t>
  </si>
  <si>
    <t>13-629-200-xxx</t>
  </si>
  <si>
    <t>Total Vocational Evening-Local-Support Services</t>
  </si>
  <si>
    <t>13-629-xxx-xxx</t>
  </si>
  <si>
    <t>Total Vocational Evening-Local</t>
  </si>
  <si>
    <t>13-631-100-101</t>
  </si>
  <si>
    <t>13-631-100-106</t>
  </si>
  <si>
    <t>13-631-100-178</t>
  </si>
  <si>
    <t>13-631-100-179</t>
  </si>
  <si>
    <t>13-631-100-199</t>
  </si>
  <si>
    <t>13-631-100-300</t>
  </si>
  <si>
    <t>13-631-100-500</t>
  </si>
  <si>
    <t>13-631-100-610</t>
  </si>
  <si>
    <t>13-631-100-640</t>
  </si>
  <si>
    <t>13-631-100-800</t>
  </si>
  <si>
    <t>13-631-100-xxx</t>
  </si>
  <si>
    <t>Total Evening School-Foreign-Born-Local-Instruction</t>
  </si>
  <si>
    <t>13-631-200-100</t>
  </si>
  <si>
    <t>13-631-200-199</t>
  </si>
  <si>
    <t>13-631-200-200</t>
  </si>
  <si>
    <t>13-631-200-300</t>
  </si>
  <si>
    <t>13-631-200-500</t>
  </si>
  <si>
    <t>13-631-200-600</t>
  </si>
  <si>
    <t>13-631-200-800</t>
  </si>
  <si>
    <t>13-631-200-xxx</t>
  </si>
  <si>
    <t>Total Evening School-Foreign-Born-Local-Support Svcs</t>
  </si>
  <si>
    <t>13-631-xxx-xxx</t>
  </si>
  <si>
    <t>Total Evening School-Foreign-Born-Local</t>
  </si>
  <si>
    <t>13-640-200-100</t>
  </si>
  <si>
    <t>13-640-200-199</t>
  </si>
  <si>
    <t>13-640-200-600</t>
  </si>
  <si>
    <t>13-640-200-800</t>
  </si>
  <si>
    <t>13-640-200-xxx</t>
  </si>
  <si>
    <t>Total Adult Education Testing Centers</t>
  </si>
  <si>
    <t>13-xxx-xxx-xxx</t>
  </si>
  <si>
    <t>Total Special Schools</t>
  </si>
  <si>
    <t>10-000-100-56X</t>
  </si>
  <si>
    <t>General Fund Contribution to SBB</t>
  </si>
  <si>
    <t>Total General Fund</t>
  </si>
  <si>
    <t>General Fund - Fund 10
Interim Balance Sheet</t>
  </si>
  <si>
    <t>General Fund - Fund 10
Interim Statements Comparing Budgeted Revenue with Actual to Date and Appropriations with Expenditures and Encumbrances to Date</t>
  </si>
  <si>
    <t>General Fund - Fund 10
Schedule of Revenues</t>
  </si>
  <si>
    <t>General Fund - Fund 10
Statement of Appropriations</t>
  </si>
  <si>
    <t>Intellectual Disability - Mild</t>
  </si>
  <si>
    <t>Intellectual Disability - Moderate</t>
  </si>
  <si>
    <t>Intellectual Disability - Severe</t>
  </si>
  <si>
    <t>Total Intellectual Disability - Mild</t>
  </si>
  <si>
    <t>Total Intellectual Disability - Moderate</t>
  </si>
  <si>
    <t>Total Intellectual Disability - Severe</t>
  </si>
  <si>
    <t>Current Expense (subheader for rows 19 through 56)</t>
  </si>
  <si>
    <t>Undistributed Expenditures: (subheader for rows 34 through 55)</t>
  </si>
  <si>
    <t>Capital Outlay (subheader for rows 58 through 60)</t>
  </si>
  <si>
    <t>Special Schools (subheader for rows 62 through 77)</t>
  </si>
  <si>
    <t>Local Sources (subheader for rows 11 through 35)</t>
  </si>
  <si>
    <t>Intermediate Sources (subheader for rows 37 through 40)</t>
  </si>
  <si>
    <t>Assets: (subheader for rows 10 through 38)</t>
  </si>
  <si>
    <t>Resources: (subheader for rows 42 through 44)</t>
  </si>
  <si>
    <t>Liabilities: (subheader for rows 49 through 64)</t>
  </si>
  <si>
    <t>Fund Balance: (subheader for rows 68 through 111)</t>
  </si>
  <si>
    <t>Regular Programs - Instruction (subheader for rows 11 through 18)</t>
  </si>
  <si>
    <t>Regular Programs - Instruction (Voc and CSSD only) (subheader for rows 20 through 28)</t>
  </si>
  <si>
    <t>Regular Programs - Home Instruction (subheader for rows 30 through 38)</t>
  </si>
  <si>
    <t>Regular Programs - Undistributed Instruction (subheader for rows 40 through 48)</t>
  </si>
  <si>
    <t>Special Education Programs (subheader for rows 51 through 215)</t>
  </si>
  <si>
    <t>Intellectual Disability - Mild:  (subheader for rows 52 through 61)</t>
  </si>
  <si>
    <t>Intellectual Disability - Moderate: (subheader for rows 63 through 72)</t>
  </si>
  <si>
    <t>Visual Impairments: (subheader for rows 96 through 105)</t>
  </si>
  <si>
    <t>Auditory Impairments: (subheader for rows 107 through 116)</t>
  </si>
  <si>
    <t>Emotional Regulation Impairment: (subheader for rows 118 through 127)</t>
  </si>
  <si>
    <t>Multiple Disabilities: (subheader for rows 129 through 138)</t>
  </si>
  <si>
    <t>Resource Room/Resource Center: (subheader for rows 140 through 149)</t>
  </si>
  <si>
    <t>Autism: (subheader for rows 151 through 160)</t>
  </si>
  <si>
    <t>Preschool Disabilities - Part-Time: (subheader for rows 162 through 170)</t>
  </si>
  <si>
    <t>Preschool Disabilities - Full-Time: (subheader for rows 172 through 180)</t>
  </si>
  <si>
    <t>Home Instruction: (subheader for rows 182 through 191)</t>
  </si>
  <si>
    <t>Extended School Year: (subheader for rows 193 through 203)</t>
  </si>
  <si>
    <t>Intellectual Disability - Severe: (subheader for rows 205 through 214)</t>
  </si>
  <si>
    <t>Basic Skills/Remedial - Instruction (subheader for rows 217 through 226)</t>
  </si>
  <si>
    <t>Bilingual Education - Instruction (subheader for rows 228 through 237)</t>
  </si>
  <si>
    <t>Vocational Programs - Local - Instruction (subheader for rows 239 through 248)</t>
  </si>
  <si>
    <t>Regular Vocational Programs - Instruction  (Voc Districts Only) (subheader for rows 250 through 259)</t>
  </si>
  <si>
    <t>Special Vocational Programs - Instruction  (Voc Districts Only) (subheader for rows 261 through 270)</t>
  </si>
  <si>
    <t>School-Sponsored Cocurricular/Extracurricular Activities - Instruction (subheader for rows 273 through 279)</t>
  </si>
  <si>
    <t>School-Sponsored Athletics - Instruction (subheader for rows 281 through 287)</t>
  </si>
  <si>
    <t>Before/After School Programs (subheader for rows 289 through 306)</t>
  </si>
  <si>
    <t>Summer School (subheader for rows 308 through 326)</t>
  </si>
  <si>
    <t>Instructional Alternative Education Programs (subheader for rows 328 through 346)</t>
  </si>
  <si>
    <t>Other Supplemental/At-Risk Programs (subheader for rows 348 through 366)</t>
  </si>
  <si>
    <t>Other Alternative Education Programs (subheader for rows 368 through 386)</t>
  </si>
  <si>
    <t>Other Instructional Programs - Instruction (subheader for rows 388 through 394)</t>
  </si>
  <si>
    <t>Community Services Programs/Operations (subheader for rows 396 through 402)</t>
  </si>
  <si>
    <t>Undistributed Expenditures - Instruction (Tuition) (subheader for rows 404 through 414)</t>
  </si>
  <si>
    <t>Undistributed Expenditures - Attendance &amp; Social Work (subheader for rows 416 through 426)</t>
  </si>
  <si>
    <t>The worksheet below shows an example of Schedule of Revenues for Fund 10. This worksheet contains one table spanning columns A through K. The columns "Ref", "Ref2",  and "Ref3" are included only to show cross-reference information for cells that should agree in the reports on other tabs in this file.</t>
  </si>
  <si>
    <t>July 31, 2024</t>
  </si>
  <si>
    <t xml:space="preserve">    Fund Balance, July 1, 2024</t>
  </si>
  <si>
    <t>Capital Reserve Account - July 1, 2024</t>
  </si>
  <si>
    <t>Sale/Leaseback Reserve Account - July 1, 2024</t>
  </si>
  <si>
    <t>Maintenance Reserve Account - July 1, 2024</t>
  </si>
  <si>
    <t>Tuition Reserve Account - July 1, 2024</t>
  </si>
  <si>
    <t>Current Expense Emergency Reserve Account - July 1, 2024</t>
  </si>
  <si>
    <t>Bus Advertising Revenue Reserved for Fuel Costs - July 1, 2024</t>
  </si>
  <si>
    <t>Federal Impact Aid Reserve (General) Account - July 1, 2024</t>
  </si>
  <si>
    <t>Federal Impact Aid Reserve (Capital) Account - July 1, 2024</t>
  </si>
  <si>
    <t>(For the one month period ending July 31, 2024)</t>
  </si>
  <si>
    <t>State Reimbursement for Menstrual Products</t>
  </si>
  <si>
    <t>11-000-213-616</t>
  </si>
  <si>
    <t>Supplies - Menstrual Products</t>
  </si>
  <si>
    <t>Column1</t>
  </si>
  <si>
    <t>State Sources (subheader for rows 42 through 61)</t>
  </si>
  <si>
    <t>Federal Sources (subheader for rows 63 through 68)</t>
  </si>
  <si>
    <t>Other Financing Sources (subheader for rows 70 and 71)</t>
  </si>
  <si>
    <t>Undistributed Expenditures - Health Services (subheader for rows 428 through 436)</t>
  </si>
  <si>
    <t>Undistributed Expenditures - Speech, OT, PT &amp; Related Services (subheader for rows 438 through 443)</t>
  </si>
  <si>
    <t>Undistributed Expenditures-Other Supp. Serv. Students-Extraordinary Svcs (subheader for rows 445 through 450)</t>
  </si>
  <si>
    <t>Undistributed Expenditures - Guidance (subheader for rows 452 through 461)</t>
  </si>
  <si>
    <t>Undistributed Expenditures - Child Study Teams (subheader for rows 463 through 473)</t>
  </si>
  <si>
    <t>Undistributed Expenditures - Improvement of Instruction Services (subheader for rows 475 through 486)</t>
  </si>
  <si>
    <t>Undistributed Expenditures - Educational Media Services/School Library (subheader for rows 488 through 495)</t>
  </si>
  <si>
    <t>Undistributed Expenditures - Instructional Staff Training Services (subheader for rows 497 through 507)</t>
  </si>
  <si>
    <t>Undistributed Expenditures - Support Services - General Administration (subheader for rows 509 through 532)</t>
  </si>
  <si>
    <t>Undistributed Expenditures - Support Services - School Administration (subheader for rows 534 through 543)</t>
  </si>
  <si>
    <t>Undistributed Expenditures - Central Services (subheader for rows 545 through 558)</t>
  </si>
  <si>
    <t>Undistributed Expenditures - Administrative Information Technology (subheader for rows 560 through 567)</t>
  </si>
  <si>
    <t>Undistributed Expenditures - Required Maintenance for School Facilities (subheader for rows 569 through 575)</t>
  </si>
  <si>
    <t>Undistributed Expenditures - Custodial Services (subheader for rows 577 through 595)</t>
  </si>
  <si>
    <t>Undistributed Expenditures - Care and Upkeep of Grounds (subheader for rows 597 through 603)</t>
  </si>
  <si>
    <t>Undistributed Expenditures - Security (subheader for rows 605 through 611)</t>
  </si>
  <si>
    <t>Undistributed Expenditures - Student Transportation Services (subheader for rows 614 through 640)</t>
  </si>
  <si>
    <t>Allocated Benefits (subheader for rows 642 through 1002)</t>
  </si>
  <si>
    <t>Regular Programs - Instruction (subheader for rows 643 through 656)</t>
  </si>
  <si>
    <t>Special Programs - Instruction (subheader for rows 658 through 671)</t>
  </si>
  <si>
    <t>Vocational Programs - Instruction (subheader for rows 673 through 686)</t>
  </si>
  <si>
    <t>Other Instructional Programs - Instruction (subheader for rows 688 through 701)</t>
  </si>
  <si>
    <t>Community Services Programs/Operations (subheader for rows 703 through 716)</t>
  </si>
  <si>
    <t>Attendance and Social Work Services (subheader for rows 718 through 731)</t>
  </si>
  <si>
    <t>Health Services (subheader for rows 733 through 746)</t>
  </si>
  <si>
    <t>Speech, OT, PT and Related Services (subheader for rows 748 through 761)</t>
  </si>
  <si>
    <t>Other Support Services - Students - Extraordinary Services (subheader for rows 763 through 776)</t>
  </si>
  <si>
    <t>Guidance (subheader for rows 778 through 791)</t>
  </si>
  <si>
    <t>Child Study Teams (subheader for rows 793 through 806)</t>
  </si>
  <si>
    <t>Improvement of Instruction Services (subheader for rows 808 through 821)</t>
  </si>
  <si>
    <t>Educational Media Services/School Library (subheader for rows 823 through 836)</t>
  </si>
  <si>
    <t>Instructional Staff Training Services (subheader for rows 838 through 851)</t>
  </si>
  <si>
    <t>General Administration (subheader for rows 853 through 866)</t>
  </si>
  <si>
    <t>School Administration (subheader for rows 868 through 881)</t>
  </si>
  <si>
    <t>Central Services (subheader for rows 883 through 896)</t>
  </si>
  <si>
    <t>Administrative Information Technology (subheader for rows 898 through 911)</t>
  </si>
  <si>
    <t>Required Maintenance for School Facilities (subheader for rows 913 through 926)</t>
  </si>
  <si>
    <t>Custodial Services (subheader for rows 928 through 941)</t>
  </si>
  <si>
    <t>Care and Upkeep of Grounds (subheader for rows 943 through 956)</t>
  </si>
  <si>
    <t>Security (subheader for rows 958 through 971)</t>
  </si>
  <si>
    <t>Student Transportation Services (subheader for rows 973 through 986)</t>
  </si>
  <si>
    <t>Facilities Acquisition and Construction Services (subheader for rows 988 through 1001)</t>
  </si>
  <si>
    <t>Unemployment Fund - July 1, 2024</t>
  </si>
  <si>
    <t>Military Impact Aid (State Source)</t>
  </si>
  <si>
    <t>Learning and Language Disabilities - Mild/Moderate: (subheader for rows 74 through 83)</t>
  </si>
  <si>
    <t>Total Learning and Language Disabilities - Mild/Moderate</t>
  </si>
  <si>
    <t>Learning and Language Disabilities - Severe: (subheader for rows 85 through 94)</t>
  </si>
  <si>
    <t>Total Learning and Language Disabilities - Severe</t>
  </si>
  <si>
    <t>Learning and Language Disabilities - Mild/Moderate</t>
  </si>
  <si>
    <t>Learning and Language Disabilities - Severe</t>
  </si>
  <si>
    <t>11-000-291-233</t>
  </si>
  <si>
    <t>TPAF/PERS Special Assessments</t>
  </si>
  <si>
    <t>Unallocated Benefits (subheader for rows 1004 through 1021)</t>
  </si>
  <si>
    <t>Undistributed Expenditures - Food Services (subheader for rows 1023 and 1024)</t>
  </si>
  <si>
    <t>TPAF Pension and Social Security (subheader for rows 1026 through 1029)</t>
  </si>
  <si>
    <t>Retirement of ERIP Liability (subheader for rows 1031 and 1032)</t>
  </si>
  <si>
    <t>Capital Outlay (subheader for rows 1036 through 1106)</t>
  </si>
  <si>
    <t>Equipment (subheader for rows 1037 through 1088)</t>
  </si>
  <si>
    <t>Instructional Equipment - Regular Education: (subheader for rows 1038 through 1043)</t>
  </si>
  <si>
    <t>Instructional Equipment - Special Education: (subheader for rows 1045 through 1059)</t>
  </si>
  <si>
    <t>Equipment - Other: (subheader for rows 1061 through 1067)</t>
  </si>
  <si>
    <t>Equipment - Undistributed: (subheader for rows 1069 through 1087)</t>
  </si>
  <si>
    <t>Facilities Acquisition and Construction Services (subheader for rows 1090 through 1105)</t>
  </si>
  <si>
    <t>Special Schools (subheader for rows 1108 through 1266)</t>
  </si>
  <si>
    <t>Post-Secondary Programs - Instruction (subheader for rows 1109 through 1117)</t>
  </si>
  <si>
    <t>Post-Secondary Programs - Support Services (subheader for rows 1119 through 1126)</t>
  </si>
  <si>
    <t>Summer School - Instruction (subheader for rows 1129 through 1139)</t>
  </si>
  <si>
    <t>Summer School - Support Services (subheader for rows 1141 through 1148)</t>
  </si>
  <si>
    <t>Other Special Schools - Instruction (subheader for rows 1151 through 1161)</t>
  </si>
  <si>
    <t>Other Special Schools  - Support Services (subheader for rows 1163 through 1170)</t>
  </si>
  <si>
    <t>Accred. Even./Adult H.S./Post-Grad.-Instruction (subheader for rows 1173 through 1183)</t>
  </si>
  <si>
    <t>Accred. Even./Adult H.S./Post-Grad.-Support Services (subheader for rows 1185 through 1192)</t>
  </si>
  <si>
    <t>Adult Education-Local-Instruction (subheader for rows 1195 through 1205)</t>
  </si>
  <si>
    <t>Adult Education-Local -Support Services (subheader for rows 1207 through 1214)</t>
  </si>
  <si>
    <t>Vocational Evening-Local-Instruction (subheader for rows 1217 through 1227)</t>
  </si>
  <si>
    <t>Vocational Evening-Local-Support Services (subheader for rows 1229 through 1236)</t>
  </si>
  <si>
    <t>Evening School-Foreign-Born-Local-Instruction (subheader for rows 1239 through 1249)</t>
  </si>
  <si>
    <t>Evening School-Foreign-Born-Local-Support Services (subheader for rows 1251 through 1258)</t>
  </si>
  <si>
    <t>Adult Education Assessment Testing Centers (subheader for rows 1261 through 1265)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</si>
</sst>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00"/>
    <numFmt numFmtId="165" formatCode="00\-000\-000\-\x\x\x"/>
    <numFmt numFmtId="166" formatCode="_(* #,##0_);_(* \(#,##0\);_(* &quot;-&quot;??_);_(@_)"/>
  </numFmts>
  <fonts count="17" x14ac:knownFonts="1">
    <font>
      <sz val="10"/>
      <name val="Arial"/>
    </font>
    <font>
      <sz val="11"/>
      <color theme="1"/>
      <name val="Calibri"/>
      <family val="2"/>
      <scheme val="minor"/>
    </font>
    <font>
      <sz val="10"/>
      <name val="Arial"/>
      <family val="2"/>
    </font>
    <font>
      <sz val="8"/>
      <name val="Arial"/>
      <family val="2"/>
    </font>
    <font>
      <sz val="11"/>
      <name val="Arial"/>
      <family val="2"/>
    </font>
    <font>
      <b/>
      <sz val="11"/>
      <name val="Arial"/>
      <family val="2"/>
    </font>
    <font>
      <b/>
      <i/>
      <sz val="11"/>
      <name val="Arial"/>
      <family val="2"/>
    </font>
    <font>
      <b/>
      <sz val="11"/>
      <color theme="0"/>
      <name val="Arial"/>
      <family val="2"/>
    </font>
    <font>
      <i/>
      <sz val="11"/>
      <name val="Arial"/>
      <family val="2"/>
    </font>
    <font>
      <sz val="11"/>
      <color theme="1"/>
      <name val="Arial"/>
      <family val="2"/>
    </font>
    <font>
      <sz val="11"/>
      <color rgb="FF0000FF"/>
      <name val="Arial"/>
      <family val="2"/>
    </font>
    <font>
      <b/>
      <sz val="11"/>
      <color indexed="12"/>
      <name val="Arial"/>
      <family val="2"/>
    </font>
    <font>
      <sz val="11"/>
      <color indexed="12"/>
      <name val="Arial"/>
      <family val="2"/>
    </font>
    <font>
      <sz val="11"/>
      <color theme="0"/>
      <name val="Arial"/>
      <family val="2"/>
    </font>
    <font>
      <b/>
      <sz val="11"/>
      <color theme="1"/>
      <name val="Arial"/>
      <family val="2"/>
    </font>
    <font>
      <sz val="11"/>
      <name val="Calibri"/>
      <family val="2"/>
      <scheme val="minor"/>
    </font>
    <font>
      <sz val="11"/>
      <name val="Arial"/>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4" fillId="0" borderId="0" applyNumberFormat="0" applyFill="0" applyAlignment="0" applyProtection="0"/>
    <xf numFmtId="0" fontId="14" fillId="0" borderId="0" applyNumberFormat="0" applyFill="0" applyAlignment="0" applyProtection="0"/>
    <xf numFmtId="0" fontId="14" fillId="0" borderId="0" applyNumberFormat="0" applyFill="0" applyAlignment="0" applyProtection="0"/>
  </cellStyleXfs>
  <cellXfs count="152">
    <xf numFmtId="0" fontId="0" fillId="0" borderId="0" xfId="0"/>
    <xf numFmtId="0" fontId="4" fillId="0" borderId="0" xfId="0" applyFont="1" applyAlignment="1">
      <alignment vertical="top"/>
    </xf>
    <xf numFmtId="0" fontId="4" fillId="0" borderId="0" xfId="0" applyFont="1" applyAlignment="1">
      <alignment vertical="top" wrapText="1"/>
    </xf>
    <xf numFmtId="0" fontId="4" fillId="0" borderId="0" xfId="0" applyFont="1"/>
    <xf numFmtId="0" fontId="5"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43" fontId="5" fillId="0" borderId="0" xfId="1" applyFont="1" applyFill="1" applyAlignment="1">
      <alignment horizontal="center" vertical="center" wrapText="1"/>
    </xf>
    <xf numFmtId="43" fontId="5" fillId="0" borderId="0" xfId="1" applyFont="1" applyFill="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xf numFmtId="43" fontId="5" fillId="0" borderId="0" xfId="1" applyFont="1" applyFill="1" applyAlignment="1">
      <alignment horizontal="center"/>
    </xf>
    <xf numFmtId="0" fontId="5" fillId="0" borderId="0" xfId="0" applyFont="1" applyAlignment="1">
      <alignment horizontal="center"/>
    </xf>
    <xf numFmtId="0" fontId="4" fillId="0" borderId="0" xfId="0" applyFont="1" applyAlignment="1">
      <alignment horizontal="left"/>
    </xf>
    <xf numFmtId="43" fontId="4" fillId="0" borderId="0" xfId="1" applyFont="1" applyFill="1"/>
    <xf numFmtId="44" fontId="4" fillId="0" borderId="0" xfId="2" applyFont="1" applyFill="1" applyBorder="1"/>
    <xf numFmtId="43" fontId="4" fillId="0" borderId="0" xfId="1" applyFont="1" applyFill="1" applyBorder="1"/>
    <xf numFmtId="3" fontId="4" fillId="0" borderId="0" xfId="0" applyNumberFormat="1" applyFont="1" applyAlignment="1">
      <alignment horizontal="left"/>
    </xf>
    <xf numFmtId="43" fontId="4" fillId="0" borderId="3" xfId="1" applyFont="1" applyFill="1" applyBorder="1"/>
    <xf numFmtId="0" fontId="4" fillId="0" borderId="0" xfId="0" applyFont="1" applyAlignment="1">
      <alignment horizontal="left" vertical="top"/>
    </xf>
    <xf numFmtId="43" fontId="4" fillId="0" borderId="0" xfId="1" applyFont="1" applyFill="1" applyBorder="1" applyAlignment="1">
      <alignment vertical="top"/>
    </xf>
    <xf numFmtId="43" fontId="4" fillId="0" borderId="0" xfId="1" applyFont="1" applyFill="1" applyAlignment="1">
      <alignment vertical="top"/>
    </xf>
    <xf numFmtId="0" fontId="4" fillId="0" borderId="0" xfId="0" applyFont="1" applyAlignment="1">
      <alignment horizontal="center" vertical="center"/>
    </xf>
    <xf numFmtId="0" fontId="5" fillId="0" borderId="0" xfId="0" applyFont="1" applyAlignment="1">
      <alignment horizontal="left"/>
    </xf>
    <xf numFmtId="43" fontId="4" fillId="0" borderId="0" xfId="1" applyFont="1"/>
    <xf numFmtId="0" fontId="4" fillId="0" borderId="0" xfId="0" applyFont="1" applyAlignment="1">
      <alignment horizontal="center"/>
    </xf>
    <xf numFmtId="0" fontId="5" fillId="0" borderId="1" xfId="0" applyFont="1" applyBorder="1" applyAlignment="1">
      <alignment horizontal="center"/>
    </xf>
    <xf numFmtId="44" fontId="4" fillId="0" borderId="0" xfId="0" applyNumberFormat="1" applyFont="1"/>
    <xf numFmtId="0" fontId="5" fillId="0" borderId="0" xfId="0" applyFont="1" applyAlignment="1">
      <alignment horizontal="left" vertical="top"/>
    </xf>
    <xf numFmtId="0" fontId="5" fillId="0" borderId="0" xfId="0" applyFont="1" applyAlignment="1">
      <alignment horizontal="right" vertical="top"/>
    </xf>
    <xf numFmtId="43" fontId="4" fillId="0" borderId="0" xfId="1" applyFont="1" applyAlignment="1">
      <alignment vertical="top"/>
    </xf>
    <xf numFmtId="0" fontId="5" fillId="0" borderId="1" xfId="0" applyFont="1" applyBorder="1" applyAlignment="1">
      <alignment horizontal="center" vertical="top"/>
    </xf>
    <xf numFmtId="44" fontId="5" fillId="0" borderId="2" xfId="2" applyFont="1" applyBorder="1" applyAlignment="1">
      <alignment vertical="top"/>
    </xf>
    <xf numFmtId="43" fontId="5" fillId="0" borderId="0" xfId="1" applyFont="1" applyBorder="1"/>
    <xf numFmtId="43" fontId="8" fillId="0" borderId="0" xfId="1" applyFont="1"/>
    <xf numFmtId="44" fontId="4" fillId="0" borderId="0" xfId="2" applyFont="1" applyBorder="1"/>
    <xf numFmtId="43" fontId="4" fillId="0" borderId="0" xfId="1" applyFont="1" applyBorder="1"/>
    <xf numFmtId="0" fontId="4" fillId="0" borderId="0" xfId="0" applyFont="1" applyAlignment="1">
      <alignment horizontal="right"/>
    </xf>
    <xf numFmtId="43" fontId="4" fillId="0" borderId="0" xfId="1" applyFont="1" applyAlignment="1">
      <alignment horizontal="right"/>
    </xf>
    <xf numFmtId="43" fontId="5" fillId="0" borderId="2" xfId="1" applyFont="1" applyBorder="1"/>
    <xf numFmtId="0" fontId="4" fillId="0" borderId="0" xfId="0" applyFont="1" applyAlignment="1">
      <alignment horizontal="left" indent="1"/>
    </xf>
    <xf numFmtId="0" fontId="5" fillId="0" borderId="11" xfId="0" applyFont="1" applyBorder="1" applyAlignment="1">
      <alignment horizontal="center" vertical="distributed"/>
    </xf>
    <xf numFmtId="0" fontId="5" fillId="0" borderId="6" xfId="0" applyFont="1" applyBorder="1" applyAlignment="1">
      <alignment vertical="distributed"/>
    </xf>
    <xf numFmtId="0" fontId="4" fillId="0" borderId="0" xfId="0" applyFont="1" applyAlignment="1">
      <alignment horizontal="left" indent="2"/>
    </xf>
    <xf numFmtId="43" fontId="4" fillId="0" borderId="3" xfId="1" applyFont="1" applyBorder="1"/>
    <xf numFmtId="43" fontId="4" fillId="0" borderId="0" xfId="0" applyNumberFormat="1" applyFont="1"/>
    <xf numFmtId="0" fontId="4" fillId="0" borderId="0" xfId="0" applyFont="1" applyAlignment="1">
      <alignment horizontal="left" indent="3"/>
    </xf>
    <xf numFmtId="43" fontId="4" fillId="0" borderId="7" xfId="1" applyFont="1" applyBorder="1"/>
    <xf numFmtId="43" fontId="4" fillId="0" borderId="4" xfId="1" applyFont="1" applyBorder="1" applyAlignment="1">
      <alignment horizontal="left"/>
    </xf>
    <xf numFmtId="43" fontId="4" fillId="0" borderId="4" xfId="1" applyFont="1" applyBorder="1"/>
    <xf numFmtId="0" fontId="5" fillId="0" borderId="0" xfId="0" applyFont="1" applyAlignment="1">
      <alignment horizontal="center" vertical="center"/>
    </xf>
    <xf numFmtId="44" fontId="4" fillId="0" borderId="0" xfId="2" applyFont="1"/>
    <xf numFmtId="43" fontId="4" fillId="0" borderId="6" xfId="1" applyFont="1" applyBorder="1"/>
    <xf numFmtId="44" fontId="4" fillId="0" borderId="9" xfId="2" applyFont="1" applyFill="1" applyBorder="1"/>
    <xf numFmtId="43" fontId="4" fillId="0" borderId="0" xfId="1" applyFont="1" applyAlignment="1">
      <alignment horizontal="center"/>
    </xf>
    <xf numFmtId="0" fontId="5" fillId="0" borderId="0" xfId="0" applyFont="1" applyAlignment="1">
      <alignment horizontal="center" vertical="center" wrapText="1"/>
    </xf>
    <xf numFmtId="0" fontId="4" fillId="0" borderId="1" xfId="0" applyFont="1" applyBorder="1" applyAlignment="1">
      <alignment horizontal="center"/>
    </xf>
    <xf numFmtId="44" fontId="4" fillId="0" borderId="0" xfId="2" applyFont="1" applyAlignment="1">
      <alignment horizontal="center"/>
    </xf>
    <xf numFmtId="44" fontId="5" fillId="0" borderId="0" xfId="2" applyFont="1" applyAlignment="1">
      <alignment horizontal="center"/>
    </xf>
    <xf numFmtId="0" fontId="5" fillId="0" borderId="0" xfId="0" applyFont="1" applyAlignment="1">
      <alignment vertical="top"/>
    </xf>
    <xf numFmtId="0" fontId="4" fillId="0" borderId="1" xfId="0" applyFont="1" applyBorder="1" applyAlignment="1">
      <alignment horizontal="center" vertical="top"/>
    </xf>
    <xf numFmtId="44" fontId="5" fillId="0" borderId="4" xfId="2" applyFont="1" applyBorder="1" applyAlignment="1">
      <alignment vertical="top"/>
    </xf>
    <xf numFmtId="43" fontId="4" fillId="0" borderId="0" xfId="1" applyFont="1" applyAlignment="1">
      <alignment horizontal="center" vertical="top"/>
    </xf>
    <xf numFmtId="43" fontId="5" fillId="0" borderId="0" xfId="1" applyFont="1" applyAlignment="1">
      <alignment horizontal="center"/>
    </xf>
    <xf numFmtId="164" fontId="4" fillId="0" borderId="0" xfId="0" applyNumberFormat="1" applyFont="1" applyAlignment="1">
      <alignment horizontal="left"/>
    </xf>
    <xf numFmtId="165" fontId="4" fillId="0" borderId="0" xfId="0" applyNumberFormat="1" applyFont="1" applyAlignment="1">
      <alignment horizontal="left"/>
    </xf>
    <xf numFmtId="0" fontId="8" fillId="0" borderId="0" xfId="0" applyFont="1"/>
    <xf numFmtId="43" fontId="4" fillId="0" borderId="0" xfId="1" applyFont="1" applyAlignment="1">
      <alignment horizontal="left"/>
    </xf>
    <xf numFmtId="43" fontId="4" fillId="0" borderId="0" xfId="1" applyFont="1" applyFill="1" applyAlignment="1">
      <alignment horizontal="left"/>
    </xf>
    <xf numFmtId="43" fontId="4" fillId="0" borderId="0" xfId="1" applyFont="1" applyFill="1" applyAlignment="1">
      <alignment horizontal="center"/>
    </xf>
    <xf numFmtId="43" fontId="4" fillId="0" borderId="0" xfId="1" applyFont="1" applyBorder="1" applyAlignment="1">
      <alignment horizontal="center"/>
    </xf>
    <xf numFmtId="43" fontId="5" fillId="0" borderId="10" xfId="1" applyFont="1" applyBorder="1"/>
    <xf numFmtId="44" fontId="4" fillId="0" borderId="0" xfId="2" applyFont="1" applyBorder="1" applyAlignment="1">
      <alignment horizontal="center"/>
    </xf>
    <xf numFmtId="1" fontId="4" fillId="0" borderId="0" xfId="0" applyNumberFormat="1" applyFont="1"/>
    <xf numFmtId="165" fontId="5" fillId="0" borderId="0" xfId="0" applyNumberFormat="1" applyFont="1" applyAlignment="1">
      <alignment horizontal="left"/>
    </xf>
    <xf numFmtId="44" fontId="5" fillId="0" borderId="5" xfId="2" applyFont="1" applyBorder="1"/>
    <xf numFmtId="0" fontId="4" fillId="0" borderId="1" xfId="0" applyFont="1" applyBorder="1"/>
    <xf numFmtId="43" fontId="5" fillId="0" borderId="0" xfId="1" applyFont="1" applyFill="1" applyBorder="1" applyAlignment="1">
      <alignment horizontal="center" vertical="center" wrapText="1"/>
    </xf>
    <xf numFmtId="44" fontId="4" fillId="0" borderId="8" xfId="2" applyFont="1" applyBorder="1" applyAlignment="1">
      <alignment horizontal="center"/>
    </xf>
    <xf numFmtId="43" fontId="5" fillId="0" borderId="0" xfId="0" applyNumberFormat="1" applyFont="1" applyAlignment="1">
      <alignment horizontal="center"/>
    </xf>
    <xf numFmtId="43" fontId="5" fillId="0" borderId="0" xfId="1" applyFont="1" applyFill="1" applyBorder="1"/>
    <xf numFmtId="43" fontId="5" fillId="0" borderId="0" xfId="0" applyNumberFormat="1" applyFont="1"/>
    <xf numFmtId="165" fontId="4" fillId="0" borderId="0" xfId="0" applyNumberFormat="1" applyFont="1" applyAlignment="1">
      <alignment horizontal="center"/>
    </xf>
    <xf numFmtId="43" fontId="5" fillId="0" borderId="2" xfId="1" applyFont="1" applyBorder="1" applyAlignment="1">
      <alignment horizontal="center"/>
    </xf>
    <xf numFmtId="44" fontId="5" fillId="0" borderId="0" xfId="2" applyFont="1" applyFill="1" applyBorder="1"/>
    <xf numFmtId="44" fontId="5" fillId="0" borderId="0" xfId="2" applyFont="1" applyFill="1" applyBorder="1" applyAlignment="1">
      <alignment horizontal="center"/>
    </xf>
    <xf numFmtId="44" fontId="5" fillId="0" borderId="2" xfId="2" applyFont="1" applyBorder="1"/>
    <xf numFmtId="165" fontId="9" fillId="0" borderId="0" xfId="0" applyNumberFormat="1" applyFont="1" applyAlignment="1">
      <alignment horizontal="left"/>
    </xf>
    <xf numFmtId="43" fontId="5" fillId="0" borderId="0" xfId="1" applyFont="1" applyFill="1" applyBorder="1" applyAlignment="1">
      <alignment horizontal="center" vertical="center"/>
    </xf>
    <xf numFmtId="43" fontId="4" fillId="0" borderId="0" xfId="1" applyFont="1" applyAlignment="1">
      <alignment vertical="center"/>
    </xf>
    <xf numFmtId="166" fontId="4" fillId="0" borderId="0" xfId="1" applyNumberFormat="1" applyFont="1" applyAlignment="1">
      <alignment vertical="center"/>
    </xf>
    <xf numFmtId="166" fontId="4" fillId="0" borderId="0" xfId="1" applyNumberFormat="1" applyFont="1"/>
    <xf numFmtId="1" fontId="4" fillId="0" borderId="0" xfId="0" applyNumberFormat="1" applyFont="1" applyAlignment="1">
      <alignment horizontal="center"/>
    </xf>
    <xf numFmtId="44" fontId="4" fillId="0" borderId="0" xfId="2" applyFont="1" applyFill="1"/>
    <xf numFmtId="166" fontId="4" fillId="0" borderId="0" xfId="1" applyNumberFormat="1" applyFont="1" applyFill="1"/>
    <xf numFmtId="1" fontId="5" fillId="0" borderId="0" xfId="0" applyNumberFormat="1" applyFont="1" applyAlignment="1">
      <alignment horizontal="left"/>
    </xf>
    <xf numFmtId="43" fontId="5" fillId="0" borderId="2" xfId="1" applyFont="1" applyFill="1" applyBorder="1"/>
    <xf numFmtId="1" fontId="4" fillId="0" borderId="0" xfId="0" applyNumberFormat="1" applyFont="1" applyAlignment="1">
      <alignment horizontal="left"/>
    </xf>
    <xf numFmtId="1" fontId="5" fillId="0" borderId="0" xfId="0" applyNumberFormat="1" applyFont="1"/>
    <xf numFmtId="1" fontId="5" fillId="0" borderId="0" xfId="0" applyNumberFormat="1" applyFont="1" applyAlignment="1">
      <alignment horizontal="center"/>
    </xf>
    <xf numFmtId="43" fontId="5" fillId="0" borderId="4" xfId="1" applyFont="1" applyBorder="1"/>
    <xf numFmtId="1" fontId="10" fillId="0" borderId="0" xfId="0" applyNumberFormat="1" applyFont="1"/>
    <xf numFmtId="1" fontId="4" fillId="0" borderId="0" xfId="0" applyNumberFormat="1" applyFont="1" applyAlignment="1">
      <alignment vertical="center"/>
    </xf>
    <xf numFmtId="1" fontId="4" fillId="0" borderId="0" xfId="0" applyNumberFormat="1" applyFont="1" applyAlignment="1">
      <alignment horizontal="center" vertical="center"/>
    </xf>
    <xf numFmtId="1" fontId="4" fillId="0" borderId="0" xfId="0" applyNumberFormat="1" applyFont="1" applyAlignment="1">
      <alignment vertical="center" wrapText="1"/>
    </xf>
    <xf numFmtId="43" fontId="4" fillId="0" borderId="0" xfId="1" applyFont="1" applyFill="1" applyAlignment="1">
      <alignment vertical="center"/>
    </xf>
    <xf numFmtId="166" fontId="4" fillId="0" borderId="0" xfId="1" applyNumberFormat="1" applyFont="1" applyFill="1" applyAlignment="1">
      <alignment vertical="center"/>
    </xf>
    <xf numFmtId="0" fontId="11" fillId="0" borderId="0" xfId="0" applyFont="1"/>
    <xf numFmtId="166" fontId="4" fillId="0" borderId="0" xfId="1" applyNumberFormat="1" applyFont="1" applyBorder="1"/>
    <xf numFmtId="166" fontId="4" fillId="0" borderId="0" xfId="1" applyNumberFormat="1" applyFont="1" applyFill="1" applyBorder="1"/>
    <xf numFmtId="1" fontId="12" fillId="0" borderId="0" xfId="0" applyNumberFormat="1" applyFont="1"/>
    <xf numFmtId="1" fontId="4" fillId="0" borderId="0" xfId="0" applyNumberFormat="1" applyFont="1" applyAlignment="1">
      <alignment wrapText="1"/>
    </xf>
    <xf numFmtId="43" fontId="5" fillId="0" borderId="8" xfId="1" applyFont="1" applyBorder="1"/>
    <xf numFmtId="43" fontId="5" fillId="0" borderId="8" xfId="1" applyFont="1" applyFill="1" applyBorder="1"/>
    <xf numFmtId="43" fontId="5" fillId="0" borderId="4" xfId="1" applyFont="1" applyFill="1" applyBorder="1"/>
    <xf numFmtId="1" fontId="5" fillId="0" borderId="0" xfId="0" applyNumberFormat="1" applyFont="1" applyAlignment="1">
      <alignment vertical="center"/>
    </xf>
    <xf numFmtId="1" fontId="5" fillId="0" borderId="0" xfId="0" applyNumberFormat="1" applyFont="1" applyAlignment="1">
      <alignment horizontal="center" vertical="center"/>
    </xf>
    <xf numFmtId="166" fontId="4" fillId="0" borderId="1" xfId="1" applyNumberFormat="1" applyFont="1" applyBorder="1" applyAlignment="1"/>
    <xf numFmtId="166" fontId="4" fillId="0" borderId="1" xfId="1" applyNumberFormat="1" applyFont="1" applyBorder="1" applyAlignment="1">
      <alignment horizontal="center"/>
    </xf>
    <xf numFmtId="0" fontId="5" fillId="0" borderId="0" xfId="0" applyFont="1" applyAlignment="1">
      <alignment horizontal="center" vertical="top"/>
    </xf>
    <xf numFmtId="44" fontId="5" fillId="0" borderId="0" xfId="2" applyFont="1" applyBorder="1" applyAlignment="1">
      <alignment vertical="top"/>
    </xf>
    <xf numFmtId="43" fontId="5" fillId="0" borderId="0" xfId="0" applyNumberFormat="1" applyFont="1" applyAlignment="1">
      <alignment horizontal="center" vertical="center" wrapText="1"/>
    </xf>
    <xf numFmtId="43" fontId="5"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xf>
    <xf numFmtId="0" fontId="13" fillId="0" borderId="0" xfId="0" applyFont="1" applyAlignment="1">
      <alignment horizontal="left" vertical="top"/>
    </xf>
    <xf numFmtId="43" fontId="7" fillId="0" borderId="0" xfId="0" applyNumberFormat="1" applyFont="1" applyAlignment="1">
      <alignment horizontal="center" vertical="center"/>
    </xf>
    <xf numFmtId="0" fontId="7" fillId="0" borderId="0" xfId="0" applyFont="1" applyAlignment="1">
      <alignment horizontal="center" vertical="center" wrapText="1"/>
    </xf>
    <xf numFmtId="0" fontId="14" fillId="0" borderId="0" xfId="4"/>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horizontal="left" indent="1"/>
    </xf>
    <xf numFmtId="1" fontId="16" fillId="0" borderId="0" xfId="0" applyNumberFormat="1" applyFont="1"/>
    <xf numFmtId="1" fontId="16" fillId="0" borderId="0" xfId="0" applyNumberFormat="1" applyFont="1" applyAlignment="1">
      <alignment horizontal="center"/>
    </xf>
    <xf numFmtId="0" fontId="14" fillId="0" borderId="0" xfId="5" applyAlignment="1">
      <alignment horizontal="left"/>
    </xf>
    <xf numFmtId="0" fontId="14" fillId="0" borderId="0" xfId="6" applyAlignment="1">
      <alignment horizontal="left" vertical="top"/>
    </xf>
    <xf numFmtId="0" fontId="4" fillId="0" borderId="0" xfId="0" applyFont="1" applyAlignment="1">
      <alignment vertical="top" wrapText="1"/>
    </xf>
    <xf numFmtId="0" fontId="5" fillId="0" borderId="0" xfId="0" applyFont="1" applyAlignment="1">
      <alignment horizontal="center"/>
    </xf>
    <xf numFmtId="0" fontId="14" fillId="0" borderId="0" xfId="5" applyAlignment="1">
      <alignment horizontal="center"/>
    </xf>
    <xf numFmtId="49" fontId="6" fillId="0" borderId="0" xfId="0" applyNumberFormat="1" applyFont="1" applyAlignment="1">
      <alignment horizontal="center"/>
    </xf>
    <xf numFmtId="0" fontId="14" fillId="0" borderId="0" xfId="4" applyAlignment="1">
      <alignment horizontal="center" wrapText="1"/>
    </xf>
    <xf numFmtId="0" fontId="14" fillId="0" borderId="0" xfId="4"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15" fillId="0" borderId="0" xfId="0" applyFont="1" applyAlignment="1">
      <alignment horizontal="left" vertical="top" wrapText="1"/>
    </xf>
    <xf numFmtId="0" fontId="14" fillId="0" borderId="0" xfId="5" applyAlignment="1">
      <alignment horizontal="left" vertical="center"/>
    </xf>
    <xf numFmtId="0" fontId="4" fillId="0" borderId="0" xfId="0" applyFont="1" applyAlignment="1">
      <alignment horizontal="left" vertical="top" wrapText="1"/>
    </xf>
    <xf numFmtId="165" fontId="16" fillId="0" borderId="0" xfId="0" applyNumberFormat="1" applyFont="1" applyAlignment="1">
      <alignment horizontal="left"/>
    </xf>
    <xf numFmtId="0" fontId="16" fillId="0" borderId="0" xfId="0" applyFont="1"/>
    <xf numFmtId="43" fontId="16" fillId="0" borderId="0" xfId="1" applyFont="1"/>
    <xf numFmtId="43" fontId="16" fillId="0" borderId="0" xfId="1" applyFont="1" applyAlignment="1">
      <alignment horizontal="center"/>
    </xf>
  </cellXfs>
  <cellStyles count="7">
    <cellStyle name="Comma" xfId="1" builtinId="3"/>
    <cellStyle name="Currency" xfId="2" builtinId="4"/>
    <cellStyle name="Heading 1" xfId="4" builtinId="16" customBuiltin="1"/>
    <cellStyle name="Heading 2" xfId="5" builtinId="17" customBuiltin="1"/>
    <cellStyle name="Heading 3" xfId="6" builtinId="18" customBuiltin="1"/>
    <cellStyle name="Normal" xfId="0" builtinId="0"/>
    <cellStyle name="Normal 2" xfId="3" xr:uid="{4106742C-0064-4509-9160-974C01407E1A}"/>
  </cellStyles>
  <dxfs count="116">
    <dxf>
      <font>
        <b val="0"/>
        <i val="0"/>
        <strike val="0"/>
        <condense val="0"/>
        <extend val="0"/>
        <outline val="0"/>
        <shadow val="0"/>
        <u val="none"/>
        <vertAlign val="baseline"/>
        <sz val="11"/>
        <color auto="1"/>
        <name val="Arial"/>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166" formatCode="_(* #,##0_);_(* \(#,##0\);_(* &quot;-&quot;??_);_(@_)"/>
    </dxf>
    <dxf>
      <font>
        <b val="0"/>
        <i val="0"/>
        <strike val="0"/>
        <condense val="0"/>
        <extend val="0"/>
        <outline val="0"/>
        <shadow val="0"/>
        <u val="none"/>
        <vertAlign val="baseline"/>
        <sz val="11"/>
        <color auto="1"/>
        <name val="Arial"/>
        <scheme val="none"/>
      </font>
      <numFmt numFmtId="35" formatCode="_(* #,##0.00_);_(* \(#,##0.00\);_(* &quot;-&quot;??_);_(@_)"/>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numFmt numFmtId="1" formatCode="0"/>
      <alignment horizontal="center" textRotation="0" indent="0" justifyLastLine="0" shrinkToFit="0" readingOrder="0"/>
    </dxf>
    <dxf>
      <font>
        <b val="0"/>
        <i val="0"/>
        <strike val="0"/>
        <condense val="0"/>
        <extend val="0"/>
        <outline val="0"/>
        <shadow val="0"/>
        <u val="none"/>
        <vertAlign val="baseline"/>
        <sz val="11"/>
        <color auto="1"/>
        <name val="Arial"/>
        <scheme val="none"/>
      </font>
      <numFmt numFmtId="1" formatCode="0"/>
    </dxf>
    <dxf>
      <font>
        <b val="0"/>
        <i val="0"/>
        <strike val="0"/>
        <condense val="0"/>
        <extend val="0"/>
        <outline val="0"/>
        <shadow val="0"/>
        <u val="none"/>
        <vertAlign val="baseline"/>
        <sz val="11"/>
        <color auto="1"/>
        <name val="Arial"/>
        <scheme val="none"/>
      </font>
      <numFmt numFmtId="35" formatCode="_(* #,##0.00_);_(* \(#,##0.00\);_(* &quot;-&quot;??_);_(@_)"/>
    </dxf>
    <dxf>
      <font>
        <b/>
        <i val="0"/>
        <strike val="0"/>
        <condense val="0"/>
        <extend val="0"/>
        <outline val="0"/>
        <shadow val="0"/>
        <u val="none"/>
        <vertAlign val="baseline"/>
        <sz val="11"/>
        <color auto="1"/>
        <name val="Arial"/>
        <scheme val="none"/>
      </font>
      <numFmt numFmtId="35" formatCode="_(* #,##0.00_);_(* \(#,##0.00\);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border diagonalUp="0" diagonalDown="0">
        <left/>
        <right/>
        <top style="thin">
          <color indexed="64"/>
        </top>
        <bottom style="double">
          <color indexed="64"/>
        </bottom>
      </border>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border diagonalUp="0" diagonalDown="0">
        <left/>
        <right/>
        <top style="thin">
          <color indexed="64"/>
        </top>
        <bottom style="double">
          <color indexed="64"/>
        </bottom>
      </border>
    </dxf>
    <dxf>
      <font>
        <strike val="0"/>
        <outline val="0"/>
        <shadow val="0"/>
        <u val="none"/>
        <vertAlign val="baseline"/>
        <sz val="11"/>
        <name val="Arial"/>
        <scheme val="none"/>
      </font>
      <fill>
        <patternFill patternType="none">
          <fgColor indexed="64"/>
          <bgColor indexed="65"/>
        </patternFill>
      </fill>
    </dxf>
    <dxf>
      <font>
        <b/>
        <i val="0"/>
        <strike val="0"/>
        <condense val="0"/>
        <extend val="0"/>
        <outline val="0"/>
        <shadow val="0"/>
        <u val="none"/>
        <vertAlign val="baseline"/>
        <sz val="11"/>
        <color auto="1"/>
        <name val="Arial"/>
        <family val="2"/>
        <scheme val="none"/>
      </font>
      <border diagonalUp="0" diagonalDown="0">
        <left/>
        <right/>
        <top style="thin">
          <color indexed="64"/>
        </top>
        <bottom style="double">
          <color indexed="64"/>
        </bottom>
        <vertical/>
        <horizontal/>
      </border>
    </dxf>
    <dxf>
      <font>
        <b/>
        <i val="0"/>
        <strike val="0"/>
        <condense val="0"/>
        <extend val="0"/>
        <outline val="0"/>
        <shadow val="0"/>
        <u val="none"/>
        <vertAlign val="baseline"/>
        <sz val="11"/>
        <color auto="1"/>
        <name val="Arial"/>
        <family val="2"/>
        <scheme val="none"/>
      </font>
      <border diagonalUp="0" diagonalDown="0">
        <left/>
        <right/>
        <top style="thin">
          <color indexed="64"/>
        </top>
        <bottom style="double">
          <color indexed="64"/>
        </bottom>
        <vertical/>
        <horizontal/>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numFmt numFmtId="165" formatCode="00\-000\-000\-\x\x\x"/>
      <alignment horizontal="left"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border diagonalUp="0" diagonalDown="0">
        <left/>
        <right/>
        <top/>
        <bottom style="thin">
          <color indexed="64"/>
        </bottom>
      </border>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i val="0"/>
        <strike val="0"/>
        <condense val="0"/>
        <extend val="0"/>
        <outline val="0"/>
        <shadow val="0"/>
        <u val="none"/>
        <vertAlign val="baseline"/>
        <sz val="11"/>
        <color theme="0" tint="-0.34998626667073579"/>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0" tint="-0.34998626667073579"/>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s" displayName="Assets" ref="A8:J38" totalsRowShown="0" headerRowDxfId="115" dataDxfId="114" dataCellStyle="Comma">
  <autoFilter ref="A8:J38" xr:uid="{2AC98196-EEEF-4250-B10A-C943059BCB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Account Number" dataDxfId="113"/>
    <tableColumn id="2" xr3:uid="{00000000-0010-0000-0000-000002000000}" name="Account Name" dataDxfId="112"/>
    <tableColumn id="3" xr3:uid="{00000000-0010-0000-0000-000003000000}" name="N/A" dataDxfId="111"/>
    <tableColumn id="4" xr3:uid="{00000000-0010-0000-0000-000004000000}" name="N/A2" dataDxfId="110"/>
    <tableColumn id="5" xr3:uid="{00000000-0010-0000-0000-000005000000}" name="N/A3" dataDxfId="109"/>
    <tableColumn id="6" xr3:uid="{00000000-0010-0000-0000-000006000000}" name="N/A4" dataDxfId="108"/>
    <tableColumn id="7" xr3:uid="{00000000-0010-0000-0000-000007000000}" name="Column1" dataDxfId="107"/>
    <tableColumn id="8" xr3:uid="{00000000-0010-0000-0000-000008000000}" name="Subtotal Balance" dataDxfId="106" dataCellStyle="Comma"/>
    <tableColumn id="9" xr3:uid="{00000000-0010-0000-0000-000009000000}" name="N/A6" dataDxfId="105" dataCellStyle="Comma"/>
    <tableColumn id="10" xr3:uid="{00000000-0010-0000-0000-00000A000000}" name="Balance" dataDxfId="10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sources" displayName="Resources" ref="A40:J44" totalsRowShown="0" headerRowDxfId="103" dataDxfId="102">
  <tableColumns count="10">
    <tableColumn id="1" xr3:uid="{00000000-0010-0000-0100-000001000000}" name="Account Number" dataDxfId="101"/>
    <tableColumn id="2" xr3:uid="{00000000-0010-0000-0100-000002000000}" name="Account Name" dataDxfId="100"/>
    <tableColumn id="3" xr3:uid="{00000000-0010-0000-0100-000003000000}" name="N/A" dataDxfId="99"/>
    <tableColumn id="4" xr3:uid="{00000000-0010-0000-0100-000004000000}" name="N/A2" dataDxfId="98"/>
    <tableColumn id="5" xr3:uid="{00000000-0010-0000-0100-000005000000}" name="N/A3" dataDxfId="97"/>
    <tableColumn id="6" xr3:uid="{00000000-0010-0000-0100-000006000000}" name="N/A4" dataDxfId="96"/>
    <tableColumn id="7" xr3:uid="{00000000-0010-0000-0100-000007000000}" name="Ref" dataDxfId="95"/>
    <tableColumn id="8" xr3:uid="{00000000-0010-0000-0100-000008000000}" name="Subtotal Balance" dataDxfId="94" dataCellStyle="Comma"/>
    <tableColumn id="9" xr3:uid="{00000000-0010-0000-0100-000009000000}" name="Ref2" dataDxfId="93"/>
    <tableColumn id="10" xr3:uid="{00000000-0010-0000-0100-00000A000000}" name="Balance" dataDxfId="92"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iabilities" displayName="Liabilities" ref="A47:J64" totalsRowShown="0" headerRowDxfId="91" dataDxfId="90" dataCellStyle="Comma">
  <tableColumns count="10">
    <tableColumn id="1" xr3:uid="{00000000-0010-0000-0200-000001000000}" name="Account Number" dataDxfId="89"/>
    <tableColumn id="2" xr3:uid="{00000000-0010-0000-0200-000002000000}" name="Account Name" dataDxfId="88"/>
    <tableColumn id="3" xr3:uid="{00000000-0010-0000-0200-000003000000}" name="N/A" dataDxfId="87"/>
    <tableColumn id="4" xr3:uid="{00000000-0010-0000-0200-000004000000}" name="N/A2" dataDxfId="86" dataCellStyle="Comma"/>
    <tableColumn id="5" xr3:uid="{00000000-0010-0000-0200-000005000000}" name="N/A3" dataDxfId="85"/>
    <tableColumn id="6" xr3:uid="{00000000-0010-0000-0200-000006000000}" name="N/A4" dataDxfId="84" dataCellStyle="Comma"/>
    <tableColumn id="7" xr3:uid="{00000000-0010-0000-0200-000007000000}" name="N/A5" dataDxfId="83"/>
    <tableColumn id="8" xr3:uid="{00000000-0010-0000-0200-000008000000}" name="N/A52" dataDxfId="82" dataCellStyle="Comma"/>
    <tableColumn id="9" xr3:uid="{00000000-0010-0000-0200-000009000000}" name="N/A6" dataDxfId="81" dataCellStyle="Comma"/>
    <tableColumn id="10" xr3:uid="{00000000-0010-0000-0200-00000A000000}" name="Balance" dataDxfId="8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undBalance" displayName="FundBalance" ref="A66:J112" totalsRowShown="0" headerRowDxfId="79" dataDxfId="78" headerRowCellStyle="Comma" dataCellStyle="Comma">
  <autoFilter ref="A66:J112" xr:uid="{1C30626D-1C75-496C-B72C-FA026C01CE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Account Number" dataDxfId="77"/>
    <tableColumn id="2" xr3:uid="{00000000-0010-0000-0300-000002000000}" name="Account Name" dataDxfId="76"/>
    <tableColumn id="3" xr3:uid="{00000000-0010-0000-0300-000003000000}" name="Ref" dataDxfId="75"/>
    <tableColumn id="4" xr3:uid="{00000000-0010-0000-0300-000004000000}" name="Subtotal Balance" dataDxfId="74" dataCellStyle="Comma"/>
    <tableColumn id="5" xr3:uid="{00000000-0010-0000-0300-000005000000}" name="Ref2" dataDxfId="73"/>
    <tableColumn id="6" xr3:uid="{00000000-0010-0000-0300-000006000000}" name="Subtotal Balance2" dataDxfId="72" dataCellStyle="Comma"/>
    <tableColumn id="7" xr3:uid="{00000000-0010-0000-0300-000007000000}" name="Ref3" dataDxfId="71"/>
    <tableColumn id="8" xr3:uid="{00000000-0010-0000-0300-000008000000}" name="Subtotal Balance3" dataDxfId="70" dataCellStyle="Comma"/>
    <tableColumn id="9" xr3:uid="{00000000-0010-0000-0300-000009000000}" name="Ref4" dataDxfId="69" dataCellStyle="Comma"/>
    <tableColumn id="10" xr3:uid="{00000000-0010-0000-0300-00000A000000}" name="Balance" dataDxfId="6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capFundBalance" displayName="RecapFundBalance" ref="A114:J155" totalsRowShown="0" headerRowDxfId="67" dataDxfId="66" headerRowCellStyle="Comma">
  <autoFilter ref="A114:J155" xr:uid="{7C01410A-3EE9-4BAE-940C-FF7C49A939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0" xr3:uid="{F49636DA-1E16-4336-BCB7-13DEC46B41BF}" name="n/a" dataDxfId="65"/>
    <tableColumn id="1" xr3:uid="{00000000-0010-0000-0400-000001000000}" name="Recapitulation of Budgeted Fund Balance:" dataDxfId="64"/>
    <tableColumn id="2" xr3:uid="{00000000-0010-0000-0400-000002000000}" name="N/A3" dataDxfId="63"/>
    <tableColumn id="3" xr3:uid="{00000000-0010-0000-0400-000003000000}" name="N/A2" dataDxfId="62" dataCellStyle="Comma"/>
    <tableColumn id="4" xr3:uid="{00000000-0010-0000-0400-000004000000}" name="Ref" dataDxfId="61"/>
    <tableColumn id="5" xr3:uid="{00000000-0010-0000-0400-000005000000}" name="Budgeted" dataDxfId="60"/>
    <tableColumn id="6" xr3:uid="{00000000-0010-0000-0400-000006000000}" name="Ref2" dataDxfId="59"/>
    <tableColumn id="7" xr3:uid="{00000000-0010-0000-0400-000007000000}" name="Actual" dataDxfId="58"/>
    <tableColumn id="8" xr3:uid="{00000000-0010-0000-0400-000008000000}" name="Ref3" dataDxfId="57" dataCellStyle="Comma"/>
    <tableColumn id="9" xr3:uid="{00000000-0010-0000-0400-000009000000}" name="Variance" dataDxfId="5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Revenues" displayName="Revenues" ref="A8:L15" totalsRowShown="0" headerRowDxfId="55" dataDxfId="54" dataCellStyle="Comma">
  <tableColumns count="12">
    <tableColumn id="1" xr3:uid="{00000000-0010-0000-0500-000001000000}" name="Account Number" dataDxfId="53"/>
    <tableColumn id="2" xr3:uid="{00000000-0010-0000-0500-000002000000}" name="Revenues/Sources of Funds" dataDxfId="52"/>
    <tableColumn id="11" xr3:uid="{68E9D52D-3116-46FA-A0B4-2D34602084FF}" name="Original Budget Certified for Taxes" dataDxfId="51" dataCellStyle="Comma"/>
    <tableColumn id="12" xr3:uid="{00108238-97C8-4CC0-A86F-6D44E3024CCE}" name="Budget Transfers" dataDxfId="50" dataCellStyle="Comma"/>
    <tableColumn id="3" xr3:uid="{00000000-0010-0000-0500-000003000000}" name="Ref" dataDxfId="49"/>
    <tableColumn id="4" xr3:uid="{00000000-0010-0000-0500-000004000000}" name="Budgeted Estimated" dataDxfId="48" dataCellStyle="Comma"/>
    <tableColumn id="5" xr3:uid="{00000000-0010-0000-0500-000005000000}" name="Ref2" dataDxfId="47"/>
    <tableColumn id="6" xr3:uid="{00000000-0010-0000-0500-000006000000}" name="Actual to Date" dataDxfId="46" dataCellStyle="Comma"/>
    <tableColumn id="7" xr3:uid="{00000000-0010-0000-0500-000007000000}" name="N/A" dataDxfId="45"/>
    <tableColumn id="8" xr3:uid="{00000000-0010-0000-0500-000008000000}" name="Note:  Over or (Under)" dataDxfId="44" dataCellStyle="Comma">
      <calculatedColumnFormula>IF(F9&gt;H9,"Under",IF(F9&lt;H9,"Over",IF(F9=H9," ")))</calculatedColumnFormula>
    </tableColumn>
    <tableColumn id="9" xr3:uid="{00000000-0010-0000-0500-000009000000}" name="Ref3" dataDxfId="43"/>
    <tableColumn id="10" xr3:uid="{00000000-0010-0000-0500-00000A000000}" name="Unrealized Balance" dataDxfId="42"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Expenditures" displayName="Expenditures" ref="A17:L82" totalsRowShown="0" headerRowDxfId="41" dataDxfId="40">
  <tableColumns count="12">
    <tableColumn id="1" xr3:uid="{00000000-0010-0000-0600-000001000000}" name="Account Number" dataDxfId="39"/>
    <tableColumn id="2" xr3:uid="{00000000-0010-0000-0600-000002000000}" name="Expenditures Description" dataDxfId="38"/>
    <tableColumn id="11" xr3:uid="{6E3BE8C9-09FF-49EC-BEEF-B16FE4C9B2C1}" name=" Original Budget Certified for Taxes" dataDxfId="37"/>
    <tableColumn id="12" xr3:uid="{C3B9AE64-6084-4600-8FF5-678BA4D5DCFC}" name="Budget Transfers" dataDxfId="36"/>
    <tableColumn id="3" xr3:uid="{00000000-0010-0000-0600-000003000000}" name="Ref" dataDxfId="35"/>
    <tableColumn id="4" xr3:uid="{00000000-0010-0000-0600-000004000000}" name="Appropriations" dataDxfId="34" dataCellStyle="Comma"/>
    <tableColumn id="5" xr3:uid="{00000000-0010-0000-0600-000005000000}" name="Ref2" dataDxfId="33" dataCellStyle="Comma"/>
    <tableColumn id="6" xr3:uid="{00000000-0010-0000-0600-000006000000}" name="Expenditures" dataDxfId="32" dataCellStyle="Comma"/>
    <tableColumn id="7" xr3:uid="{00000000-0010-0000-0600-000007000000}" name="Ref3" dataDxfId="31" dataCellStyle="Comma"/>
    <tableColumn id="8" xr3:uid="{00000000-0010-0000-0600-000008000000}" name="Encumbrances" dataDxfId="30" dataCellStyle="Comma"/>
    <tableColumn id="9" xr3:uid="{00000000-0010-0000-0600-000009000000}" name="Ref4" dataDxfId="29"/>
    <tableColumn id="10" xr3:uid="{00000000-0010-0000-0600-00000A000000}" name="Available Balance" dataDxfId="28"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DetailRevenue" displayName="DetailRevenue" ref="A8:K73" totalsRowShown="0" headerRowDxfId="27" dataDxfId="26">
  <tableColumns count="11">
    <tableColumn id="1" xr3:uid="{00000000-0010-0000-0700-000001000000}" name="Account Number" dataDxfId="25"/>
    <tableColumn id="9" xr3:uid="{FC6F04C1-2FDD-4EC4-8213-7558CBAF8741}" name="Line Number (for reference only)" dataDxfId="24"/>
    <tableColumn id="2" xr3:uid="{00000000-0010-0000-0700-000002000000}" name="Account Name" dataDxfId="23"/>
    <tableColumn id="10" xr3:uid="{020544C1-8A33-474D-9851-445C969152CB}" name="Original Budget Certified for Taxes" dataDxfId="22" dataCellStyle="Comma"/>
    <tableColumn id="11" xr3:uid="{7AAC957B-C273-49F9-9C0D-66A86C7A4A82}" name="Budget Transfers" dataDxfId="21" dataCellStyle="Comma"/>
    <tableColumn id="3" xr3:uid="{00000000-0010-0000-0700-000003000000}" name="Ref" dataDxfId="20"/>
    <tableColumn id="4" xr3:uid="{00000000-0010-0000-0700-000004000000}" name="Estimated" dataDxfId="19" dataCellStyle="Comma"/>
    <tableColumn id="5" xr3:uid="{00000000-0010-0000-0700-000005000000}" name="Ref2" dataDxfId="18"/>
    <tableColumn id="6" xr3:uid="{00000000-0010-0000-0700-000006000000}" name="Actual" dataDxfId="17" dataCellStyle="Comma"/>
    <tableColumn id="7" xr3:uid="{00000000-0010-0000-0700-000007000000}" name="Ref3" dataDxfId="16"/>
    <tableColumn id="8" xr3:uid="{00000000-0010-0000-0700-000008000000}" name="Unrealized" dataDxfId="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DetailApprops" displayName="DetailApprops" ref="A9:M1270" totalsRowShown="0" headerRowDxfId="14" dataDxfId="13" headerRowCellStyle="Comma" dataCellStyle="Comma">
  <tableColumns count="13">
    <tableColumn id="1" xr3:uid="{00000000-0010-0000-0800-000001000000}" name="Account Number" dataDxfId="12"/>
    <tableColumn id="2" xr3:uid="{B244B596-C0AE-4A9F-84BB-3A4C4516F121}" name="Line Number (for reference only)" dataDxfId="11"/>
    <tableColumn id="3" xr3:uid="{00000000-0010-0000-0800-000003000000}" name="Account Name" dataDxfId="10"/>
    <tableColumn id="12" xr3:uid="{634BDF94-553E-447D-BB76-63EEB432FA0A}" name="Original Budget Certified for Taxes" dataDxfId="9"/>
    <tableColumn id="13" xr3:uid="{52F2FB60-45D3-4AA9-8935-438ABF001598}" name="Budget Transfers" dataDxfId="8"/>
    <tableColumn id="4" xr3:uid="{00000000-0010-0000-0800-000004000000}" name="Ref" dataDxfId="7"/>
    <tableColumn id="5" xr3:uid="{00000000-0010-0000-0800-000005000000}" name="Appropriations" dataDxfId="6" dataCellStyle="Comma"/>
    <tableColumn id="6" xr3:uid="{00000000-0010-0000-0800-000006000000}" name="Ref2" dataDxfId="5" dataCellStyle="Comma"/>
    <tableColumn id="7" xr3:uid="{00000000-0010-0000-0800-000007000000}" name="Expenditures" dataDxfId="4" dataCellStyle="Comma"/>
    <tableColumn id="8" xr3:uid="{00000000-0010-0000-0800-000008000000}" name="Ref3" dataDxfId="3" dataCellStyle="Comma"/>
    <tableColumn id="9" xr3:uid="{00000000-0010-0000-0800-000009000000}" name="Encumbrances" dataDxfId="2" dataCellStyle="Comma"/>
    <tableColumn id="10" xr3:uid="{00000000-0010-0000-0800-00000A000000}" name="Ref4" dataDxfId="1" dataCellStyle="Comma"/>
    <tableColumn id="11" xr3:uid="{00000000-0010-0000-08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4"/>
  <sheetViews>
    <sheetView tabSelected="1" zoomScaleNormal="100" workbookViewId="0">
      <selection sqref="A1:J1"/>
    </sheetView>
  </sheetViews>
  <sheetFormatPr defaultColWidth="0" defaultRowHeight="14" zeroHeight="1" x14ac:dyDescent="0.3"/>
  <cols>
    <col min="1" max="1" width="10.81640625" style="3" bestFit="1" customWidth="1"/>
    <col min="2" max="2" width="49.1796875" style="3" customWidth="1"/>
    <col min="3" max="3" width="10.54296875" style="3" customWidth="1"/>
    <col min="4" max="4" width="15.26953125" style="3" customWidth="1"/>
    <col min="5" max="5" width="10.54296875" style="3" customWidth="1"/>
    <col min="6" max="6" width="16.54296875" style="3" customWidth="1"/>
    <col min="7" max="7" width="10.54296875" style="3" customWidth="1"/>
    <col min="8" max="8" width="16.54296875" style="3" customWidth="1"/>
    <col min="9" max="9" width="11.7265625" style="3" customWidth="1"/>
    <col min="10" max="10" width="16.54296875" style="3" customWidth="1"/>
    <col min="11" max="11" width="2.7265625" style="3" hidden="1" customWidth="1"/>
    <col min="12" max="12" width="11.81640625" style="3" hidden="1" customWidth="1"/>
    <col min="13" max="13" width="15.1796875" style="3" hidden="1" customWidth="1"/>
    <col min="14" max="16384" width="8.7265625" style="3" hidden="1"/>
  </cols>
  <sheetData>
    <row r="1" spans="1:12" s="1" customFormat="1" ht="57" customHeight="1" x14ac:dyDescent="0.25">
      <c r="A1" s="137" t="s">
        <v>0</v>
      </c>
      <c r="B1" s="137"/>
      <c r="C1" s="137"/>
      <c r="D1" s="137"/>
      <c r="E1" s="137"/>
      <c r="F1" s="137"/>
      <c r="G1" s="137"/>
      <c r="H1" s="137"/>
      <c r="I1" s="137"/>
      <c r="J1" s="137"/>
      <c r="L1" s="2"/>
    </row>
    <row r="2" spans="1:12" x14ac:dyDescent="0.3">
      <c r="A2" s="138" t="s">
        <v>1</v>
      </c>
      <c r="B2" s="138"/>
      <c r="C2" s="138"/>
      <c r="D2" s="138"/>
      <c r="E2" s="138"/>
      <c r="F2" s="138"/>
      <c r="G2" s="138"/>
      <c r="H2" s="138"/>
      <c r="I2" s="138"/>
      <c r="J2" s="138"/>
    </row>
    <row r="3" spans="1:12" x14ac:dyDescent="0.3">
      <c r="A3" s="138" t="s">
        <v>2</v>
      </c>
      <c r="B3" s="138"/>
      <c r="C3" s="138"/>
      <c r="D3" s="138"/>
      <c r="E3" s="138"/>
      <c r="F3" s="138"/>
      <c r="G3" s="138"/>
      <c r="H3" s="138"/>
      <c r="I3" s="138"/>
      <c r="J3" s="138"/>
    </row>
    <row r="4" spans="1:12" x14ac:dyDescent="0.3">
      <c r="A4" s="143" t="s">
        <v>3</v>
      </c>
      <c r="B4" s="143"/>
      <c r="C4" s="143"/>
      <c r="D4" s="143"/>
      <c r="E4" s="143"/>
      <c r="F4" s="143"/>
      <c r="G4" s="143"/>
      <c r="H4" s="143"/>
      <c r="I4" s="143"/>
      <c r="J4" s="143"/>
    </row>
    <row r="5" spans="1:12" ht="30.75" customHeight="1" x14ac:dyDescent="0.3">
      <c r="A5" s="141" t="s">
        <v>1734</v>
      </c>
      <c r="B5" s="142"/>
      <c r="C5" s="142"/>
      <c r="D5" s="142"/>
      <c r="E5" s="142"/>
      <c r="F5" s="142"/>
      <c r="G5" s="142"/>
      <c r="H5" s="142"/>
      <c r="I5" s="142"/>
      <c r="J5" s="142"/>
    </row>
    <row r="6" spans="1:12" x14ac:dyDescent="0.3">
      <c r="A6" s="140" t="s">
        <v>1789</v>
      </c>
      <c r="B6" s="140"/>
      <c r="C6" s="140"/>
      <c r="D6" s="140"/>
      <c r="E6" s="140"/>
      <c r="F6" s="140"/>
      <c r="G6" s="140"/>
      <c r="H6" s="140"/>
      <c r="I6" s="140"/>
      <c r="J6" s="140"/>
    </row>
    <row r="7" spans="1:12" ht="35.15" customHeight="1" x14ac:dyDescent="0.3">
      <c r="A7" s="139" t="s">
        <v>4</v>
      </c>
      <c r="B7" s="139"/>
      <c r="C7" s="139"/>
      <c r="D7" s="139"/>
      <c r="E7" s="139"/>
      <c r="F7" s="139"/>
      <c r="G7" s="139"/>
      <c r="H7" s="139"/>
      <c r="I7" s="139"/>
      <c r="J7" s="139"/>
    </row>
    <row r="8" spans="1:12" s="9" customFormat="1" ht="34.5" customHeight="1" x14ac:dyDescent="0.25">
      <c r="A8" s="4" t="s">
        <v>5</v>
      </c>
      <c r="B8" s="5" t="s">
        <v>6</v>
      </c>
      <c r="C8" s="6" t="s">
        <v>7</v>
      </c>
      <c r="D8" s="6" t="s">
        <v>8</v>
      </c>
      <c r="E8" s="6" t="s">
        <v>9</v>
      </c>
      <c r="F8" s="6" t="s">
        <v>10</v>
      </c>
      <c r="G8" s="6" t="s">
        <v>1803</v>
      </c>
      <c r="H8" s="122" t="s">
        <v>12</v>
      </c>
      <c r="I8" s="6" t="s">
        <v>13</v>
      </c>
      <c r="J8" s="123" t="s">
        <v>14</v>
      </c>
      <c r="L8" s="10"/>
    </row>
    <row r="9" spans="1:12" ht="30" customHeight="1" x14ac:dyDescent="0.3">
      <c r="A9" s="11" t="s">
        <v>1750</v>
      </c>
      <c r="B9" s="14"/>
      <c r="C9" s="11"/>
      <c r="D9" s="11"/>
      <c r="E9" s="11"/>
      <c r="F9" s="11"/>
      <c r="G9" s="11"/>
      <c r="H9" s="12"/>
      <c r="I9" s="13"/>
      <c r="J9" s="12"/>
    </row>
    <row r="10" spans="1:12" x14ac:dyDescent="0.3">
      <c r="A10" s="14">
        <v>101</v>
      </c>
      <c r="B10" s="14" t="s">
        <v>15</v>
      </c>
      <c r="C10" s="14"/>
      <c r="D10" s="14"/>
      <c r="E10" s="14"/>
      <c r="F10" s="14"/>
      <c r="G10" s="14"/>
      <c r="H10" s="15"/>
      <c r="I10" s="15"/>
      <c r="J10" s="16">
        <v>534573</v>
      </c>
    </row>
    <row r="11" spans="1:12" x14ac:dyDescent="0.3">
      <c r="A11" s="14" t="s">
        <v>16</v>
      </c>
      <c r="B11" s="14" t="s">
        <v>17</v>
      </c>
      <c r="C11" s="14"/>
      <c r="D11" s="14"/>
      <c r="E11" s="14"/>
      <c r="F11" s="14"/>
      <c r="G11" s="14"/>
      <c r="H11" s="15"/>
      <c r="I11" s="15"/>
      <c r="J11" s="17">
        <v>1900000</v>
      </c>
    </row>
    <row r="12" spans="1:12" x14ac:dyDescent="0.3">
      <c r="A12" s="14">
        <v>108</v>
      </c>
      <c r="B12" s="14" t="s">
        <v>18</v>
      </c>
      <c r="C12" s="14"/>
      <c r="D12" s="14"/>
      <c r="E12" s="14"/>
      <c r="F12" s="14"/>
      <c r="G12" s="14"/>
      <c r="H12" s="15"/>
      <c r="I12" s="15"/>
      <c r="J12" s="17">
        <v>0</v>
      </c>
    </row>
    <row r="13" spans="1:12" x14ac:dyDescent="0.3">
      <c r="A13" s="14">
        <v>109</v>
      </c>
      <c r="B13" s="14" t="s">
        <v>19</v>
      </c>
      <c r="C13" s="14"/>
      <c r="D13" s="14"/>
      <c r="E13" s="14"/>
      <c r="F13" s="14"/>
      <c r="G13" s="14"/>
      <c r="H13" s="15"/>
      <c r="I13" s="15"/>
      <c r="J13" s="17">
        <v>0</v>
      </c>
    </row>
    <row r="14" spans="1:12" x14ac:dyDescent="0.3">
      <c r="A14" s="14">
        <v>111</v>
      </c>
      <c r="B14" s="14" t="s">
        <v>20</v>
      </c>
      <c r="C14" s="14"/>
      <c r="D14" s="14"/>
      <c r="E14" s="14"/>
      <c r="F14" s="14"/>
      <c r="G14" s="14"/>
      <c r="H14" s="15"/>
      <c r="I14" s="15"/>
      <c r="J14" s="17">
        <v>795077</v>
      </c>
    </row>
    <row r="15" spans="1:12" x14ac:dyDescent="0.3">
      <c r="A15" s="14">
        <v>112</v>
      </c>
      <c r="B15" s="14" t="s">
        <v>21</v>
      </c>
      <c r="C15" s="14"/>
      <c r="D15" s="14"/>
      <c r="E15" s="14"/>
      <c r="F15" s="14"/>
      <c r="G15" s="14"/>
      <c r="H15" s="15"/>
      <c r="I15" s="15"/>
      <c r="J15" s="17">
        <v>0</v>
      </c>
    </row>
    <row r="16" spans="1:12" x14ac:dyDescent="0.3">
      <c r="A16" s="14">
        <v>113</v>
      </c>
      <c r="B16" s="14" t="s">
        <v>22</v>
      </c>
      <c r="C16" s="14"/>
      <c r="D16" s="14"/>
      <c r="E16" s="14"/>
      <c r="F16" s="14"/>
      <c r="G16" s="14"/>
      <c r="H16" s="15"/>
      <c r="I16" s="15"/>
      <c r="J16" s="17">
        <v>0</v>
      </c>
    </row>
    <row r="17" spans="1:10" x14ac:dyDescent="0.3">
      <c r="A17" s="14">
        <v>114</v>
      </c>
      <c r="B17" s="14" t="s">
        <v>23</v>
      </c>
      <c r="C17" s="14"/>
      <c r="D17" s="14"/>
      <c r="E17" s="14"/>
      <c r="F17" s="14"/>
      <c r="G17" s="14"/>
      <c r="H17" s="15"/>
      <c r="I17" s="15"/>
      <c r="J17" s="17">
        <v>0</v>
      </c>
    </row>
    <row r="18" spans="1:10" x14ac:dyDescent="0.3">
      <c r="A18" s="14">
        <v>115</v>
      </c>
      <c r="B18" s="14" t="s">
        <v>24</v>
      </c>
      <c r="C18" s="14"/>
      <c r="D18" s="14"/>
      <c r="E18" s="14"/>
      <c r="F18" s="14"/>
      <c r="G18" s="14"/>
      <c r="H18" s="15"/>
      <c r="I18" s="15"/>
      <c r="J18" s="17">
        <v>0</v>
      </c>
    </row>
    <row r="19" spans="1:10" x14ac:dyDescent="0.3">
      <c r="A19" s="14">
        <v>116</v>
      </c>
      <c r="B19" s="14" t="s">
        <v>25</v>
      </c>
      <c r="C19" s="14"/>
      <c r="D19" s="14"/>
      <c r="E19" s="14"/>
      <c r="F19" s="14"/>
      <c r="G19" s="14"/>
      <c r="H19" s="15"/>
      <c r="I19" s="15"/>
      <c r="J19" s="17">
        <v>600000</v>
      </c>
    </row>
    <row r="20" spans="1:10" x14ac:dyDescent="0.3">
      <c r="A20" s="14">
        <v>117</v>
      </c>
      <c r="B20" s="14" t="s">
        <v>26</v>
      </c>
      <c r="C20" s="14"/>
      <c r="D20" s="14"/>
      <c r="E20" s="14"/>
      <c r="F20" s="14"/>
      <c r="G20" s="14"/>
      <c r="H20" s="15"/>
      <c r="I20" s="15"/>
      <c r="J20" s="17">
        <v>0</v>
      </c>
    </row>
    <row r="21" spans="1:10" x14ac:dyDescent="0.3">
      <c r="A21" s="14">
        <v>118</v>
      </c>
      <c r="B21" s="14" t="s">
        <v>27</v>
      </c>
      <c r="C21" s="14"/>
      <c r="D21" s="14"/>
      <c r="E21" s="14"/>
      <c r="F21" s="14"/>
      <c r="G21" s="14"/>
      <c r="H21" s="15"/>
      <c r="I21" s="15"/>
      <c r="J21" s="17">
        <v>0</v>
      </c>
    </row>
    <row r="22" spans="1:10" x14ac:dyDescent="0.3">
      <c r="A22" s="14">
        <v>121</v>
      </c>
      <c r="B22" s="14" t="s">
        <v>28</v>
      </c>
      <c r="C22" s="14"/>
      <c r="D22" s="14"/>
      <c r="E22" s="14"/>
      <c r="F22" s="14"/>
      <c r="G22" s="14"/>
      <c r="H22" s="15"/>
      <c r="I22" s="15"/>
      <c r="J22" s="17">
        <v>12305179</v>
      </c>
    </row>
    <row r="23" spans="1:10" x14ac:dyDescent="0.3">
      <c r="A23" s="125" t="s">
        <v>29</v>
      </c>
      <c r="B23" s="14" t="s">
        <v>30</v>
      </c>
      <c r="C23" s="14"/>
      <c r="D23" s="14"/>
      <c r="E23" s="14"/>
      <c r="F23" s="14"/>
      <c r="G23" s="14"/>
      <c r="H23" s="17"/>
      <c r="I23" s="15"/>
      <c r="J23" s="17"/>
    </row>
    <row r="24" spans="1:10" x14ac:dyDescent="0.3">
      <c r="A24" s="14">
        <v>132</v>
      </c>
      <c r="B24" s="14" t="s">
        <v>31</v>
      </c>
      <c r="C24" s="14"/>
      <c r="D24" s="14"/>
      <c r="E24" s="14"/>
      <c r="F24" s="14"/>
      <c r="G24" s="14"/>
      <c r="H24" s="16">
        <v>70000</v>
      </c>
      <c r="I24" s="15"/>
      <c r="J24" s="15"/>
    </row>
    <row r="25" spans="1:10" x14ac:dyDescent="0.3">
      <c r="A25" s="14">
        <v>141</v>
      </c>
      <c r="B25" s="14" t="s">
        <v>32</v>
      </c>
      <c r="C25" s="14"/>
      <c r="D25" s="14"/>
      <c r="E25" s="14"/>
      <c r="F25" s="14"/>
      <c r="G25" s="14"/>
      <c r="H25" s="17">
        <v>7860600</v>
      </c>
      <c r="I25" s="15"/>
      <c r="J25" s="15"/>
    </row>
    <row r="26" spans="1:10" x14ac:dyDescent="0.3">
      <c r="A26" s="14">
        <v>142</v>
      </c>
      <c r="B26" s="14" t="s">
        <v>33</v>
      </c>
      <c r="C26" s="14"/>
      <c r="D26" s="14"/>
      <c r="E26" s="14"/>
      <c r="F26" s="14"/>
      <c r="G26" s="14"/>
      <c r="H26" s="17">
        <v>94500</v>
      </c>
      <c r="I26" s="15"/>
      <c r="J26" s="15"/>
    </row>
    <row r="27" spans="1:10" x14ac:dyDescent="0.3">
      <c r="A27" s="14">
        <v>143</v>
      </c>
      <c r="B27" s="14" t="s">
        <v>34</v>
      </c>
      <c r="C27" s="14"/>
      <c r="D27" s="14"/>
      <c r="E27" s="14"/>
      <c r="F27" s="14"/>
      <c r="G27" s="14"/>
      <c r="H27" s="17">
        <v>2000</v>
      </c>
      <c r="I27" s="15"/>
      <c r="J27" s="15"/>
    </row>
    <row r="28" spans="1:10" x14ac:dyDescent="0.3">
      <c r="A28" s="18">
        <v>153154</v>
      </c>
      <c r="B28" s="14" t="s">
        <v>35</v>
      </c>
      <c r="C28" s="14"/>
      <c r="D28" s="14"/>
      <c r="E28" s="14"/>
      <c r="F28" s="14"/>
      <c r="G28" s="14"/>
      <c r="H28" s="19">
        <v>24000</v>
      </c>
      <c r="I28" s="15"/>
      <c r="J28" s="17">
        <f>SUM(H24:H28)</f>
        <v>8051100</v>
      </c>
    </row>
    <row r="29" spans="1:10" x14ac:dyDescent="0.3">
      <c r="A29" s="125" t="s">
        <v>29</v>
      </c>
      <c r="B29" s="14" t="s">
        <v>36</v>
      </c>
      <c r="C29" s="14"/>
      <c r="D29" s="14"/>
      <c r="E29" s="14"/>
      <c r="F29" s="14"/>
      <c r="G29" s="14"/>
      <c r="H29" s="15"/>
      <c r="I29" s="15"/>
      <c r="J29" s="15"/>
    </row>
    <row r="30" spans="1:10" x14ac:dyDescent="0.3">
      <c r="A30" s="14">
        <v>131</v>
      </c>
      <c r="B30" s="14" t="s">
        <v>31</v>
      </c>
      <c r="C30" s="14"/>
      <c r="D30" s="14"/>
      <c r="E30" s="14"/>
      <c r="F30" s="14"/>
      <c r="G30" s="14"/>
      <c r="H30" s="17">
        <v>5000</v>
      </c>
      <c r="I30" s="15"/>
      <c r="J30" s="15"/>
    </row>
    <row r="31" spans="1:10" x14ac:dyDescent="0.3">
      <c r="A31" s="3" t="s">
        <v>37</v>
      </c>
      <c r="B31" s="14" t="s">
        <v>38</v>
      </c>
      <c r="C31" s="14"/>
      <c r="D31" s="14"/>
      <c r="E31" s="14"/>
      <c r="F31" s="14"/>
      <c r="G31" s="14"/>
      <c r="H31" s="19">
        <v>5000</v>
      </c>
      <c r="I31" s="15"/>
      <c r="J31" s="17">
        <f>SUM(H30:H31)</f>
        <v>10000</v>
      </c>
    </row>
    <row r="32" spans="1:10" x14ac:dyDescent="0.3">
      <c r="A32" s="14">
        <v>161</v>
      </c>
      <c r="B32" s="14" t="s">
        <v>39</v>
      </c>
      <c r="C32" s="14"/>
      <c r="D32" s="14"/>
      <c r="E32" s="14"/>
      <c r="F32" s="14"/>
      <c r="G32" s="14"/>
      <c r="H32" s="15"/>
      <c r="I32" s="15"/>
      <c r="J32" s="17">
        <v>0</v>
      </c>
    </row>
    <row r="33" spans="1:13" x14ac:dyDescent="0.3">
      <c r="A33" s="14">
        <v>171</v>
      </c>
      <c r="B33" s="14" t="s">
        <v>40</v>
      </c>
      <c r="C33" s="14"/>
      <c r="D33" s="14"/>
      <c r="E33" s="14"/>
      <c r="F33" s="14"/>
      <c r="G33" s="14"/>
      <c r="H33" s="15"/>
      <c r="I33" s="15"/>
      <c r="J33" s="17">
        <v>0</v>
      </c>
    </row>
    <row r="34" spans="1:13" x14ac:dyDescent="0.3">
      <c r="A34" s="14">
        <v>172</v>
      </c>
      <c r="B34" s="14" t="s">
        <v>41</v>
      </c>
      <c r="C34" s="14"/>
      <c r="D34" s="14"/>
      <c r="E34" s="14"/>
      <c r="F34" s="14"/>
      <c r="G34" s="14"/>
      <c r="H34" s="15"/>
      <c r="I34" s="15"/>
      <c r="J34" s="17">
        <v>0</v>
      </c>
    </row>
    <row r="35" spans="1:13" x14ac:dyDescent="0.3">
      <c r="A35" s="14">
        <v>181</v>
      </c>
      <c r="B35" s="14" t="s">
        <v>42</v>
      </c>
      <c r="C35" s="14"/>
      <c r="D35" s="14"/>
      <c r="E35" s="14"/>
      <c r="F35" s="14"/>
      <c r="G35" s="14"/>
      <c r="H35" s="15"/>
      <c r="I35" s="15"/>
      <c r="J35" s="17">
        <v>0</v>
      </c>
    </row>
    <row r="36" spans="1:13" x14ac:dyDescent="0.3">
      <c r="A36" s="14">
        <v>191</v>
      </c>
      <c r="B36" s="14" t="s">
        <v>43</v>
      </c>
      <c r="C36" s="14"/>
      <c r="D36" s="14"/>
      <c r="E36" s="14"/>
      <c r="F36" s="14"/>
      <c r="G36" s="14"/>
      <c r="H36" s="15"/>
      <c r="I36" s="15"/>
      <c r="J36" s="17">
        <v>0</v>
      </c>
    </row>
    <row r="37" spans="1:13" x14ac:dyDescent="0.3">
      <c r="A37" s="14">
        <v>192</v>
      </c>
      <c r="B37" s="14" t="s">
        <v>44</v>
      </c>
      <c r="C37" s="14"/>
      <c r="D37" s="14"/>
      <c r="E37" s="14"/>
      <c r="F37" s="14"/>
      <c r="G37" s="14"/>
      <c r="H37" s="17"/>
      <c r="I37" s="15"/>
      <c r="J37" s="17">
        <v>0</v>
      </c>
    </row>
    <row r="38" spans="1:13" s="1" customFormat="1" ht="32.15" customHeight="1" x14ac:dyDescent="0.25">
      <c r="A38" s="20" t="s">
        <v>45</v>
      </c>
      <c r="B38" s="20" t="s">
        <v>46</v>
      </c>
      <c r="C38" s="20"/>
      <c r="D38" s="20"/>
      <c r="E38" s="20"/>
      <c r="F38" s="20"/>
      <c r="G38" s="20"/>
      <c r="H38" s="21"/>
      <c r="I38" s="22"/>
      <c r="J38" s="21">
        <v>12100</v>
      </c>
    </row>
    <row r="39" spans="1:13" s="1" customFormat="1" ht="26.25" customHeight="1" x14ac:dyDescent="0.3">
      <c r="A39" s="24" t="s">
        <v>47</v>
      </c>
      <c r="B39" s="14"/>
      <c r="C39" s="14"/>
      <c r="D39" s="14"/>
      <c r="E39" s="14"/>
      <c r="F39" s="14"/>
      <c r="G39" s="14"/>
      <c r="H39" s="21"/>
      <c r="I39" s="22"/>
      <c r="J39" s="21"/>
    </row>
    <row r="40" spans="1:13" s="9" customFormat="1" ht="44.15" customHeight="1" x14ac:dyDescent="0.25">
      <c r="A40" s="4" t="s">
        <v>5</v>
      </c>
      <c r="B40" s="5" t="s">
        <v>6</v>
      </c>
      <c r="C40" s="6" t="s">
        <v>7</v>
      </c>
      <c r="D40" s="6" t="s">
        <v>8</v>
      </c>
      <c r="E40" s="6" t="s">
        <v>9</v>
      </c>
      <c r="F40" s="6" t="s">
        <v>10</v>
      </c>
      <c r="G40" s="8" t="s">
        <v>48</v>
      </c>
      <c r="H40" s="7" t="s">
        <v>12</v>
      </c>
      <c r="I40" s="8" t="s">
        <v>49</v>
      </c>
      <c r="J40" s="8" t="s">
        <v>14</v>
      </c>
      <c r="K40" s="23"/>
    </row>
    <row r="41" spans="1:13" x14ac:dyDescent="0.3">
      <c r="A41" s="11" t="s">
        <v>1751</v>
      </c>
      <c r="C41" s="24"/>
      <c r="D41" s="24"/>
      <c r="E41" s="24"/>
      <c r="F41" s="24"/>
      <c r="G41" s="24"/>
      <c r="H41" s="25"/>
      <c r="I41" s="25"/>
      <c r="J41" s="25"/>
      <c r="K41" s="26"/>
    </row>
    <row r="42" spans="1:13" x14ac:dyDescent="0.3">
      <c r="A42" s="14">
        <v>301</v>
      </c>
      <c r="B42" s="3" t="s">
        <v>50</v>
      </c>
      <c r="G42" s="27">
        <v>1</v>
      </c>
      <c r="H42" s="25">
        <f>'Schedule of Revenues'!G73</f>
        <v>23895400</v>
      </c>
      <c r="J42" s="25"/>
      <c r="M42" s="28"/>
    </row>
    <row r="43" spans="1:13" x14ac:dyDescent="0.3">
      <c r="A43" s="14">
        <v>302</v>
      </c>
      <c r="B43" s="3" t="s">
        <v>51</v>
      </c>
      <c r="G43" s="27">
        <v>2</v>
      </c>
      <c r="H43" s="25">
        <f>-'Schedule of Revenues'!I73</f>
        <v>-23004950</v>
      </c>
      <c r="I43" s="27">
        <v>3</v>
      </c>
      <c r="J43" s="25">
        <f>H42+H43</f>
        <v>890450</v>
      </c>
    </row>
    <row r="44" spans="1:13" s="1" customFormat="1" ht="14.5" thickBot="1" x14ac:dyDescent="0.3">
      <c r="A44" s="29" t="s">
        <v>52</v>
      </c>
      <c r="C44" s="30"/>
      <c r="D44" s="30"/>
      <c r="E44" s="30"/>
      <c r="F44" s="30"/>
      <c r="G44" s="30"/>
      <c r="H44" s="31"/>
      <c r="I44" s="32">
        <v>4</v>
      </c>
      <c r="J44" s="33">
        <f>SUM(J10:J43)</f>
        <v>25098479</v>
      </c>
    </row>
    <row r="45" spans="1:13" s="1" customFormat="1" ht="9.65" customHeight="1" thickTop="1" x14ac:dyDescent="0.25">
      <c r="B45" s="29"/>
      <c r="C45" s="30"/>
      <c r="D45" s="30"/>
      <c r="E45" s="30"/>
      <c r="F45" s="30"/>
      <c r="G45" s="30"/>
      <c r="H45" s="31"/>
      <c r="I45" s="120"/>
      <c r="J45" s="121"/>
    </row>
    <row r="46" spans="1:13" ht="30" customHeight="1" x14ac:dyDescent="0.3">
      <c r="A46" s="138" t="s">
        <v>53</v>
      </c>
      <c r="B46" s="138"/>
      <c r="C46" s="138"/>
      <c r="D46" s="138"/>
      <c r="E46" s="138"/>
      <c r="F46" s="138"/>
      <c r="G46" s="138"/>
      <c r="H46" s="138"/>
      <c r="I46" s="138"/>
      <c r="J46" s="138"/>
    </row>
    <row r="47" spans="1:13" s="9" customFormat="1" ht="28" x14ac:dyDescent="0.25">
      <c r="A47" s="4" t="s">
        <v>5</v>
      </c>
      <c r="B47" s="5" t="s">
        <v>6</v>
      </c>
      <c r="C47" s="6" t="s">
        <v>7</v>
      </c>
      <c r="D47" s="6" t="s">
        <v>8</v>
      </c>
      <c r="E47" s="6" t="s">
        <v>9</v>
      </c>
      <c r="F47" s="6" t="s">
        <v>10</v>
      </c>
      <c r="G47" s="6" t="s">
        <v>11</v>
      </c>
      <c r="H47" s="6" t="s">
        <v>54</v>
      </c>
      <c r="I47" s="6" t="s">
        <v>13</v>
      </c>
      <c r="J47" s="8" t="s">
        <v>14</v>
      </c>
    </row>
    <row r="48" spans="1:13" ht="21.75" customHeight="1" x14ac:dyDescent="0.3">
      <c r="A48" s="11" t="s">
        <v>1752</v>
      </c>
      <c r="C48" s="11"/>
      <c r="D48" s="34"/>
      <c r="E48" s="11"/>
      <c r="F48" s="34"/>
      <c r="G48" s="11"/>
      <c r="H48" s="25"/>
      <c r="I48" s="25"/>
      <c r="J48" s="25"/>
    </row>
    <row r="49" spans="1:10" ht="14.5" x14ac:dyDescent="0.35">
      <c r="A49" s="14">
        <v>101</v>
      </c>
      <c r="B49" s="3" t="s">
        <v>55</v>
      </c>
      <c r="D49" s="35"/>
      <c r="F49" s="25"/>
      <c r="H49" s="25"/>
      <c r="I49" s="25"/>
      <c r="J49" s="36">
        <v>0</v>
      </c>
    </row>
    <row r="50" spans="1:10" ht="14.5" x14ac:dyDescent="0.35">
      <c r="A50" s="14">
        <v>401</v>
      </c>
      <c r="B50" s="3" t="s">
        <v>56</v>
      </c>
      <c r="D50" s="35"/>
      <c r="F50" s="25"/>
      <c r="H50" s="25"/>
      <c r="I50" s="25"/>
      <c r="J50" s="37">
        <v>0</v>
      </c>
    </row>
    <row r="51" spans="1:10" ht="14.5" x14ac:dyDescent="0.35">
      <c r="A51" s="14">
        <v>402</v>
      </c>
      <c r="B51" s="3" t="s">
        <v>57</v>
      </c>
      <c r="D51" s="35"/>
      <c r="F51" s="25"/>
      <c r="H51" s="25"/>
      <c r="I51" s="25"/>
      <c r="J51" s="37">
        <v>0</v>
      </c>
    </row>
    <row r="52" spans="1:10" x14ac:dyDescent="0.3">
      <c r="A52" s="14">
        <v>411</v>
      </c>
      <c r="B52" s="3" t="s">
        <v>58</v>
      </c>
      <c r="D52" s="25"/>
      <c r="F52" s="25"/>
      <c r="H52" s="25"/>
      <c r="I52" s="25"/>
      <c r="J52" s="37">
        <v>0</v>
      </c>
    </row>
    <row r="53" spans="1:10" x14ac:dyDescent="0.3">
      <c r="A53" s="14">
        <v>412</v>
      </c>
      <c r="B53" s="3" t="s">
        <v>59</v>
      </c>
      <c r="D53" s="25"/>
      <c r="F53" s="25"/>
      <c r="H53" s="25"/>
      <c r="I53" s="25"/>
      <c r="J53" s="37">
        <v>0</v>
      </c>
    </row>
    <row r="54" spans="1:10" x14ac:dyDescent="0.3">
      <c r="A54" s="14">
        <v>413</v>
      </c>
      <c r="B54" s="3" t="s">
        <v>60</v>
      </c>
      <c r="D54" s="25"/>
      <c r="F54" s="25"/>
      <c r="H54" s="25"/>
      <c r="I54" s="25"/>
      <c r="J54" s="37">
        <v>0</v>
      </c>
    </row>
    <row r="55" spans="1:10" x14ac:dyDescent="0.3">
      <c r="A55" s="14">
        <v>421</v>
      </c>
      <c r="B55" s="3" t="s">
        <v>61</v>
      </c>
      <c r="D55" s="25"/>
      <c r="F55" s="25"/>
      <c r="H55" s="25"/>
      <c r="I55" s="25"/>
      <c r="J55" s="37">
        <f>123179</f>
        <v>123179</v>
      </c>
    </row>
    <row r="56" spans="1:10" x14ac:dyDescent="0.3">
      <c r="A56" s="14">
        <v>422</v>
      </c>
      <c r="B56" s="3" t="s">
        <v>62</v>
      </c>
      <c r="D56" s="25"/>
      <c r="F56" s="25"/>
      <c r="H56" s="25"/>
      <c r="I56" s="25"/>
      <c r="J56" s="37">
        <v>2000</v>
      </c>
    </row>
    <row r="57" spans="1:10" x14ac:dyDescent="0.3">
      <c r="A57" s="14">
        <v>430</v>
      </c>
      <c r="B57" s="3" t="s">
        <v>63</v>
      </c>
      <c r="D57" s="25"/>
      <c r="F57" s="25"/>
      <c r="H57" s="25"/>
      <c r="I57" s="25"/>
      <c r="J57" s="37">
        <v>0</v>
      </c>
    </row>
    <row r="58" spans="1:10" x14ac:dyDescent="0.3">
      <c r="A58" s="14">
        <v>431</v>
      </c>
      <c r="B58" s="3" t="s">
        <v>64</v>
      </c>
      <c r="D58" s="25"/>
      <c r="F58" s="25"/>
      <c r="H58" s="25"/>
      <c r="I58" s="25"/>
      <c r="J58" s="37">
        <v>51800</v>
      </c>
    </row>
    <row r="59" spans="1:10" x14ac:dyDescent="0.3">
      <c r="A59" s="14">
        <v>451</v>
      </c>
      <c r="B59" s="3" t="s">
        <v>65</v>
      </c>
      <c r="D59" s="25"/>
      <c r="F59" s="25"/>
      <c r="H59" s="25"/>
      <c r="I59" s="25"/>
      <c r="J59" s="37">
        <v>5500</v>
      </c>
    </row>
    <row r="60" spans="1:10" x14ac:dyDescent="0.3">
      <c r="A60" s="14">
        <v>471</v>
      </c>
      <c r="B60" s="3" t="s">
        <v>66</v>
      </c>
      <c r="D60" s="25"/>
      <c r="F60" s="25"/>
      <c r="H60" s="25"/>
      <c r="I60" s="25"/>
      <c r="J60" s="37">
        <v>0</v>
      </c>
    </row>
    <row r="61" spans="1:10" x14ac:dyDescent="0.3">
      <c r="A61" s="14">
        <v>481</v>
      </c>
      <c r="B61" s="3" t="s">
        <v>67</v>
      </c>
      <c r="D61" s="25"/>
      <c r="F61" s="25"/>
      <c r="H61" s="25"/>
      <c r="I61" s="25"/>
      <c r="J61" s="37">
        <v>0</v>
      </c>
    </row>
    <row r="62" spans="1:10" x14ac:dyDescent="0.3">
      <c r="A62" s="14">
        <v>580</v>
      </c>
      <c r="B62" s="3" t="s">
        <v>68</v>
      </c>
      <c r="D62" s="25"/>
      <c r="F62" s="25"/>
      <c r="H62" s="25"/>
      <c r="I62" s="25"/>
      <c r="J62" s="37">
        <v>0</v>
      </c>
    </row>
    <row r="63" spans="1:10" x14ac:dyDescent="0.3">
      <c r="A63" s="14" t="s">
        <v>69</v>
      </c>
      <c r="B63" s="3" t="s">
        <v>70</v>
      </c>
      <c r="D63" s="25"/>
      <c r="F63" s="25"/>
      <c r="H63" s="25"/>
      <c r="I63" s="25"/>
      <c r="J63" s="37">
        <v>9250</v>
      </c>
    </row>
    <row r="64" spans="1:10" ht="14.5" thickBot="1" x14ac:dyDescent="0.35">
      <c r="A64" s="125" t="s">
        <v>71</v>
      </c>
      <c r="B64" s="24" t="s">
        <v>72</v>
      </c>
      <c r="C64" s="38"/>
      <c r="D64" s="39"/>
      <c r="E64" s="38"/>
      <c r="F64" s="39"/>
      <c r="G64" s="38"/>
      <c r="H64" s="25"/>
      <c r="I64" s="25"/>
      <c r="J64" s="40">
        <f>SUM(J49:J63)</f>
        <v>191729</v>
      </c>
    </row>
    <row r="65" spans="1:13" ht="23.15" customHeight="1" thickTop="1" x14ac:dyDescent="0.3">
      <c r="A65" s="135" t="s">
        <v>73</v>
      </c>
      <c r="B65" s="135"/>
      <c r="C65" s="135"/>
      <c r="D65" s="135"/>
      <c r="E65" s="135"/>
      <c r="F65" s="135"/>
      <c r="G65" s="135"/>
      <c r="H65" s="135"/>
      <c r="I65" s="135"/>
      <c r="J65" s="135"/>
    </row>
    <row r="66" spans="1:13" s="9" customFormat="1" ht="56.25" customHeight="1" x14ac:dyDescent="0.25">
      <c r="A66" s="4" t="s">
        <v>5</v>
      </c>
      <c r="B66" s="5" t="s">
        <v>6</v>
      </c>
      <c r="C66" s="122" t="s">
        <v>48</v>
      </c>
      <c r="D66" s="122" t="s">
        <v>12</v>
      </c>
      <c r="E66" s="122" t="s">
        <v>49</v>
      </c>
      <c r="F66" s="122" t="s">
        <v>74</v>
      </c>
      <c r="G66" s="122" t="s">
        <v>75</v>
      </c>
      <c r="H66" s="122" t="s">
        <v>76</v>
      </c>
      <c r="I66" s="122" t="s">
        <v>77</v>
      </c>
      <c r="J66" s="122" t="s">
        <v>14</v>
      </c>
    </row>
    <row r="67" spans="1:13" x14ac:dyDescent="0.3">
      <c r="A67" s="11" t="s">
        <v>1753</v>
      </c>
      <c r="C67" s="11"/>
      <c r="D67" s="34"/>
      <c r="E67" s="11"/>
      <c r="F67" s="34"/>
      <c r="G67" s="11"/>
      <c r="H67" s="25"/>
      <c r="I67" s="25"/>
      <c r="J67" s="25"/>
      <c r="M67" s="28"/>
    </row>
    <row r="68" spans="1:13" x14ac:dyDescent="0.3">
      <c r="A68" s="125" t="s">
        <v>78</v>
      </c>
      <c r="B68" s="3" t="s">
        <v>79</v>
      </c>
      <c r="D68" s="25"/>
      <c r="F68" s="25"/>
      <c r="H68" s="25"/>
      <c r="I68" s="25"/>
      <c r="J68" s="25"/>
    </row>
    <row r="69" spans="1:13" x14ac:dyDescent="0.3">
      <c r="A69" s="14">
        <v>753</v>
      </c>
      <c r="B69" s="41" t="s">
        <v>80</v>
      </c>
      <c r="D69" s="25"/>
      <c r="F69" s="25"/>
      <c r="G69" s="42">
        <v>5</v>
      </c>
      <c r="H69" s="36">
        <f>17013650+498491</f>
        <v>17512141</v>
      </c>
      <c r="J69" s="25"/>
    </row>
    <row r="70" spans="1:13" x14ac:dyDescent="0.3">
      <c r="A70" s="14">
        <v>754</v>
      </c>
      <c r="B70" s="41" t="s">
        <v>81</v>
      </c>
      <c r="D70" s="25"/>
      <c r="F70" s="25"/>
      <c r="G70" s="43"/>
      <c r="H70" s="37">
        <v>72000</v>
      </c>
      <c r="I70" s="25"/>
      <c r="J70" s="25"/>
    </row>
    <row r="71" spans="1:13" x14ac:dyDescent="0.3">
      <c r="A71" s="125" t="s">
        <v>78</v>
      </c>
      <c r="B71" s="14" t="s">
        <v>82</v>
      </c>
      <c r="D71" s="25"/>
      <c r="F71" s="25"/>
      <c r="H71" s="37"/>
      <c r="I71" s="25"/>
      <c r="J71" s="25"/>
    </row>
    <row r="72" spans="1:13" x14ac:dyDescent="0.3">
      <c r="A72" s="14">
        <v>761</v>
      </c>
      <c r="B72" s="41" t="s">
        <v>1791</v>
      </c>
      <c r="D72" s="25"/>
      <c r="F72" s="36">
        <v>500000</v>
      </c>
      <c r="H72" s="25"/>
      <c r="I72" s="25"/>
      <c r="J72" s="25"/>
    </row>
    <row r="73" spans="1:13" x14ac:dyDescent="0.3">
      <c r="A73" s="14">
        <v>604</v>
      </c>
      <c r="B73" s="44" t="s">
        <v>83</v>
      </c>
      <c r="D73" s="25"/>
      <c r="F73" s="37">
        <v>100000</v>
      </c>
      <c r="H73" s="25"/>
      <c r="I73" s="25"/>
      <c r="J73" s="25"/>
    </row>
    <row r="74" spans="1:13" x14ac:dyDescent="0.3">
      <c r="A74" s="14">
        <v>604</v>
      </c>
      <c r="B74" s="44" t="s">
        <v>84</v>
      </c>
      <c r="D74" s="25"/>
      <c r="F74" s="17">
        <v>0</v>
      </c>
      <c r="H74" s="25"/>
      <c r="I74" s="25"/>
      <c r="J74" s="25"/>
    </row>
    <row r="75" spans="1:13" x14ac:dyDescent="0.3">
      <c r="A75" s="18">
        <v>307</v>
      </c>
      <c r="B75" s="44" t="s">
        <v>85</v>
      </c>
      <c r="D75" s="25"/>
      <c r="F75" s="17">
        <v>0</v>
      </c>
      <c r="I75" s="25"/>
      <c r="J75" s="25"/>
    </row>
    <row r="76" spans="1:13" x14ac:dyDescent="0.3">
      <c r="A76" s="18">
        <v>309</v>
      </c>
      <c r="B76" s="44" t="s">
        <v>86</v>
      </c>
      <c r="D76" s="25"/>
      <c r="F76" s="37">
        <v>0</v>
      </c>
      <c r="I76" s="25"/>
      <c r="J76" s="25"/>
    </row>
    <row r="77" spans="1:13" x14ac:dyDescent="0.3">
      <c r="A77" s="18">
        <v>317</v>
      </c>
      <c r="B77" s="44" t="s">
        <v>87</v>
      </c>
      <c r="D77" s="25"/>
      <c r="F77" s="45">
        <v>0</v>
      </c>
      <c r="H77" s="37">
        <f>SUM(F72:F77)</f>
        <v>600000</v>
      </c>
      <c r="I77" s="25"/>
      <c r="J77" s="25"/>
    </row>
    <row r="78" spans="1:13" x14ac:dyDescent="0.3">
      <c r="A78" s="14">
        <v>762</v>
      </c>
      <c r="B78" s="41" t="s">
        <v>88</v>
      </c>
      <c r="D78" s="25"/>
      <c r="F78" s="37"/>
      <c r="H78" s="37">
        <v>0</v>
      </c>
      <c r="I78" s="25"/>
      <c r="J78" s="25"/>
    </row>
    <row r="79" spans="1:13" x14ac:dyDescent="0.3">
      <c r="A79" s="14">
        <v>763</v>
      </c>
      <c r="B79" s="41" t="s">
        <v>1792</v>
      </c>
      <c r="D79" s="25"/>
      <c r="F79" s="17">
        <v>0</v>
      </c>
      <c r="H79" s="17"/>
      <c r="I79" s="25"/>
      <c r="J79" s="25"/>
    </row>
    <row r="80" spans="1:13" x14ac:dyDescent="0.3">
      <c r="A80" s="14">
        <v>605</v>
      </c>
      <c r="B80" s="44" t="s">
        <v>89</v>
      </c>
      <c r="D80" s="25"/>
      <c r="F80" s="17">
        <v>0</v>
      </c>
      <c r="H80" s="17"/>
      <c r="I80" s="25"/>
      <c r="J80" s="25"/>
    </row>
    <row r="81" spans="1:10" x14ac:dyDescent="0.3">
      <c r="A81" s="14">
        <v>308</v>
      </c>
      <c r="B81" s="44" t="s">
        <v>90</v>
      </c>
      <c r="D81" s="25"/>
      <c r="F81" s="19">
        <v>0</v>
      </c>
      <c r="H81" s="17">
        <f>SUM(F79:F81)</f>
        <v>0</v>
      </c>
      <c r="I81" s="25"/>
      <c r="J81" s="25"/>
    </row>
    <row r="82" spans="1:10" x14ac:dyDescent="0.3">
      <c r="A82" s="14">
        <v>764</v>
      </c>
      <c r="B82" s="41" t="s">
        <v>1793</v>
      </c>
      <c r="D82" s="25"/>
      <c r="F82" s="17">
        <v>0</v>
      </c>
      <c r="H82" s="17"/>
      <c r="I82" s="25"/>
      <c r="J82" s="25"/>
    </row>
    <row r="83" spans="1:10" x14ac:dyDescent="0.3">
      <c r="A83" s="14">
        <v>606</v>
      </c>
      <c r="B83" s="44" t="s">
        <v>91</v>
      </c>
      <c r="D83" s="25"/>
      <c r="F83" s="17">
        <v>0</v>
      </c>
      <c r="H83" s="17"/>
      <c r="I83" s="25"/>
      <c r="J83" s="25"/>
    </row>
    <row r="84" spans="1:10" x14ac:dyDescent="0.3">
      <c r="A84" s="14">
        <v>310</v>
      </c>
      <c r="B84" s="44" t="s">
        <v>92</v>
      </c>
      <c r="D84" s="25"/>
      <c r="F84" s="19">
        <v>0</v>
      </c>
      <c r="H84" s="17">
        <f>SUM(F82:F84)</f>
        <v>0</v>
      </c>
      <c r="I84" s="25"/>
      <c r="J84" s="25"/>
    </row>
    <row r="85" spans="1:10" x14ac:dyDescent="0.3">
      <c r="A85" s="14">
        <v>765</v>
      </c>
      <c r="B85" s="41" t="s">
        <v>1794</v>
      </c>
      <c r="D85" s="25"/>
      <c r="F85" s="17">
        <v>0</v>
      </c>
      <c r="H85" s="17"/>
      <c r="I85" s="25"/>
      <c r="J85" s="25"/>
    </row>
    <row r="86" spans="1:10" x14ac:dyDescent="0.3">
      <c r="A86" s="14">
        <v>311</v>
      </c>
      <c r="B86" s="44" t="s">
        <v>93</v>
      </c>
      <c r="D86" s="25"/>
      <c r="F86" s="17">
        <v>0</v>
      </c>
      <c r="H86" s="17"/>
      <c r="I86" s="25"/>
      <c r="J86" s="25"/>
    </row>
    <row r="87" spans="1:10" x14ac:dyDescent="0.3">
      <c r="A87" s="14">
        <v>311</v>
      </c>
      <c r="B87" s="44" t="s">
        <v>94</v>
      </c>
      <c r="D87" s="25"/>
      <c r="F87" s="19">
        <v>0</v>
      </c>
      <c r="H87" s="17">
        <f>SUM(F85:F87)</f>
        <v>0</v>
      </c>
      <c r="I87" s="25"/>
      <c r="J87" s="25"/>
    </row>
    <row r="88" spans="1:10" x14ac:dyDescent="0.3">
      <c r="A88" s="14">
        <v>766</v>
      </c>
      <c r="B88" s="41" t="s">
        <v>1795</v>
      </c>
      <c r="D88" s="25"/>
      <c r="F88" s="17">
        <v>0</v>
      </c>
      <c r="H88" s="17"/>
      <c r="I88" s="25"/>
      <c r="J88" s="25"/>
    </row>
    <row r="89" spans="1:10" x14ac:dyDescent="0.3">
      <c r="A89" s="14">
        <v>607</v>
      </c>
      <c r="B89" s="44" t="s">
        <v>95</v>
      </c>
      <c r="D89" s="25"/>
      <c r="F89" s="17">
        <v>0</v>
      </c>
      <c r="H89" s="17"/>
      <c r="I89" s="25"/>
      <c r="J89" s="25"/>
    </row>
    <row r="90" spans="1:10" x14ac:dyDescent="0.3">
      <c r="A90" s="14">
        <v>312</v>
      </c>
      <c r="B90" s="44" t="s">
        <v>96</v>
      </c>
      <c r="D90" s="25"/>
      <c r="F90" s="19">
        <v>0</v>
      </c>
      <c r="H90" s="17">
        <f>SUM(F88:F90)</f>
        <v>0</v>
      </c>
      <c r="I90" s="25"/>
      <c r="J90" s="25"/>
    </row>
    <row r="91" spans="1:10" x14ac:dyDescent="0.3">
      <c r="A91" s="14">
        <v>755</v>
      </c>
      <c r="B91" s="41" t="s">
        <v>1796</v>
      </c>
      <c r="D91" s="25"/>
      <c r="F91" s="17">
        <v>0</v>
      </c>
      <c r="H91" s="17"/>
      <c r="I91" s="25"/>
      <c r="J91" s="25"/>
    </row>
    <row r="92" spans="1:10" x14ac:dyDescent="0.3">
      <c r="A92" s="14">
        <v>610</v>
      </c>
      <c r="B92" s="44" t="s">
        <v>97</v>
      </c>
      <c r="D92" s="25"/>
      <c r="F92" s="17">
        <v>0</v>
      </c>
      <c r="H92" s="17"/>
      <c r="I92" s="25"/>
      <c r="J92" s="25"/>
    </row>
    <row r="93" spans="1:10" x14ac:dyDescent="0.3">
      <c r="A93" s="14">
        <v>315</v>
      </c>
      <c r="B93" s="44" t="s">
        <v>98</v>
      </c>
      <c r="D93" s="25"/>
      <c r="F93" s="19">
        <v>0</v>
      </c>
      <c r="H93" s="17">
        <f>SUM(F91:F93)</f>
        <v>0</v>
      </c>
      <c r="I93" s="25"/>
      <c r="J93" s="25"/>
    </row>
    <row r="94" spans="1:10" x14ac:dyDescent="0.3">
      <c r="A94" s="14">
        <v>756</v>
      </c>
      <c r="B94" s="41" t="s">
        <v>1797</v>
      </c>
      <c r="D94" s="25"/>
      <c r="F94" s="17">
        <v>0</v>
      </c>
      <c r="H94" s="17"/>
      <c r="I94" s="25"/>
      <c r="J94" s="25"/>
    </row>
    <row r="95" spans="1:10" x14ac:dyDescent="0.3">
      <c r="A95" s="14">
        <v>611</v>
      </c>
      <c r="B95" s="44" t="s">
        <v>99</v>
      </c>
      <c r="D95" s="25"/>
      <c r="F95" s="17">
        <v>0</v>
      </c>
      <c r="H95" s="17"/>
      <c r="I95" s="25"/>
      <c r="J95" s="25"/>
    </row>
    <row r="96" spans="1:10" x14ac:dyDescent="0.3">
      <c r="A96" s="14">
        <v>318</v>
      </c>
      <c r="B96" s="44" t="s">
        <v>100</v>
      </c>
      <c r="D96" s="25"/>
      <c r="F96" s="19">
        <v>0</v>
      </c>
      <c r="H96" s="17">
        <f>SUM(F94:F96)</f>
        <v>0</v>
      </c>
      <c r="I96" s="25"/>
      <c r="J96" s="25"/>
    </row>
    <row r="97" spans="1:13" x14ac:dyDescent="0.3">
      <c r="A97" s="14">
        <v>757</v>
      </c>
      <c r="B97" s="41" t="s">
        <v>1798</v>
      </c>
      <c r="D97" s="25"/>
      <c r="F97" s="17">
        <v>0</v>
      </c>
      <c r="H97" s="17"/>
      <c r="I97" s="25"/>
      <c r="J97" s="25"/>
    </row>
    <row r="98" spans="1:13" x14ac:dyDescent="0.3">
      <c r="A98" s="14">
        <v>612</v>
      </c>
      <c r="B98" s="44" t="s">
        <v>101</v>
      </c>
      <c r="D98" s="25"/>
      <c r="F98" s="17">
        <v>0</v>
      </c>
      <c r="H98" s="17"/>
      <c r="I98" s="25"/>
      <c r="J98" s="25"/>
    </row>
    <row r="99" spans="1:13" x14ac:dyDescent="0.3">
      <c r="A99" s="14">
        <v>319</v>
      </c>
      <c r="B99" s="44" t="s">
        <v>102</v>
      </c>
      <c r="D99" s="25"/>
      <c r="F99" s="19">
        <v>0</v>
      </c>
      <c r="H99" s="17">
        <f>SUM(F97:F99)</f>
        <v>0</v>
      </c>
      <c r="I99" s="25"/>
      <c r="J99" s="25"/>
    </row>
    <row r="100" spans="1:13" x14ac:dyDescent="0.3">
      <c r="A100" s="14">
        <v>769</v>
      </c>
      <c r="B100" s="41" t="s">
        <v>1849</v>
      </c>
      <c r="D100" s="25"/>
      <c r="F100" s="17">
        <v>0</v>
      </c>
      <c r="H100" s="17"/>
      <c r="I100" s="25"/>
      <c r="J100" s="37"/>
    </row>
    <row r="101" spans="1:13" x14ac:dyDescent="0.3">
      <c r="A101" s="14"/>
      <c r="B101" s="44" t="s">
        <v>103</v>
      </c>
      <c r="D101" s="25"/>
      <c r="F101" s="17">
        <v>0</v>
      </c>
      <c r="H101" s="17"/>
      <c r="I101" s="25"/>
      <c r="J101" s="37"/>
    </row>
    <row r="102" spans="1:13" x14ac:dyDescent="0.3">
      <c r="A102" s="14">
        <v>678</v>
      </c>
      <c r="B102" s="44" t="s">
        <v>104</v>
      </c>
      <c r="D102" s="25"/>
      <c r="F102" s="19">
        <v>0</v>
      </c>
      <c r="H102" s="17">
        <f>SUM(F100:F102)</f>
        <v>0</v>
      </c>
      <c r="I102" s="25"/>
      <c r="J102" s="37"/>
    </row>
    <row r="103" spans="1:13" x14ac:dyDescent="0.3">
      <c r="A103" s="14" t="s">
        <v>105</v>
      </c>
      <c r="B103" s="3" t="s">
        <v>106</v>
      </c>
      <c r="D103" s="25"/>
      <c r="F103" s="25"/>
      <c r="H103" s="37">
        <v>0</v>
      </c>
      <c r="I103" s="25"/>
      <c r="J103" s="37"/>
    </row>
    <row r="104" spans="1:13" x14ac:dyDescent="0.3">
      <c r="A104" s="14">
        <v>601</v>
      </c>
      <c r="B104" s="3" t="s">
        <v>107</v>
      </c>
      <c r="D104" s="25"/>
      <c r="E104" s="27">
        <v>6</v>
      </c>
      <c r="F104" s="37">
        <f>'Statement of Appropriations'!G1270</f>
        <v>31240034</v>
      </c>
      <c r="H104" s="37"/>
      <c r="I104" s="25"/>
      <c r="J104" s="25"/>
      <c r="M104" s="46"/>
    </row>
    <row r="105" spans="1:13" x14ac:dyDescent="0.3">
      <c r="A105" s="14">
        <v>602</v>
      </c>
      <c r="B105" s="3" t="s">
        <v>108</v>
      </c>
      <c r="C105" s="27">
        <v>7</v>
      </c>
      <c r="D105" s="36">
        <f>'Statement of Appropriations'!I1270</f>
        <v>7110987</v>
      </c>
      <c r="E105" s="13"/>
      <c r="F105" s="25"/>
      <c r="H105" s="37"/>
      <c r="I105" s="25"/>
      <c r="J105" s="25"/>
      <c r="M105" s="28"/>
    </row>
    <row r="106" spans="1:13" x14ac:dyDescent="0.3">
      <c r="A106" s="14">
        <v>603</v>
      </c>
      <c r="B106" s="47" t="s">
        <v>109</v>
      </c>
      <c r="C106" s="27">
        <v>5</v>
      </c>
      <c r="D106" s="25">
        <f>'Statement of Appropriations'!K1270</f>
        <v>17584141</v>
      </c>
      <c r="E106" s="27">
        <v>8</v>
      </c>
      <c r="F106" s="25">
        <f>-D105-D106</f>
        <v>-24695128</v>
      </c>
      <c r="G106" s="27">
        <v>9</v>
      </c>
      <c r="H106" s="48">
        <f>F104+F106</f>
        <v>6544906</v>
      </c>
      <c r="I106" s="25"/>
      <c r="J106" s="25"/>
    </row>
    <row r="107" spans="1:13" x14ac:dyDescent="0.3">
      <c r="A107" s="125" t="s">
        <v>110</v>
      </c>
      <c r="B107" s="24" t="s">
        <v>111</v>
      </c>
      <c r="C107" s="24"/>
      <c r="D107" s="49"/>
      <c r="E107" s="14"/>
      <c r="F107" s="49"/>
      <c r="G107" s="14"/>
      <c r="H107" s="34">
        <f>SUM(H69:H106)</f>
        <v>24729047</v>
      </c>
      <c r="I107" s="25"/>
      <c r="J107" s="25"/>
    </row>
    <row r="108" spans="1:13" x14ac:dyDescent="0.3">
      <c r="A108" s="125" t="s">
        <v>29</v>
      </c>
      <c r="B108" s="14" t="s">
        <v>112</v>
      </c>
      <c r="C108" s="14"/>
      <c r="D108" s="39"/>
      <c r="E108" s="38"/>
      <c r="F108" s="39"/>
      <c r="G108" s="38"/>
      <c r="H108" s="37"/>
      <c r="I108" s="25"/>
      <c r="J108" s="25"/>
    </row>
    <row r="109" spans="1:13" x14ac:dyDescent="0.3">
      <c r="A109" s="14">
        <v>770</v>
      </c>
      <c r="B109" s="14" t="s">
        <v>1790</v>
      </c>
      <c r="C109" s="14"/>
      <c r="D109" s="39"/>
      <c r="E109" s="38"/>
      <c r="F109" s="39"/>
      <c r="G109" s="38"/>
      <c r="H109" s="37">
        <v>7532337</v>
      </c>
      <c r="I109" s="25"/>
      <c r="J109" s="25"/>
    </row>
    <row r="110" spans="1:13" x14ac:dyDescent="0.3">
      <c r="A110" s="14">
        <v>303</v>
      </c>
      <c r="B110" s="3" t="s">
        <v>113</v>
      </c>
      <c r="D110" s="25"/>
      <c r="F110" s="25"/>
      <c r="G110" s="27">
        <v>10</v>
      </c>
      <c r="H110" s="37">
        <f>-F155</f>
        <v>-7354634</v>
      </c>
      <c r="J110" s="25"/>
    </row>
    <row r="111" spans="1:13" x14ac:dyDescent="0.3">
      <c r="A111" s="125" t="s">
        <v>110</v>
      </c>
      <c r="B111" s="11" t="s">
        <v>114</v>
      </c>
      <c r="C111" s="11"/>
      <c r="D111" s="25"/>
      <c r="F111" s="25"/>
      <c r="H111" s="50"/>
      <c r="I111" s="25"/>
      <c r="J111" s="45">
        <f>SUM(H107:H110)</f>
        <v>24906750</v>
      </c>
    </row>
    <row r="112" spans="1:13" s="1" customFormat="1" ht="34" customHeight="1" thickBot="1" x14ac:dyDescent="0.3">
      <c r="A112" s="126" t="s">
        <v>71</v>
      </c>
      <c r="B112" s="30" t="s">
        <v>115</v>
      </c>
      <c r="C112" s="30"/>
      <c r="D112" s="31"/>
      <c r="F112" s="31"/>
      <c r="H112" s="31"/>
      <c r="I112" s="32">
        <v>4</v>
      </c>
      <c r="J112" s="33">
        <f>J64+J111</f>
        <v>25098479</v>
      </c>
    </row>
    <row r="113" spans="1:10" s="1" customFormat="1" ht="19.5" customHeight="1" thickTop="1" x14ac:dyDescent="0.25">
      <c r="A113" s="136"/>
      <c r="B113" s="136"/>
      <c r="C113" s="136"/>
      <c r="D113" s="136"/>
      <c r="E113" s="136"/>
      <c r="F113" s="136"/>
      <c r="G113" s="136"/>
      <c r="H113" s="136"/>
      <c r="I113" s="136"/>
      <c r="J113" s="136"/>
    </row>
    <row r="114" spans="1:10" s="9" customFormat="1" ht="48.65" customHeight="1" x14ac:dyDescent="0.25">
      <c r="A114" s="127" t="s">
        <v>116</v>
      </c>
      <c r="B114" s="5" t="s">
        <v>117</v>
      </c>
      <c r="C114" s="6" t="s">
        <v>9</v>
      </c>
      <c r="D114" s="6" t="s">
        <v>8</v>
      </c>
      <c r="E114" s="51" t="s">
        <v>48</v>
      </c>
      <c r="F114" s="51" t="s">
        <v>118</v>
      </c>
      <c r="G114" s="51" t="s">
        <v>49</v>
      </c>
      <c r="H114" s="51" t="s">
        <v>119</v>
      </c>
      <c r="I114" s="51" t="s">
        <v>75</v>
      </c>
      <c r="J114" s="51" t="s">
        <v>120</v>
      </c>
    </row>
    <row r="115" spans="1:10" x14ac:dyDescent="0.3">
      <c r="A115" s="124" t="s">
        <v>116</v>
      </c>
      <c r="B115" s="3" t="s">
        <v>107</v>
      </c>
      <c r="D115" s="25"/>
      <c r="E115" s="27">
        <v>6</v>
      </c>
      <c r="F115" s="52">
        <f>'Statement of Appropriations'!G1270</f>
        <v>31240034</v>
      </c>
      <c r="G115" s="27" t="s">
        <v>121</v>
      </c>
      <c r="H115" s="52">
        <f>'Statement of Appropriations'!I1270+'Statement of Appropriations'!K1270</f>
        <v>24695128</v>
      </c>
      <c r="I115" s="27">
        <v>9</v>
      </c>
      <c r="J115" s="52">
        <f>F115-H115</f>
        <v>6544906</v>
      </c>
    </row>
    <row r="116" spans="1:10" x14ac:dyDescent="0.3">
      <c r="A116" s="124" t="s">
        <v>116</v>
      </c>
      <c r="B116" s="3" t="s">
        <v>122</v>
      </c>
      <c r="D116" s="25"/>
      <c r="E116" s="27">
        <v>1</v>
      </c>
      <c r="F116" s="53">
        <f>-'Schedule of Revenues'!G73</f>
        <v>-23895400</v>
      </c>
      <c r="G116" s="27">
        <v>2</v>
      </c>
      <c r="H116" s="48">
        <f>-'Schedule of Revenues'!I73</f>
        <v>-23004950</v>
      </c>
      <c r="I116" s="27">
        <v>3</v>
      </c>
      <c r="J116" s="45">
        <f>F116-H116</f>
        <v>-890450</v>
      </c>
    </row>
    <row r="117" spans="1:10" x14ac:dyDescent="0.3">
      <c r="A117" s="124" t="s">
        <v>116</v>
      </c>
      <c r="B117" s="3" t="s">
        <v>110</v>
      </c>
      <c r="D117" s="25"/>
      <c r="E117" s="26"/>
      <c r="F117" s="25">
        <f>F115+F116</f>
        <v>7344634</v>
      </c>
      <c r="G117" s="26"/>
      <c r="H117" s="25">
        <f>H115+H116</f>
        <v>1690178</v>
      </c>
      <c r="J117" s="25">
        <f>J115+J116</f>
        <v>5654456</v>
      </c>
    </row>
    <row r="118" spans="1:10" x14ac:dyDescent="0.3">
      <c r="A118" s="124" t="s">
        <v>116</v>
      </c>
      <c r="B118" s="3" t="s">
        <v>123</v>
      </c>
      <c r="D118" s="25"/>
      <c r="F118" s="25"/>
      <c r="H118" s="25"/>
      <c r="I118" s="25"/>
      <c r="J118" s="25"/>
    </row>
    <row r="119" spans="1:10" x14ac:dyDescent="0.3">
      <c r="A119" s="124" t="s">
        <v>116</v>
      </c>
      <c r="B119" s="3" t="s">
        <v>124</v>
      </c>
      <c r="D119" s="25"/>
      <c r="F119" s="25">
        <f>F73</f>
        <v>100000</v>
      </c>
      <c r="H119" s="25">
        <v>50000</v>
      </c>
      <c r="I119" s="25"/>
      <c r="J119" s="25">
        <f>F119-H119</f>
        <v>50000</v>
      </c>
    </row>
    <row r="120" spans="1:10" x14ac:dyDescent="0.3">
      <c r="A120" s="124" t="s">
        <v>116</v>
      </c>
      <c r="B120" s="3" t="s">
        <v>125</v>
      </c>
      <c r="D120" s="25"/>
      <c r="F120" s="45">
        <f>F76</f>
        <v>0</v>
      </c>
      <c r="H120" s="45">
        <v>0</v>
      </c>
      <c r="I120" s="25"/>
      <c r="J120" s="45">
        <f>F120-H120</f>
        <v>0</v>
      </c>
    </row>
    <row r="121" spans="1:10" x14ac:dyDescent="0.3">
      <c r="A121" s="124" t="s">
        <v>116</v>
      </c>
      <c r="B121" s="3" t="s">
        <v>110</v>
      </c>
      <c r="D121" s="25"/>
      <c r="F121" s="37">
        <f>SUM(F117:F120)</f>
        <v>7444634</v>
      </c>
      <c r="H121" s="37">
        <f>SUM(H117:H120)</f>
        <v>1740178</v>
      </c>
      <c r="I121" s="37"/>
      <c r="J121" s="37">
        <f>SUM(J117:J120)</f>
        <v>5704456</v>
      </c>
    </row>
    <row r="122" spans="1:10" x14ac:dyDescent="0.3">
      <c r="A122" s="124" t="s">
        <v>116</v>
      </c>
      <c r="B122" s="3" t="s">
        <v>126</v>
      </c>
      <c r="D122" s="15"/>
      <c r="F122" s="17"/>
      <c r="H122" s="17"/>
      <c r="I122" s="17"/>
      <c r="J122" s="17"/>
    </row>
    <row r="123" spans="1:10" x14ac:dyDescent="0.3">
      <c r="A123" s="124" t="s">
        <v>116</v>
      </c>
      <c r="B123" s="3" t="s">
        <v>124</v>
      </c>
      <c r="D123" s="15"/>
      <c r="F123" s="17">
        <v>0</v>
      </c>
      <c r="H123" s="17">
        <v>0</v>
      </c>
      <c r="I123" s="17"/>
      <c r="J123" s="15">
        <f>F123-H123</f>
        <v>0</v>
      </c>
    </row>
    <row r="124" spans="1:10" x14ac:dyDescent="0.3">
      <c r="A124" s="124" t="s">
        <v>116</v>
      </c>
      <c r="B124" s="3" t="s">
        <v>125</v>
      </c>
      <c r="D124" s="15"/>
      <c r="F124" s="19">
        <v>0</v>
      </c>
      <c r="H124" s="19">
        <v>0</v>
      </c>
      <c r="I124" s="17"/>
      <c r="J124" s="19">
        <f>F124-H124</f>
        <v>0</v>
      </c>
    </row>
    <row r="125" spans="1:10" x14ac:dyDescent="0.3">
      <c r="A125" s="124" t="s">
        <v>116</v>
      </c>
      <c r="B125" s="3" t="s">
        <v>110</v>
      </c>
      <c r="D125" s="15"/>
      <c r="F125" s="17">
        <f>SUM(F121:F124)</f>
        <v>7444634</v>
      </c>
      <c r="H125" s="17">
        <f>SUM(H121:H124)</f>
        <v>1740178</v>
      </c>
      <c r="I125" s="17"/>
      <c r="J125" s="17">
        <f>SUM(J121:J124)</f>
        <v>5704456</v>
      </c>
    </row>
    <row r="126" spans="1:10" x14ac:dyDescent="0.3">
      <c r="A126" s="124" t="s">
        <v>116</v>
      </c>
      <c r="B126" s="3" t="s">
        <v>127</v>
      </c>
      <c r="D126" s="15"/>
      <c r="F126" s="17"/>
      <c r="H126" s="17"/>
      <c r="I126" s="17"/>
      <c r="J126" s="17"/>
    </row>
    <row r="127" spans="1:10" x14ac:dyDescent="0.3">
      <c r="A127" s="124" t="s">
        <v>116</v>
      </c>
      <c r="B127" s="3" t="s">
        <v>124</v>
      </c>
      <c r="D127" s="15"/>
      <c r="F127" s="17">
        <v>0</v>
      </c>
      <c r="H127" s="17">
        <v>0</v>
      </c>
      <c r="I127" s="17"/>
      <c r="J127" s="15">
        <f>F127-H127</f>
        <v>0</v>
      </c>
    </row>
    <row r="128" spans="1:10" x14ac:dyDescent="0.3">
      <c r="A128" s="124" t="s">
        <v>116</v>
      </c>
      <c r="B128" s="3" t="s">
        <v>125</v>
      </c>
      <c r="D128" s="15"/>
      <c r="F128" s="19">
        <v>0</v>
      </c>
      <c r="H128" s="19">
        <v>0</v>
      </c>
      <c r="I128" s="17"/>
      <c r="J128" s="19">
        <f>F128-H128</f>
        <v>0</v>
      </c>
    </row>
    <row r="129" spans="1:10" x14ac:dyDescent="0.3">
      <c r="A129" s="124" t="s">
        <v>116</v>
      </c>
      <c r="B129" s="3" t="s">
        <v>110</v>
      </c>
      <c r="D129" s="15"/>
      <c r="F129" s="17">
        <f>SUM(F125:F128)</f>
        <v>7444634</v>
      </c>
      <c r="H129" s="17">
        <f>SUM(H125:H128)</f>
        <v>1740178</v>
      </c>
      <c r="I129" s="17"/>
      <c r="J129" s="17">
        <f>SUM(J125:J128)</f>
        <v>5704456</v>
      </c>
    </row>
    <row r="130" spans="1:10" x14ac:dyDescent="0.3">
      <c r="A130" s="124" t="s">
        <v>116</v>
      </c>
      <c r="B130" s="3" t="s">
        <v>128</v>
      </c>
      <c r="D130" s="15"/>
      <c r="F130" s="17"/>
      <c r="H130" s="17"/>
      <c r="I130" s="17"/>
      <c r="J130" s="17"/>
    </row>
    <row r="131" spans="1:10" x14ac:dyDescent="0.3">
      <c r="A131" s="124" t="s">
        <v>116</v>
      </c>
      <c r="B131" s="3" t="s">
        <v>124</v>
      </c>
      <c r="D131" s="15"/>
      <c r="F131" s="17">
        <v>0</v>
      </c>
      <c r="H131" s="17">
        <v>0</v>
      </c>
      <c r="I131" s="17"/>
      <c r="J131" s="15">
        <f>F131-H131</f>
        <v>0</v>
      </c>
    </row>
    <row r="132" spans="1:10" x14ac:dyDescent="0.3">
      <c r="A132" s="124" t="s">
        <v>116</v>
      </c>
      <c r="B132" s="3" t="s">
        <v>125</v>
      </c>
      <c r="D132" s="15"/>
      <c r="F132" s="19">
        <v>0</v>
      </c>
      <c r="H132" s="19">
        <v>0</v>
      </c>
      <c r="I132" s="17"/>
      <c r="J132" s="19">
        <f>F132-H132</f>
        <v>0</v>
      </c>
    </row>
    <row r="133" spans="1:10" x14ac:dyDescent="0.3">
      <c r="A133" s="124" t="s">
        <v>116</v>
      </c>
      <c r="B133" s="3" t="s">
        <v>110</v>
      </c>
      <c r="D133" s="15"/>
      <c r="F133" s="17">
        <f>SUM(F129:F132)</f>
        <v>7444634</v>
      </c>
      <c r="H133" s="17">
        <f>SUM(H129:H132)</f>
        <v>1740178</v>
      </c>
      <c r="I133" s="17"/>
      <c r="J133" s="17">
        <f>SUM(J129:J132)</f>
        <v>5704456</v>
      </c>
    </row>
    <row r="134" spans="1:10" x14ac:dyDescent="0.3">
      <c r="A134" s="124" t="s">
        <v>116</v>
      </c>
      <c r="B134" s="3" t="s">
        <v>129</v>
      </c>
      <c r="D134" s="15"/>
      <c r="F134" s="17"/>
      <c r="H134" s="17"/>
      <c r="I134" s="17"/>
      <c r="J134" s="17"/>
    </row>
    <row r="135" spans="1:10" x14ac:dyDescent="0.3">
      <c r="A135" s="124" t="s">
        <v>116</v>
      </c>
      <c r="B135" s="3" t="s">
        <v>124</v>
      </c>
      <c r="D135" s="15"/>
      <c r="F135" s="17">
        <v>0</v>
      </c>
      <c r="H135" s="17">
        <v>0</v>
      </c>
      <c r="I135" s="17"/>
      <c r="J135" s="15">
        <f>F135-H135</f>
        <v>0</v>
      </c>
    </row>
    <row r="136" spans="1:10" x14ac:dyDescent="0.3">
      <c r="A136" s="124" t="s">
        <v>116</v>
      </c>
      <c r="B136" s="3" t="s">
        <v>125</v>
      </c>
      <c r="D136" s="15"/>
      <c r="F136" s="19">
        <v>0</v>
      </c>
      <c r="H136" s="19">
        <v>0</v>
      </c>
      <c r="I136" s="17"/>
      <c r="J136" s="19">
        <f>F136-H136</f>
        <v>0</v>
      </c>
    </row>
    <row r="137" spans="1:10" x14ac:dyDescent="0.3">
      <c r="A137" s="124" t="s">
        <v>116</v>
      </c>
      <c r="B137" s="3" t="s">
        <v>110</v>
      </c>
      <c r="D137" s="15"/>
      <c r="F137" s="17">
        <f>SUM(F133:F136)</f>
        <v>7444634</v>
      </c>
      <c r="H137" s="17">
        <f>SUM(H133:H136)</f>
        <v>1740178</v>
      </c>
      <c r="I137" s="17"/>
      <c r="J137" s="17">
        <f>SUM(J133:J136)</f>
        <v>5704456</v>
      </c>
    </row>
    <row r="138" spans="1:10" x14ac:dyDescent="0.3">
      <c r="A138" s="124" t="s">
        <v>116</v>
      </c>
      <c r="B138" s="3" t="s">
        <v>130</v>
      </c>
      <c r="D138" s="15"/>
      <c r="F138" s="17"/>
      <c r="H138" s="17"/>
      <c r="I138" s="17"/>
      <c r="J138" s="17"/>
    </row>
    <row r="139" spans="1:10" x14ac:dyDescent="0.3">
      <c r="A139" s="124" t="s">
        <v>116</v>
      </c>
      <c r="B139" s="3" t="s">
        <v>124</v>
      </c>
      <c r="D139" s="15"/>
      <c r="F139" s="17">
        <v>0</v>
      </c>
      <c r="H139" s="17">
        <v>0</v>
      </c>
      <c r="I139" s="17"/>
      <c r="J139" s="15">
        <f>F139-H139</f>
        <v>0</v>
      </c>
    </row>
    <row r="140" spans="1:10" x14ac:dyDescent="0.3">
      <c r="A140" s="124" t="s">
        <v>116</v>
      </c>
      <c r="B140" s="3" t="s">
        <v>125</v>
      </c>
      <c r="D140" s="15"/>
      <c r="F140" s="19">
        <v>0</v>
      </c>
      <c r="H140" s="19">
        <v>0</v>
      </c>
      <c r="I140" s="17"/>
      <c r="J140" s="19">
        <f>F140-H140</f>
        <v>0</v>
      </c>
    </row>
    <row r="141" spans="1:10" x14ac:dyDescent="0.3">
      <c r="A141" s="124" t="s">
        <v>116</v>
      </c>
      <c r="B141" s="3" t="s">
        <v>110</v>
      </c>
      <c r="D141" s="15"/>
      <c r="F141" s="17">
        <f>SUM(F137:F140)</f>
        <v>7444634</v>
      </c>
      <c r="H141" s="17">
        <f>SUM(H137:H140)</f>
        <v>1740178</v>
      </c>
      <c r="I141" s="17"/>
      <c r="J141" s="17">
        <f>SUM(J137:J140)</f>
        <v>5704456</v>
      </c>
    </row>
    <row r="142" spans="1:10" x14ac:dyDescent="0.3">
      <c r="A142" s="124" t="s">
        <v>116</v>
      </c>
      <c r="B142" s="3" t="s">
        <v>131</v>
      </c>
      <c r="D142" s="15"/>
      <c r="F142" s="17"/>
      <c r="H142" s="17"/>
      <c r="I142" s="17"/>
      <c r="J142" s="17"/>
    </row>
    <row r="143" spans="1:10" x14ac:dyDescent="0.3">
      <c r="A143" s="124" t="s">
        <v>116</v>
      </c>
      <c r="B143" s="3" t="s">
        <v>124</v>
      </c>
      <c r="D143" s="15"/>
      <c r="F143" s="17">
        <v>0</v>
      </c>
      <c r="H143" s="17">
        <v>0</v>
      </c>
      <c r="I143" s="17"/>
      <c r="J143" s="15">
        <f>F143-H143</f>
        <v>0</v>
      </c>
    </row>
    <row r="144" spans="1:10" x14ac:dyDescent="0.3">
      <c r="A144" s="124" t="s">
        <v>116</v>
      </c>
      <c r="B144" s="3" t="s">
        <v>125</v>
      </c>
      <c r="D144" s="15"/>
      <c r="F144" s="19">
        <v>0</v>
      </c>
      <c r="H144" s="19">
        <v>0</v>
      </c>
      <c r="I144" s="17"/>
      <c r="J144" s="19">
        <f>F144-H144</f>
        <v>0</v>
      </c>
    </row>
    <row r="145" spans="1:10" x14ac:dyDescent="0.3">
      <c r="A145" s="124" t="s">
        <v>116</v>
      </c>
      <c r="B145" s="3" t="s">
        <v>110</v>
      </c>
      <c r="D145" s="15"/>
      <c r="F145" s="17">
        <f>SUM(F141:F144)</f>
        <v>7444634</v>
      </c>
      <c r="H145" s="17">
        <f>SUM(H141:H144)</f>
        <v>1740178</v>
      </c>
      <c r="I145" s="17"/>
      <c r="J145" s="17">
        <f>SUM(J141:J144)</f>
        <v>5704456</v>
      </c>
    </row>
    <row r="146" spans="1:10" x14ac:dyDescent="0.3">
      <c r="A146" s="124" t="s">
        <v>116</v>
      </c>
      <c r="B146" s="3" t="s">
        <v>132</v>
      </c>
      <c r="D146" s="15"/>
      <c r="F146" s="17"/>
      <c r="H146" s="17"/>
      <c r="I146" s="17"/>
      <c r="J146" s="17"/>
    </row>
    <row r="147" spans="1:10" x14ac:dyDescent="0.3">
      <c r="A147" s="124" t="s">
        <v>116</v>
      </c>
      <c r="B147" s="3" t="s">
        <v>124</v>
      </c>
      <c r="D147" s="15"/>
      <c r="F147" s="17">
        <v>0</v>
      </c>
      <c r="H147" s="17">
        <v>0</v>
      </c>
      <c r="I147" s="17"/>
      <c r="J147" s="15">
        <f>F147-H147</f>
        <v>0</v>
      </c>
    </row>
    <row r="148" spans="1:10" x14ac:dyDescent="0.3">
      <c r="A148" s="124" t="s">
        <v>116</v>
      </c>
      <c r="B148" s="3" t="s">
        <v>125</v>
      </c>
      <c r="D148" s="15"/>
      <c r="F148" s="19">
        <v>0</v>
      </c>
      <c r="H148" s="19">
        <v>0</v>
      </c>
      <c r="I148" s="17"/>
      <c r="J148" s="19">
        <f>F148-H148</f>
        <v>0</v>
      </c>
    </row>
    <row r="149" spans="1:10" x14ac:dyDescent="0.3">
      <c r="A149" s="124" t="s">
        <v>116</v>
      </c>
      <c r="B149" s="3" t="s">
        <v>110</v>
      </c>
      <c r="D149" s="15"/>
      <c r="F149" s="17">
        <f>SUM(F145:F148)</f>
        <v>7444634</v>
      </c>
      <c r="H149" s="17">
        <f>SUM(H145:H148)</f>
        <v>1740178</v>
      </c>
      <c r="I149" s="17"/>
      <c r="J149" s="17">
        <f>SUM(J145:J148)</f>
        <v>5704456</v>
      </c>
    </row>
    <row r="150" spans="1:10" x14ac:dyDescent="0.3">
      <c r="A150" s="124" t="s">
        <v>116</v>
      </c>
      <c r="B150" s="3" t="s">
        <v>133</v>
      </c>
      <c r="D150" s="15"/>
      <c r="F150" s="17"/>
      <c r="H150" s="17"/>
      <c r="I150" s="17"/>
      <c r="J150" s="17"/>
    </row>
    <row r="151" spans="1:10" x14ac:dyDescent="0.3">
      <c r="A151" s="124" t="s">
        <v>116</v>
      </c>
      <c r="B151" s="3" t="s">
        <v>124</v>
      </c>
      <c r="D151" s="15"/>
      <c r="F151" s="17">
        <v>0</v>
      </c>
      <c r="H151" s="17">
        <v>0</v>
      </c>
      <c r="I151" s="17"/>
      <c r="J151" s="15">
        <f>F151-H151</f>
        <v>0</v>
      </c>
    </row>
    <row r="152" spans="1:10" x14ac:dyDescent="0.3">
      <c r="A152" s="124" t="s">
        <v>116</v>
      </c>
      <c r="B152" s="3" t="s">
        <v>125</v>
      </c>
      <c r="D152" s="15"/>
      <c r="F152" s="19">
        <v>0</v>
      </c>
      <c r="H152" s="19">
        <v>0</v>
      </c>
      <c r="I152" s="17"/>
      <c r="J152" s="19">
        <f>F152-H152</f>
        <v>0</v>
      </c>
    </row>
    <row r="153" spans="1:10" x14ac:dyDescent="0.3">
      <c r="A153" s="124" t="s">
        <v>116</v>
      </c>
      <c r="B153" s="11" t="s">
        <v>110</v>
      </c>
      <c r="D153" s="15"/>
      <c r="F153" s="17">
        <f>SUM(F149:F152)</f>
        <v>7444634</v>
      </c>
      <c r="H153" s="17">
        <f>SUM(H149:H152)</f>
        <v>1740178</v>
      </c>
      <c r="I153" s="17"/>
      <c r="J153" s="17">
        <f>SUM(J149:J152)</f>
        <v>5704456</v>
      </c>
    </row>
    <row r="154" spans="1:10" x14ac:dyDescent="0.3">
      <c r="A154" s="124" t="s">
        <v>116</v>
      </c>
      <c r="B154" s="3" t="s">
        <v>134</v>
      </c>
      <c r="D154" s="15"/>
      <c r="F154" s="15">
        <v>-90000</v>
      </c>
      <c r="H154" s="15">
        <v>-90000</v>
      </c>
      <c r="I154" s="15"/>
      <c r="J154" s="15">
        <v>0</v>
      </c>
    </row>
    <row r="155" spans="1:10" ht="14.5" thickBot="1" x14ac:dyDescent="0.35">
      <c r="A155" s="124" t="s">
        <v>116</v>
      </c>
      <c r="B155" s="11" t="s">
        <v>135</v>
      </c>
      <c r="C155" s="11"/>
      <c r="D155" s="15"/>
      <c r="E155" s="27">
        <v>10</v>
      </c>
      <c r="F155" s="54">
        <f>F153+F154</f>
        <v>7354634</v>
      </c>
      <c r="H155" s="54">
        <f>H153+H154</f>
        <v>1650178</v>
      </c>
      <c r="I155" s="17"/>
      <c r="J155" s="54">
        <f>J153+J154</f>
        <v>5704456</v>
      </c>
    </row>
    <row r="156" spans="1:10" ht="14.5" thickTop="1" x14ac:dyDescent="0.3">
      <c r="A156" s="14" t="s">
        <v>136</v>
      </c>
      <c r="D156" s="25"/>
      <c r="F156" s="55"/>
    </row>
    <row r="157" spans="1:10" hidden="1" x14ac:dyDescent="0.3">
      <c r="A157" s="14"/>
      <c r="D157" s="25"/>
      <c r="F157" s="55"/>
    </row>
    <row r="158" spans="1:10" hidden="1" x14ac:dyDescent="0.3">
      <c r="A158" s="14"/>
      <c r="D158" s="25"/>
      <c r="F158" s="55"/>
    </row>
    <row r="159" spans="1:10" hidden="1" x14ac:dyDescent="0.3">
      <c r="A159" s="14"/>
      <c r="D159" s="25"/>
      <c r="F159" s="55"/>
    </row>
    <row r="160" spans="1:10" hidden="1" x14ac:dyDescent="0.3">
      <c r="A160" s="14"/>
      <c r="D160" s="25"/>
      <c r="F160" s="55"/>
    </row>
    <row r="161" spans="1:10" hidden="1" x14ac:dyDescent="0.3">
      <c r="A161" s="14"/>
      <c r="D161" s="25"/>
      <c r="F161" s="55"/>
    </row>
    <row r="162" spans="1:10" hidden="1" x14ac:dyDescent="0.3">
      <c r="A162" s="14"/>
      <c r="D162" s="25"/>
      <c r="F162" s="55"/>
    </row>
    <row r="163" spans="1:10" hidden="1" x14ac:dyDescent="0.3">
      <c r="A163" s="14"/>
      <c r="D163" s="25"/>
      <c r="F163" s="55"/>
    </row>
    <row r="164" spans="1:10" hidden="1" x14ac:dyDescent="0.3">
      <c r="A164" s="14"/>
      <c r="D164" s="25"/>
      <c r="F164" s="55"/>
    </row>
    <row r="165" spans="1:10" hidden="1" x14ac:dyDescent="0.3">
      <c r="A165" s="14"/>
      <c r="D165" s="25"/>
      <c r="F165" s="55"/>
      <c r="J165" s="55"/>
    </row>
    <row r="166" spans="1:10" hidden="1" x14ac:dyDescent="0.3">
      <c r="A166" s="14"/>
      <c r="D166" s="25"/>
      <c r="F166" s="55"/>
      <c r="J166" s="55"/>
    </row>
    <row r="167" spans="1:10" hidden="1" x14ac:dyDescent="0.3">
      <c r="A167" s="14"/>
      <c r="D167" s="25"/>
      <c r="F167" s="55"/>
      <c r="J167" s="55"/>
    </row>
    <row r="168" spans="1:10" hidden="1" x14ac:dyDescent="0.3">
      <c r="A168" s="14"/>
      <c r="D168" s="25"/>
      <c r="F168" s="55"/>
      <c r="J168" s="55"/>
    </row>
    <row r="169" spans="1:10" hidden="1" x14ac:dyDescent="0.3">
      <c r="A169" s="14"/>
      <c r="D169" s="25"/>
      <c r="F169" s="55"/>
      <c r="J169" s="55"/>
    </row>
    <row r="170" spans="1:10" hidden="1" x14ac:dyDescent="0.3">
      <c r="A170" s="14"/>
      <c r="D170" s="25"/>
      <c r="F170" s="55"/>
      <c r="J170" s="55"/>
    </row>
    <row r="171" spans="1:10" hidden="1" x14ac:dyDescent="0.3">
      <c r="A171" s="14"/>
      <c r="D171" s="25"/>
      <c r="F171" s="55"/>
      <c r="J171" s="55"/>
    </row>
    <row r="172" spans="1:10" hidden="1" x14ac:dyDescent="0.3">
      <c r="A172" s="14"/>
      <c r="D172" s="25"/>
      <c r="F172" s="55"/>
      <c r="J172" s="55"/>
    </row>
    <row r="173" spans="1:10" hidden="1" x14ac:dyDescent="0.3">
      <c r="A173" s="14"/>
      <c r="D173" s="25"/>
      <c r="F173" s="55"/>
      <c r="J173" s="55"/>
    </row>
    <row r="174" spans="1:10" hidden="1" x14ac:dyDescent="0.3">
      <c r="A174" s="14"/>
      <c r="D174" s="25"/>
      <c r="F174" s="55"/>
      <c r="J174" s="55"/>
    </row>
    <row r="175" spans="1:10" hidden="1" x14ac:dyDescent="0.3">
      <c r="A175" s="14"/>
      <c r="D175" s="25"/>
      <c r="F175" s="55"/>
      <c r="J175" s="55"/>
    </row>
    <row r="176" spans="1:10" hidden="1" x14ac:dyDescent="0.3">
      <c r="A176" s="14"/>
      <c r="D176" s="25"/>
      <c r="F176" s="55"/>
      <c r="J176" s="55"/>
    </row>
    <row r="177" spans="1:10" hidden="1" x14ac:dyDescent="0.3">
      <c r="A177" s="14"/>
      <c r="D177" s="25"/>
      <c r="F177" s="55"/>
      <c r="J177" s="55"/>
    </row>
    <row r="178" spans="1:10" hidden="1" x14ac:dyDescent="0.3">
      <c r="A178" s="14"/>
      <c r="D178" s="25"/>
      <c r="F178" s="55"/>
      <c r="J178" s="55"/>
    </row>
    <row r="179" spans="1:10" hidden="1" x14ac:dyDescent="0.3">
      <c r="A179" s="14"/>
      <c r="D179" s="25"/>
      <c r="F179" s="55"/>
      <c r="J179" s="55"/>
    </row>
    <row r="180" spans="1:10" hidden="1" x14ac:dyDescent="0.3">
      <c r="A180" s="14"/>
      <c r="D180" s="25"/>
      <c r="F180" s="55"/>
      <c r="J180" s="55"/>
    </row>
    <row r="181" spans="1:10" hidden="1" x14ac:dyDescent="0.3">
      <c r="A181" s="14"/>
      <c r="D181" s="25"/>
      <c r="F181" s="55"/>
      <c r="J181" s="55"/>
    </row>
    <row r="182" spans="1:10" hidden="1" x14ac:dyDescent="0.3">
      <c r="A182" s="14"/>
      <c r="D182" s="25"/>
      <c r="F182" s="55"/>
      <c r="J182" s="55"/>
    </row>
    <row r="183" spans="1:10" hidden="1" x14ac:dyDescent="0.3">
      <c r="A183" s="14"/>
      <c r="D183" s="25"/>
      <c r="F183" s="55"/>
      <c r="J183" s="55"/>
    </row>
    <row r="184" spans="1:10" hidden="1" x14ac:dyDescent="0.3">
      <c r="A184" s="14"/>
      <c r="D184" s="25"/>
      <c r="F184" s="55"/>
      <c r="J184" s="55"/>
    </row>
    <row r="185" spans="1:10" hidden="1" x14ac:dyDescent="0.3">
      <c r="A185" s="14"/>
      <c r="D185" s="25"/>
      <c r="F185" s="55"/>
      <c r="J185" s="55"/>
    </row>
    <row r="186" spans="1:10" hidden="1" x14ac:dyDescent="0.3">
      <c r="A186" s="14"/>
      <c r="D186" s="25"/>
      <c r="F186" s="55"/>
      <c r="J186" s="55"/>
    </row>
    <row r="187" spans="1:10" hidden="1" x14ac:dyDescent="0.3">
      <c r="A187" s="14"/>
      <c r="D187" s="25"/>
      <c r="F187" s="55"/>
      <c r="J187" s="55"/>
    </row>
    <row r="188" spans="1:10" hidden="1" x14ac:dyDescent="0.3">
      <c r="A188" s="14"/>
      <c r="D188" s="25"/>
      <c r="F188" s="55"/>
      <c r="J188" s="55"/>
    </row>
    <row r="189" spans="1:10" hidden="1" x14ac:dyDescent="0.3">
      <c r="A189" s="14"/>
      <c r="D189" s="25"/>
      <c r="F189" s="55"/>
      <c r="J189" s="55"/>
    </row>
    <row r="190" spans="1:10" hidden="1" x14ac:dyDescent="0.3">
      <c r="A190" s="14"/>
      <c r="D190" s="25"/>
      <c r="F190" s="55"/>
      <c r="J190" s="55"/>
    </row>
    <row r="191" spans="1:10" hidden="1" x14ac:dyDescent="0.3">
      <c r="A191" s="14"/>
      <c r="D191" s="25"/>
      <c r="F191" s="55"/>
      <c r="J191" s="55"/>
    </row>
    <row r="192" spans="1:10" hidden="1" x14ac:dyDescent="0.3">
      <c r="A192" s="14"/>
      <c r="D192" s="25"/>
      <c r="F192" s="55"/>
      <c r="J192" s="55"/>
    </row>
    <row r="193" spans="1:10" hidden="1" x14ac:dyDescent="0.3">
      <c r="A193" s="14"/>
      <c r="D193" s="25"/>
      <c r="F193" s="55"/>
      <c r="J193" s="55"/>
    </row>
    <row r="194" spans="1:10" hidden="1" x14ac:dyDescent="0.3">
      <c r="A194" s="14"/>
      <c r="D194" s="25"/>
      <c r="F194" s="55"/>
      <c r="J194" s="55"/>
    </row>
    <row r="195" spans="1:10" hidden="1" x14ac:dyDescent="0.3">
      <c r="A195" s="14"/>
      <c r="D195" s="25"/>
      <c r="F195" s="55"/>
      <c r="J195" s="55"/>
    </row>
    <row r="196" spans="1:10" hidden="1" x14ac:dyDescent="0.3">
      <c r="A196" s="14"/>
      <c r="D196" s="25"/>
      <c r="F196" s="55"/>
      <c r="J196" s="55"/>
    </row>
    <row r="197" spans="1:10" hidden="1" x14ac:dyDescent="0.3">
      <c r="A197" s="14"/>
      <c r="D197" s="25"/>
      <c r="F197" s="55"/>
      <c r="J197" s="55"/>
    </row>
    <row r="198" spans="1:10" hidden="1" x14ac:dyDescent="0.3">
      <c r="A198" s="14"/>
      <c r="D198" s="25"/>
      <c r="F198" s="55"/>
      <c r="J198" s="55"/>
    </row>
    <row r="199" spans="1:10" hidden="1" x14ac:dyDescent="0.3">
      <c r="A199" s="14"/>
      <c r="D199" s="25"/>
      <c r="F199" s="55"/>
      <c r="J199" s="55"/>
    </row>
    <row r="200" spans="1:10" hidden="1" x14ac:dyDescent="0.3">
      <c r="A200" s="14"/>
      <c r="D200" s="25"/>
      <c r="F200" s="55"/>
      <c r="J200" s="55"/>
    </row>
    <row r="201" spans="1:10" hidden="1" x14ac:dyDescent="0.3">
      <c r="A201" s="14"/>
      <c r="D201" s="25"/>
      <c r="F201" s="55"/>
      <c r="J201" s="55"/>
    </row>
    <row r="202" spans="1:10" hidden="1" x14ac:dyDescent="0.3">
      <c r="A202" s="14"/>
      <c r="D202" s="25"/>
      <c r="F202" s="55"/>
      <c r="J202" s="55"/>
    </row>
    <row r="203" spans="1:10" hidden="1" x14ac:dyDescent="0.3">
      <c r="A203" s="14"/>
      <c r="D203" s="25"/>
      <c r="F203" s="55"/>
      <c r="J203" s="55"/>
    </row>
    <row r="204" spans="1:10" hidden="1" x14ac:dyDescent="0.3">
      <c r="A204" s="14"/>
      <c r="D204" s="25"/>
      <c r="F204" s="55"/>
      <c r="J204" s="55"/>
    </row>
    <row r="205" spans="1:10" hidden="1" x14ac:dyDescent="0.3">
      <c r="A205" s="14"/>
      <c r="D205" s="25"/>
      <c r="F205" s="55"/>
      <c r="J205" s="55"/>
    </row>
    <row r="206" spans="1:10" hidden="1" x14ac:dyDescent="0.3">
      <c r="A206" s="14"/>
      <c r="D206" s="25"/>
      <c r="F206" s="55"/>
      <c r="J206" s="55"/>
    </row>
    <row r="207" spans="1:10" hidden="1" x14ac:dyDescent="0.3">
      <c r="A207" s="14"/>
      <c r="D207" s="25"/>
      <c r="F207" s="55"/>
      <c r="J207" s="55"/>
    </row>
    <row r="208" spans="1:10" hidden="1" x14ac:dyDescent="0.3">
      <c r="A208" s="14"/>
      <c r="D208" s="25"/>
      <c r="F208" s="55"/>
      <c r="J208" s="55"/>
    </row>
    <row r="209" spans="1:10" hidden="1" x14ac:dyDescent="0.3">
      <c r="A209" s="14"/>
      <c r="D209" s="25"/>
      <c r="F209" s="55"/>
      <c r="J209" s="55"/>
    </row>
    <row r="210" spans="1:10" hidden="1" x14ac:dyDescent="0.3">
      <c r="A210" s="14"/>
      <c r="D210" s="25"/>
      <c r="F210" s="55"/>
      <c r="J210" s="55"/>
    </row>
    <row r="211" spans="1:10" hidden="1" x14ac:dyDescent="0.3">
      <c r="A211" s="14"/>
      <c r="D211" s="25"/>
      <c r="F211" s="55"/>
      <c r="J211" s="55"/>
    </row>
    <row r="212" spans="1:10" hidden="1" x14ac:dyDescent="0.3">
      <c r="A212" s="14"/>
      <c r="D212" s="25"/>
      <c r="F212" s="55"/>
      <c r="J212" s="55"/>
    </row>
    <row r="213" spans="1:10" hidden="1" x14ac:dyDescent="0.3">
      <c r="A213" s="14"/>
      <c r="D213" s="25"/>
      <c r="F213" s="55"/>
      <c r="J213" s="55"/>
    </row>
    <row r="214" spans="1:10" hidden="1" x14ac:dyDescent="0.3">
      <c r="A214" s="14"/>
      <c r="D214" s="25"/>
      <c r="F214" s="55"/>
      <c r="J214" s="55"/>
    </row>
    <row r="215" spans="1:10" hidden="1" x14ac:dyDescent="0.3">
      <c r="A215" s="14"/>
      <c r="D215" s="25"/>
      <c r="F215" s="55"/>
      <c r="J215" s="55"/>
    </row>
    <row r="216" spans="1:10" hidden="1" x14ac:dyDescent="0.3">
      <c r="A216" s="14"/>
      <c r="D216" s="25"/>
      <c r="F216" s="55"/>
      <c r="J216" s="55"/>
    </row>
    <row r="217" spans="1:10" hidden="1" x14ac:dyDescent="0.3">
      <c r="A217" s="14"/>
      <c r="D217" s="25"/>
      <c r="F217" s="55"/>
      <c r="J217" s="55"/>
    </row>
    <row r="218" spans="1:10" hidden="1" x14ac:dyDescent="0.3">
      <c r="A218" s="14"/>
      <c r="D218" s="25"/>
      <c r="F218" s="55"/>
      <c r="J218" s="55"/>
    </row>
    <row r="219" spans="1:10" hidden="1" x14ac:dyDescent="0.3">
      <c r="A219" s="14"/>
      <c r="D219" s="25"/>
      <c r="F219" s="55"/>
      <c r="J219" s="55"/>
    </row>
    <row r="220" spans="1:10" hidden="1" x14ac:dyDescent="0.3">
      <c r="A220" s="14"/>
      <c r="D220" s="25"/>
      <c r="F220" s="55"/>
      <c r="J220" s="55"/>
    </row>
    <row r="221" spans="1:10" hidden="1" x14ac:dyDescent="0.3">
      <c r="A221" s="14"/>
      <c r="D221" s="25"/>
      <c r="F221" s="55"/>
      <c r="J221" s="55"/>
    </row>
    <row r="222" spans="1:10" hidden="1" x14ac:dyDescent="0.3">
      <c r="A222" s="14"/>
      <c r="D222" s="25"/>
      <c r="F222" s="55"/>
      <c r="J222" s="55"/>
    </row>
    <row r="223" spans="1:10" hidden="1" x14ac:dyDescent="0.3">
      <c r="A223" s="14"/>
      <c r="D223" s="25"/>
      <c r="F223" s="55"/>
      <c r="J223" s="55"/>
    </row>
    <row r="224" spans="1:10" hidden="1" x14ac:dyDescent="0.3">
      <c r="A224" s="14"/>
      <c r="D224" s="25"/>
      <c r="F224" s="55"/>
      <c r="J224" s="55"/>
    </row>
    <row r="225" spans="1:10" hidden="1" x14ac:dyDescent="0.3">
      <c r="A225" s="14"/>
      <c r="D225" s="25"/>
      <c r="F225" s="55"/>
      <c r="J225" s="55"/>
    </row>
    <row r="226" spans="1:10" hidden="1" x14ac:dyDescent="0.3">
      <c r="A226" s="14"/>
      <c r="D226" s="25"/>
      <c r="F226" s="55"/>
      <c r="J226" s="55"/>
    </row>
    <row r="227" spans="1:10" hidden="1" x14ac:dyDescent="0.3">
      <c r="A227" s="14"/>
      <c r="D227" s="25"/>
      <c r="F227" s="55"/>
      <c r="J227" s="55"/>
    </row>
    <row r="228" spans="1:10" hidden="1" x14ac:dyDescent="0.3">
      <c r="A228" s="14"/>
      <c r="D228" s="25"/>
      <c r="F228" s="55"/>
      <c r="J228" s="55"/>
    </row>
    <row r="229" spans="1:10" hidden="1" x14ac:dyDescent="0.3">
      <c r="A229" s="14"/>
      <c r="D229" s="25"/>
      <c r="F229" s="55"/>
      <c r="J229" s="55"/>
    </row>
    <row r="230" spans="1:10" hidden="1" x14ac:dyDescent="0.3">
      <c r="A230" s="14"/>
      <c r="D230" s="25"/>
      <c r="F230" s="55"/>
      <c r="J230" s="55"/>
    </row>
    <row r="231" spans="1:10" hidden="1" x14ac:dyDescent="0.3">
      <c r="A231" s="14"/>
      <c r="D231" s="25"/>
      <c r="F231" s="55"/>
      <c r="J231" s="55"/>
    </row>
    <row r="232" spans="1:10" hidden="1" x14ac:dyDescent="0.3">
      <c r="A232" s="14"/>
      <c r="D232" s="25"/>
      <c r="F232" s="55"/>
      <c r="J232" s="55"/>
    </row>
    <row r="233" spans="1:10" hidden="1" x14ac:dyDescent="0.3">
      <c r="A233" s="14"/>
      <c r="D233" s="25"/>
      <c r="F233" s="55"/>
      <c r="J233" s="55"/>
    </row>
    <row r="234" spans="1:10" hidden="1" x14ac:dyDescent="0.3">
      <c r="D234" s="25"/>
      <c r="F234" s="55"/>
      <c r="J234" s="55"/>
    </row>
    <row r="235" spans="1:10" hidden="1" x14ac:dyDescent="0.3">
      <c r="D235" s="25"/>
      <c r="F235" s="55"/>
      <c r="J235" s="55"/>
    </row>
    <row r="236" spans="1:10" hidden="1" x14ac:dyDescent="0.3">
      <c r="D236" s="25"/>
      <c r="F236" s="55"/>
      <c r="J236" s="55"/>
    </row>
    <row r="237" spans="1:10" hidden="1" x14ac:dyDescent="0.3">
      <c r="D237" s="25"/>
      <c r="F237" s="55"/>
      <c r="J237" s="55"/>
    </row>
    <row r="238" spans="1:10" hidden="1" x14ac:dyDescent="0.3">
      <c r="D238" s="25"/>
      <c r="F238" s="55"/>
      <c r="J238" s="55"/>
    </row>
    <row r="239" spans="1:10" hidden="1" x14ac:dyDescent="0.3">
      <c r="D239" s="25"/>
      <c r="F239" s="55"/>
      <c r="J239" s="55"/>
    </row>
    <row r="240" spans="1:10" hidden="1" x14ac:dyDescent="0.3">
      <c r="D240" s="25"/>
      <c r="F240" s="55"/>
      <c r="J240" s="55"/>
    </row>
    <row r="241" spans="4:10" hidden="1" x14ac:dyDescent="0.3">
      <c r="D241" s="25"/>
      <c r="F241" s="55"/>
      <c r="J241" s="55"/>
    </row>
    <row r="242" spans="4:10" hidden="1" x14ac:dyDescent="0.3">
      <c r="D242" s="25"/>
      <c r="F242" s="55"/>
      <c r="J242" s="55"/>
    </row>
    <row r="243" spans="4:10" hidden="1" x14ac:dyDescent="0.3">
      <c r="D243" s="25"/>
      <c r="F243" s="55"/>
      <c r="J243" s="55"/>
    </row>
    <row r="244" spans="4:10" hidden="1" x14ac:dyDescent="0.3">
      <c r="D244" s="25"/>
      <c r="F244" s="55"/>
      <c r="J244" s="55"/>
    </row>
    <row r="245" spans="4:10" hidden="1" x14ac:dyDescent="0.3">
      <c r="D245" s="25"/>
      <c r="F245" s="55"/>
      <c r="J245" s="55"/>
    </row>
    <row r="246" spans="4:10" hidden="1" x14ac:dyDescent="0.3">
      <c r="D246" s="25"/>
      <c r="F246" s="55"/>
      <c r="J246" s="55"/>
    </row>
    <row r="247" spans="4:10" hidden="1" x14ac:dyDescent="0.3">
      <c r="D247" s="25"/>
      <c r="F247" s="55"/>
      <c r="J247" s="55"/>
    </row>
    <row r="248" spans="4:10" hidden="1" x14ac:dyDescent="0.3">
      <c r="D248" s="25"/>
      <c r="F248" s="55"/>
      <c r="J248" s="55"/>
    </row>
    <row r="249" spans="4:10" hidden="1" x14ac:dyDescent="0.3">
      <c r="D249" s="25"/>
      <c r="F249" s="55"/>
      <c r="J249" s="55"/>
    </row>
    <row r="250" spans="4:10" hidden="1" x14ac:dyDescent="0.3">
      <c r="D250" s="25"/>
      <c r="F250" s="55"/>
      <c r="J250" s="55"/>
    </row>
    <row r="251" spans="4:10" hidden="1" x14ac:dyDescent="0.3">
      <c r="D251" s="25"/>
      <c r="F251" s="55"/>
      <c r="J251" s="55"/>
    </row>
    <row r="252" spans="4:10" hidden="1" x14ac:dyDescent="0.3">
      <c r="D252" s="25"/>
      <c r="F252" s="55"/>
      <c r="J252" s="55"/>
    </row>
    <row r="253" spans="4:10" hidden="1" x14ac:dyDescent="0.3">
      <c r="D253" s="25"/>
      <c r="F253" s="55"/>
      <c r="J253" s="55"/>
    </row>
    <row r="254" spans="4:10" hidden="1" x14ac:dyDescent="0.3">
      <c r="D254" s="25"/>
      <c r="F254" s="55"/>
      <c r="J254" s="55"/>
    </row>
    <row r="255" spans="4:10" hidden="1" x14ac:dyDescent="0.3">
      <c r="D255" s="25"/>
      <c r="F255" s="55"/>
    </row>
    <row r="256" spans="4:10" hidden="1" x14ac:dyDescent="0.3">
      <c r="D256" s="25"/>
      <c r="F256" s="55"/>
    </row>
    <row r="257" spans="4:6" hidden="1" x14ac:dyDescent="0.3">
      <c r="D257" s="25"/>
      <c r="F257" s="55"/>
    </row>
    <row r="258" spans="4:6" hidden="1" x14ac:dyDescent="0.3">
      <c r="D258" s="25"/>
      <c r="F258" s="55"/>
    </row>
    <row r="259" spans="4:6" hidden="1" x14ac:dyDescent="0.3">
      <c r="D259" s="25"/>
      <c r="F259" s="55"/>
    </row>
    <row r="260" spans="4:6" hidden="1" x14ac:dyDescent="0.3">
      <c r="D260" s="25"/>
      <c r="F260" s="55"/>
    </row>
    <row r="261" spans="4:6" hidden="1" x14ac:dyDescent="0.3">
      <c r="D261" s="25"/>
      <c r="F261" s="55"/>
    </row>
    <row r="262" spans="4:6" hidden="1" x14ac:dyDescent="0.3">
      <c r="D262" s="25"/>
      <c r="F262" s="55"/>
    </row>
    <row r="263" spans="4:6" hidden="1" x14ac:dyDescent="0.3">
      <c r="D263" s="25"/>
      <c r="F263" s="55"/>
    </row>
    <row r="264" spans="4:6" hidden="1" x14ac:dyDescent="0.3">
      <c r="D264" s="25"/>
      <c r="F264" s="55"/>
    </row>
    <row r="265" spans="4:6" hidden="1" x14ac:dyDescent="0.3">
      <c r="D265" s="25"/>
      <c r="F265" s="55"/>
    </row>
    <row r="266" spans="4:6" hidden="1" x14ac:dyDescent="0.3">
      <c r="D266" s="25"/>
      <c r="F266" s="55"/>
    </row>
    <row r="267" spans="4:6" hidden="1" x14ac:dyDescent="0.3">
      <c r="D267" s="25"/>
      <c r="F267" s="55"/>
    </row>
    <row r="268" spans="4:6" hidden="1" x14ac:dyDescent="0.3">
      <c r="D268" s="25"/>
      <c r="F268" s="55"/>
    </row>
    <row r="269" spans="4:6" hidden="1" x14ac:dyDescent="0.3">
      <c r="D269" s="25"/>
      <c r="F269" s="55"/>
    </row>
    <row r="270" spans="4:6" hidden="1" x14ac:dyDescent="0.3">
      <c r="D270" s="25"/>
      <c r="F270" s="55"/>
    </row>
    <row r="271" spans="4:6" hidden="1" x14ac:dyDescent="0.3">
      <c r="D271" s="25"/>
      <c r="F271" s="55"/>
    </row>
    <row r="272" spans="4:6" hidden="1" x14ac:dyDescent="0.3">
      <c r="D272" s="25"/>
      <c r="F272" s="55"/>
    </row>
    <row r="273" spans="4:6" hidden="1" x14ac:dyDescent="0.3">
      <c r="D273" s="25"/>
      <c r="F273" s="55"/>
    </row>
    <row r="274" spans="4:6" hidden="1" x14ac:dyDescent="0.3">
      <c r="D274" s="25"/>
      <c r="F274" s="55"/>
    </row>
    <row r="275" spans="4:6" hidden="1" x14ac:dyDescent="0.3">
      <c r="D275" s="25"/>
      <c r="F275" s="55"/>
    </row>
    <row r="276" spans="4:6" hidden="1" x14ac:dyDescent="0.3">
      <c r="D276" s="25"/>
      <c r="F276" s="55"/>
    </row>
    <row r="277" spans="4:6" hidden="1" x14ac:dyDescent="0.3">
      <c r="D277" s="25"/>
      <c r="F277" s="55"/>
    </row>
    <row r="278" spans="4:6" hidden="1" x14ac:dyDescent="0.3">
      <c r="D278" s="25"/>
      <c r="F278" s="55"/>
    </row>
    <row r="279" spans="4:6" hidden="1" x14ac:dyDescent="0.3">
      <c r="D279" s="25"/>
      <c r="F279" s="55"/>
    </row>
    <row r="280" spans="4:6" hidden="1" x14ac:dyDescent="0.3">
      <c r="D280" s="25"/>
      <c r="F280" s="55"/>
    </row>
    <row r="281" spans="4:6" hidden="1" x14ac:dyDescent="0.3">
      <c r="D281" s="25"/>
      <c r="F281" s="55"/>
    </row>
    <row r="282" spans="4:6" hidden="1" x14ac:dyDescent="0.3">
      <c r="D282" s="25"/>
      <c r="F282" s="55"/>
    </row>
    <row r="283" spans="4:6" hidden="1" x14ac:dyDescent="0.3">
      <c r="D283" s="25"/>
      <c r="F283" s="55"/>
    </row>
    <row r="284" spans="4:6" hidden="1" x14ac:dyDescent="0.3">
      <c r="D284" s="25"/>
      <c r="F284" s="55"/>
    </row>
    <row r="285" spans="4:6" hidden="1" x14ac:dyDescent="0.3">
      <c r="D285" s="25"/>
      <c r="F285" s="55"/>
    </row>
    <row r="286" spans="4:6" hidden="1" x14ac:dyDescent="0.3">
      <c r="D286" s="25"/>
      <c r="F286" s="55"/>
    </row>
    <row r="287" spans="4:6" hidden="1" x14ac:dyDescent="0.3">
      <c r="D287" s="25"/>
      <c r="F287" s="55"/>
    </row>
    <row r="288" spans="4:6" hidden="1" x14ac:dyDescent="0.3">
      <c r="D288" s="25"/>
      <c r="F288" s="55"/>
    </row>
    <row r="289" spans="4:6" hidden="1" x14ac:dyDescent="0.3">
      <c r="D289" s="25"/>
      <c r="F289" s="55"/>
    </row>
    <row r="290" spans="4:6" hidden="1" x14ac:dyDescent="0.3">
      <c r="D290" s="25"/>
      <c r="F290" s="55"/>
    </row>
    <row r="291" spans="4:6" hidden="1" x14ac:dyDescent="0.3">
      <c r="D291" s="25"/>
      <c r="F291" s="55"/>
    </row>
    <row r="292" spans="4:6" hidden="1" x14ac:dyDescent="0.3">
      <c r="D292" s="25"/>
      <c r="F292" s="55"/>
    </row>
    <row r="293" spans="4:6" hidden="1" x14ac:dyDescent="0.3">
      <c r="D293" s="25"/>
      <c r="F293" s="55"/>
    </row>
    <row r="294" spans="4:6" hidden="1" x14ac:dyDescent="0.3">
      <c r="D294" s="25"/>
      <c r="F294" s="55"/>
    </row>
    <row r="295" spans="4:6" hidden="1" x14ac:dyDescent="0.3">
      <c r="D295" s="25"/>
      <c r="F295" s="55"/>
    </row>
    <row r="296" spans="4:6" hidden="1" x14ac:dyDescent="0.3">
      <c r="D296" s="25"/>
      <c r="F296" s="55"/>
    </row>
    <row r="297" spans="4:6" hidden="1" x14ac:dyDescent="0.3">
      <c r="D297" s="25"/>
      <c r="F297" s="55"/>
    </row>
    <row r="298" spans="4:6" hidden="1" x14ac:dyDescent="0.3">
      <c r="D298" s="25"/>
      <c r="F298" s="55"/>
    </row>
    <row r="299" spans="4:6" hidden="1" x14ac:dyDescent="0.3">
      <c r="D299" s="25"/>
      <c r="F299" s="55"/>
    </row>
    <row r="300" spans="4:6" hidden="1" x14ac:dyDescent="0.3">
      <c r="D300" s="25"/>
      <c r="F300" s="55"/>
    </row>
    <row r="301" spans="4:6" hidden="1" x14ac:dyDescent="0.3">
      <c r="D301" s="25"/>
      <c r="F301" s="55"/>
    </row>
    <row r="302" spans="4:6" hidden="1" x14ac:dyDescent="0.3">
      <c r="D302" s="25"/>
      <c r="F302" s="55"/>
    </row>
    <row r="303" spans="4:6" hidden="1" x14ac:dyDescent="0.3">
      <c r="D303" s="25"/>
      <c r="F303" s="55"/>
    </row>
    <row r="304" spans="4:6" hidden="1" x14ac:dyDescent="0.3">
      <c r="D304" s="25"/>
      <c r="F304" s="55"/>
    </row>
    <row r="305" spans="4:6" hidden="1" x14ac:dyDescent="0.3">
      <c r="D305" s="25"/>
      <c r="F305" s="55"/>
    </row>
    <row r="306" spans="4:6" hidden="1" x14ac:dyDescent="0.3">
      <c r="D306" s="25"/>
      <c r="F306" s="55"/>
    </row>
    <row r="307" spans="4:6" hidden="1" x14ac:dyDescent="0.3">
      <c r="D307" s="25"/>
      <c r="F307" s="55"/>
    </row>
    <row r="308" spans="4:6" hidden="1" x14ac:dyDescent="0.3">
      <c r="D308" s="25"/>
      <c r="F308" s="55"/>
    </row>
    <row r="309" spans="4:6" hidden="1" x14ac:dyDescent="0.3">
      <c r="D309" s="25"/>
      <c r="F309" s="55"/>
    </row>
    <row r="310" spans="4:6" hidden="1" x14ac:dyDescent="0.3">
      <c r="D310" s="25"/>
      <c r="F310" s="55"/>
    </row>
    <row r="311" spans="4:6" hidden="1" x14ac:dyDescent="0.3">
      <c r="D311" s="25"/>
      <c r="F311" s="55"/>
    </row>
    <row r="312" spans="4:6" hidden="1" x14ac:dyDescent="0.3">
      <c r="D312" s="25"/>
      <c r="F312" s="55"/>
    </row>
    <row r="313" spans="4:6" hidden="1" x14ac:dyDescent="0.3">
      <c r="D313" s="25"/>
      <c r="F313" s="55"/>
    </row>
    <row r="314" spans="4:6" hidden="1" x14ac:dyDescent="0.3">
      <c r="D314" s="25"/>
      <c r="F314" s="55"/>
    </row>
    <row r="315" spans="4:6" hidden="1" x14ac:dyDescent="0.3">
      <c r="D315" s="25"/>
      <c r="F315" s="55"/>
    </row>
    <row r="316" spans="4:6" hidden="1" x14ac:dyDescent="0.3">
      <c r="D316" s="25"/>
      <c r="F316" s="55"/>
    </row>
    <row r="317" spans="4:6" hidden="1" x14ac:dyDescent="0.3">
      <c r="D317" s="25"/>
      <c r="F317" s="55"/>
    </row>
    <row r="318" spans="4:6" hidden="1" x14ac:dyDescent="0.3">
      <c r="D318" s="25"/>
      <c r="F318" s="55"/>
    </row>
    <row r="319" spans="4:6" hidden="1" x14ac:dyDescent="0.3">
      <c r="D319" s="25"/>
      <c r="F319" s="55"/>
    </row>
    <row r="320" spans="4:6" hidden="1" x14ac:dyDescent="0.3">
      <c r="D320" s="25"/>
      <c r="F320" s="55"/>
    </row>
    <row r="321" spans="4:6" hidden="1" x14ac:dyDescent="0.3">
      <c r="D321" s="25"/>
      <c r="F321" s="55"/>
    </row>
    <row r="322" spans="4:6" hidden="1" x14ac:dyDescent="0.3">
      <c r="D322" s="25"/>
      <c r="F322" s="55"/>
    </row>
    <row r="323" spans="4:6" hidden="1" x14ac:dyDescent="0.3">
      <c r="D323" s="25"/>
      <c r="F323" s="55"/>
    </row>
    <row r="324" spans="4:6" hidden="1" x14ac:dyDescent="0.3">
      <c r="D324" s="25"/>
      <c r="F324" s="55"/>
    </row>
    <row r="325" spans="4:6" hidden="1" x14ac:dyDescent="0.3">
      <c r="D325" s="25"/>
      <c r="F325" s="55"/>
    </row>
    <row r="326" spans="4:6" hidden="1" x14ac:dyDescent="0.3">
      <c r="D326" s="25"/>
      <c r="F326" s="55"/>
    </row>
    <row r="327" spans="4:6" hidden="1" x14ac:dyDescent="0.3">
      <c r="D327" s="25"/>
      <c r="F327" s="55"/>
    </row>
    <row r="328" spans="4:6" hidden="1" x14ac:dyDescent="0.3">
      <c r="D328" s="25"/>
      <c r="F328" s="55"/>
    </row>
    <row r="329" spans="4:6" hidden="1" x14ac:dyDescent="0.3">
      <c r="D329" s="25"/>
      <c r="F329" s="55"/>
    </row>
    <row r="330" spans="4:6" hidden="1" x14ac:dyDescent="0.3">
      <c r="D330" s="25"/>
      <c r="F330" s="55"/>
    </row>
    <row r="331" spans="4:6" hidden="1" x14ac:dyDescent="0.3">
      <c r="D331" s="25"/>
      <c r="F331" s="55"/>
    </row>
    <row r="332" spans="4:6" hidden="1" x14ac:dyDescent="0.3">
      <c r="F332" s="55"/>
    </row>
    <row r="333" spans="4:6" hidden="1" x14ac:dyDescent="0.3">
      <c r="F333" s="55"/>
    </row>
    <row r="334" spans="4:6" hidden="1" x14ac:dyDescent="0.3">
      <c r="F334" s="55"/>
    </row>
    <row r="335" spans="4:6" hidden="1" x14ac:dyDescent="0.3">
      <c r="F335" s="55"/>
    </row>
    <row r="336" spans="4:6" hidden="1" x14ac:dyDescent="0.3">
      <c r="F336" s="55"/>
    </row>
    <row r="337" spans="6:6" hidden="1" x14ac:dyDescent="0.3">
      <c r="F337" s="55"/>
    </row>
    <row r="338" spans="6:6" hidden="1" x14ac:dyDescent="0.3">
      <c r="F338" s="55"/>
    </row>
    <row r="339" spans="6:6" hidden="1" x14ac:dyDescent="0.3">
      <c r="F339" s="55"/>
    </row>
    <row r="340" spans="6:6" hidden="1" x14ac:dyDescent="0.3">
      <c r="F340" s="55"/>
    </row>
    <row r="341" spans="6:6" hidden="1" x14ac:dyDescent="0.3">
      <c r="F341" s="55"/>
    </row>
    <row r="342" spans="6:6" hidden="1" x14ac:dyDescent="0.3">
      <c r="F342" s="55"/>
    </row>
    <row r="343" spans="6:6" hidden="1" x14ac:dyDescent="0.3">
      <c r="F343" s="55"/>
    </row>
    <row r="344" spans="6:6" hidden="1" x14ac:dyDescent="0.3">
      <c r="F344" s="55"/>
    </row>
    <row r="345" spans="6:6" hidden="1" x14ac:dyDescent="0.3">
      <c r="F345" s="55"/>
    </row>
    <row r="346" spans="6:6" hidden="1" x14ac:dyDescent="0.3">
      <c r="F346" s="55"/>
    </row>
    <row r="347" spans="6:6" hidden="1" x14ac:dyDescent="0.3">
      <c r="F347" s="55"/>
    </row>
    <row r="348" spans="6:6" hidden="1" x14ac:dyDescent="0.3">
      <c r="F348" s="55"/>
    </row>
    <row r="349" spans="6:6" hidden="1" x14ac:dyDescent="0.3">
      <c r="F349" s="55"/>
    </row>
    <row r="350" spans="6:6" hidden="1" x14ac:dyDescent="0.3">
      <c r="F350" s="55"/>
    </row>
    <row r="351" spans="6:6" hidden="1" x14ac:dyDescent="0.3">
      <c r="F351" s="55"/>
    </row>
    <row r="352" spans="6:6" hidden="1" x14ac:dyDescent="0.3">
      <c r="F352" s="55"/>
    </row>
    <row r="353" spans="6:6" hidden="1" x14ac:dyDescent="0.3">
      <c r="F353" s="55"/>
    </row>
    <row r="354" spans="6:6" hidden="1" x14ac:dyDescent="0.3">
      <c r="F354" s="55"/>
    </row>
    <row r="355" spans="6:6" hidden="1" x14ac:dyDescent="0.3">
      <c r="F355" s="55"/>
    </row>
    <row r="356" spans="6:6" hidden="1" x14ac:dyDescent="0.3">
      <c r="F356" s="55"/>
    </row>
    <row r="357" spans="6:6" hidden="1" x14ac:dyDescent="0.3">
      <c r="F357" s="55"/>
    </row>
    <row r="358" spans="6:6" hidden="1" x14ac:dyDescent="0.3">
      <c r="F358" s="55"/>
    </row>
    <row r="359" spans="6:6" hidden="1" x14ac:dyDescent="0.3">
      <c r="F359" s="55"/>
    </row>
    <row r="360" spans="6:6" hidden="1" x14ac:dyDescent="0.3">
      <c r="F360" s="55"/>
    </row>
    <row r="361" spans="6:6" hidden="1" x14ac:dyDescent="0.3">
      <c r="F361" s="55"/>
    </row>
    <row r="362" spans="6:6" hidden="1" x14ac:dyDescent="0.3">
      <c r="F362" s="55"/>
    </row>
    <row r="363" spans="6:6" hidden="1" x14ac:dyDescent="0.3">
      <c r="F363" s="55"/>
    </row>
    <row r="364" spans="6:6" hidden="1" x14ac:dyDescent="0.3">
      <c r="F364" s="55"/>
    </row>
    <row r="365" spans="6:6" hidden="1" x14ac:dyDescent="0.3">
      <c r="F365" s="55"/>
    </row>
    <row r="366" spans="6:6" hidden="1" x14ac:dyDescent="0.3">
      <c r="F366" s="55"/>
    </row>
    <row r="367" spans="6:6" hidden="1" x14ac:dyDescent="0.3">
      <c r="F367" s="55"/>
    </row>
    <row r="368" spans="6:6" hidden="1" x14ac:dyDescent="0.3">
      <c r="F368" s="55"/>
    </row>
    <row r="369" spans="6:6" hidden="1" x14ac:dyDescent="0.3">
      <c r="F369" s="55"/>
    </row>
    <row r="370" spans="6:6" hidden="1" x14ac:dyDescent="0.3">
      <c r="F370" s="55"/>
    </row>
    <row r="371" spans="6:6" hidden="1" x14ac:dyDescent="0.3">
      <c r="F371" s="55"/>
    </row>
    <row r="372" spans="6:6" hidden="1" x14ac:dyDescent="0.3">
      <c r="F372" s="55"/>
    </row>
    <row r="373" spans="6:6" hidden="1" x14ac:dyDescent="0.3">
      <c r="F373" s="55"/>
    </row>
    <row r="374" spans="6:6" hidden="1" x14ac:dyDescent="0.3">
      <c r="F374" s="55"/>
    </row>
    <row r="375" spans="6:6" hidden="1" x14ac:dyDescent="0.3">
      <c r="F375" s="55"/>
    </row>
    <row r="376" spans="6:6" hidden="1" x14ac:dyDescent="0.3">
      <c r="F376" s="55"/>
    </row>
    <row r="377" spans="6:6" hidden="1" x14ac:dyDescent="0.3">
      <c r="F377" s="55"/>
    </row>
    <row r="378" spans="6:6" hidden="1" x14ac:dyDescent="0.3">
      <c r="F378" s="55"/>
    </row>
    <row r="379" spans="6:6" hidden="1" x14ac:dyDescent="0.3">
      <c r="F379" s="55"/>
    </row>
    <row r="380" spans="6:6" hidden="1" x14ac:dyDescent="0.3">
      <c r="F380" s="55"/>
    </row>
    <row r="381" spans="6:6" hidden="1" x14ac:dyDescent="0.3">
      <c r="F381" s="55"/>
    </row>
    <row r="382" spans="6:6" hidden="1" x14ac:dyDescent="0.3">
      <c r="F382" s="55"/>
    </row>
    <row r="383" spans="6:6" hidden="1" x14ac:dyDescent="0.3">
      <c r="F383" s="55"/>
    </row>
    <row r="384" spans="6:6" hidden="1" x14ac:dyDescent="0.3">
      <c r="F384" s="55"/>
    </row>
    <row r="385" spans="6:6" hidden="1" x14ac:dyDescent="0.3">
      <c r="F385" s="55"/>
    </row>
    <row r="386" spans="6:6" hidden="1" x14ac:dyDescent="0.3">
      <c r="F386" s="55"/>
    </row>
    <row r="387" spans="6:6" hidden="1" x14ac:dyDescent="0.3">
      <c r="F387" s="55"/>
    </row>
    <row r="388" spans="6:6" hidden="1" x14ac:dyDescent="0.3">
      <c r="F388" s="55"/>
    </row>
    <row r="389" spans="6:6" hidden="1" x14ac:dyDescent="0.3">
      <c r="F389" s="55"/>
    </row>
    <row r="390" spans="6:6" hidden="1" x14ac:dyDescent="0.3">
      <c r="F390" s="55"/>
    </row>
    <row r="391" spans="6:6" hidden="1" x14ac:dyDescent="0.3">
      <c r="F391" s="55"/>
    </row>
    <row r="392" spans="6:6" hidden="1" x14ac:dyDescent="0.3">
      <c r="F392" s="55"/>
    </row>
    <row r="393" spans="6:6" hidden="1" x14ac:dyDescent="0.3">
      <c r="F393" s="55"/>
    </row>
    <row r="394" spans="6:6" hidden="1" x14ac:dyDescent="0.3">
      <c r="F394" s="55"/>
    </row>
    <row r="395" spans="6:6" hidden="1" x14ac:dyDescent="0.3">
      <c r="F395" s="55"/>
    </row>
    <row r="396" spans="6:6" hidden="1" x14ac:dyDescent="0.3">
      <c r="F396" s="55"/>
    </row>
    <row r="397" spans="6:6" hidden="1" x14ac:dyDescent="0.3">
      <c r="F397" s="55"/>
    </row>
    <row r="398" spans="6:6" hidden="1" x14ac:dyDescent="0.3">
      <c r="F398" s="55"/>
    </row>
    <row r="399" spans="6:6" hidden="1" x14ac:dyDescent="0.3">
      <c r="F399" s="55"/>
    </row>
    <row r="400" spans="6:6" hidden="1" x14ac:dyDescent="0.3">
      <c r="F400" s="55"/>
    </row>
    <row r="401" spans="6:6" hidden="1" x14ac:dyDescent="0.3">
      <c r="F401" s="55"/>
    </row>
    <row r="402" spans="6:6" hidden="1" x14ac:dyDescent="0.3">
      <c r="F402" s="55"/>
    </row>
    <row r="403" spans="6:6" hidden="1" x14ac:dyDescent="0.3">
      <c r="F403" s="55"/>
    </row>
    <row r="404" spans="6:6" hidden="1" x14ac:dyDescent="0.3">
      <c r="F404" s="55"/>
    </row>
    <row r="405" spans="6:6" hidden="1" x14ac:dyDescent="0.3">
      <c r="F405" s="55"/>
    </row>
    <row r="406" spans="6:6" hidden="1" x14ac:dyDescent="0.3">
      <c r="F406" s="55"/>
    </row>
    <row r="407" spans="6:6" hidden="1" x14ac:dyDescent="0.3">
      <c r="F407" s="55"/>
    </row>
    <row r="408" spans="6:6" hidden="1" x14ac:dyDescent="0.3">
      <c r="F408" s="55"/>
    </row>
    <row r="409" spans="6:6" hidden="1" x14ac:dyDescent="0.3">
      <c r="F409" s="55"/>
    </row>
    <row r="410" spans="6:6" hidden="1" x14ac:dyDescent="0.3">
      <c r="F410" s="55"/>
    </row>
    <row r="411" spans="6:6" hidden="1" x14ac:dyDescent="0.3">
      <c r="F411" s="55"/>
    </row>
    <row r="412" spans="6:6" hidden="1" x14ac:dyDescent="0.3">
      <c r="F412" s="55"/>
    </row>
    <row r="413" spans="6:6" hidden="1" x14ac:dyDescent="0.3">
      <c r="F413" s="55"/>
    </row>
    <row r="414" spans="6:6" hidden="1" x14ac:dyDescent="0.3">
      <c r="F414" s="55"/>
    </row>
    <row r="415" spans="6:6" hidden="1" x14ac:dyDescent="0.3">
      <c r="F415" s="55"/>
    </row>
    <row r="416" spans="6:6" hidden="1" x14ac:dyDescent="0.3">
      <c r="F416" s="55"/>
    </row>
    <row r="417" spans="6:6" hidden="1" x14ac:dyDescent="0.3">
      <c r="F417" s="55"/>
    </row>
    <row r="418" spans="6:6" hidden="1" x14ac:dyDescent="0.3">
      <c r="F418" s="55"/>
    </row>
    <row r="419" spans="6:6" hidden="1" x14ac:dyDescent="0.3">
      <c r="F419" s="55"/>
    </row>
    <row r="420" spans="6:6" hidden="1" x14ac:dyDescent="0.3">
      <c r="F420" s="55"/>
    </row>
    <row r="421" spans="6:6" hidden="1" x14ac:dyDescent="0.3">
      <c r="F421" s="55"/>
    </row>
    <row r="422" spans="6:6" hidden="1" x14ac:dyDescent="0.3">
      <c r="F422" s="55"/>
    </row>
    <row r="423" spans="6:6" hidden="1" x14ac:dyDescent="0.3">
      <c r="F423" s="55"/>
    </row>
    <row r="424" spans="6:6" hidden="1" x14ac:dyDescent="0.3">
      <c r="F424" s="55"/>
    </row>
    <row r="425" spans="6:6" hidden="1" x14ac:dyDescent="0.3">
      <c r="F425" s="55"/>
    </row>
    <row r="426" spans="6:6" hidden="1" x14ac:dyDescent="0.3">
      <c r="F426" s="55"/>
    </row>
    <row r="427" spans="6:6" hidden="1" x14ac:dyDescent="0.3">
      <c r="F427" s="55"/>
    </row>
    <row r="428" spans="6:6" hidden="1" x14ac:dyDescent="0.3">
      <c r="F428" s="55"/>
    </row>
    <row r="429" spans="6:6" hidden="1" x14ac:dyDescent="0.3">
      <c r="F429" s="55"/>
    </row>
    <row r="430" spans="6:6" hidden="1" x14ac:dyDescent="0.3">
      <c r="F430" s="55"/>
    </row>
    <row r="431" spans="6:6" hidden="1" x14ac:dyDescent="0.3">
      <c r="F431" s="55"/>
    </row>
    <row r="432" spans="6:6" hidden="1" x14ac:dyDescent="0.3">
      <c r="F432" s="55"/>
    </row>
    <row r="433" spans="6:6" hidden="1" x14ac:dyDescent="0.3">
      <c r="F433" s="55"/>
    </row>
    <row r="434" spans="6:6" hidden="1" x14ac:dyDescent="0.3">
      <c r="F434" s="55"/>
    </row>
    <row r="435" spans="6:6" hidden="1" x14ac:dyDescent="0.3">
      <c r="F435" s="55"/>
    </row>
    <row r="436" spans="6:6" hidden="1" x14ac:dyDescent="0.3">
      <c r="F436" s="55"/>
    </row>
    <row r="437" spans="6:6" hidden="1" x14ac:dyDescent="0.3">
      <c r="F437" s="55"/>
    </row>
    <row r="438" spans="6:6" hidden="1" x14ac:dyDescent="0.3">
      <c r="F438" s="55"/>
    </row>
    <row r="439" spans="6:6" hidden="1" x14ac:dyDescent="0.3">
      <c r="F439" s="55"/>
    </row>
    <row r="440" spans="6:6" hidden="1" x14ac:dyDescent="0.3">
      <c r="F440" s="55"/>
    </row>
    <row r="441" spans="6:6" hidden="1" x14ac:dyDescent="0.3">
      <c r="F441" s="55"/>
    </row>
    <row r="442" spans="6:6" hidden="1" x14ac:dyDescent="0.3">
      <c r="F442" s="55"/>
    </row>
    <row r="443" spans="6:6" hidden="1" x14ac:dyDescent="0.3">
      <c r="F443" s="55"/>
    </row>
    <row r="444" spans="6:6" hidden="1" x14ac:dyDescent="0.3">
      <c r="F444" s="55"/>
    </row>
    <row r="445" spans="6:6" hidden="1" x14ac:dyDescent="0.3">
      <c r="F445" s="55"/>
    </row>
    <row r="446" spans="6:6" hidden="1" x14ac:dyDescent="0.3">
      <c r="F446" s="55"/>
    </row>
    <row r="447" spans="6:6" hidden="1" x14ac:dyDescent="0.3">
      <c r="F447" s="55"/>
    </row>
    <row r="448" spans="6:6" hidden="1" x14ac:dyDescent="0.3">
      <c r="F448" s="55"/>
    </row>
    <row r="449" spans="6:6" hidden="1" x14ac:dyDescent="0.3">
      <c r="F449" s="55"/>
    </row>
    <row r="450" spans="6:6" hidden="1" x14ac:dyDescent="0.3">
      <c r="F450" s="55"/>
    </row>
    <row r="451" spans="6:6" hidden="1" x14ac:dyDescent="0.3">
      <c r="F451" s="55"/>
    </row>
    <row r="452" spans="6:6" hidden="1" x14ac:dyDescent="0.3">
      <c r="F452" s="55"/>
    </row>
    <row r="453" spans="6:6" hidden="1" x14ac:dyDescent="0.3">
      <c r="F453" s="55"/>
    </row>
    <row r="454" spans="6:6" hidden="1" x14ac:dyDescent="0.3">
      <c r="F454" s="55"/>
    </row>
    <row r="455" spans="6:6" hidden="1" x14ac:dyDescent="0.3">
      <c r="F455" s="55"/>
    </row>
    <row r="456" spans="6:6" hidden="1" x14ac:dyDescent="0.3">
      <c r="F456" s="55"/>
    </row>
    <row r="457" spans="6:6" hidden="1" x14ac:dyDescent="0.3">
      <c r="F457" s="55"/>
    </row>
    <row r="458" spans="6:6" hidden="1" x14ac:dyDescent="0.3">
      <c r="F458" s="55"/>
    </row>
    <row r="459" spans="6:6" hidden="1" x14ac:dyDescent="0.3">
      <c r="F459" s="55"/>
    </row>
    <row r="460" spans="6:6" hidden="1" x14ac:dyDescent="0.3">
      <c r="F460" s="55"/>
    </row>
    <row r="461" spans="6:6" hidden="1" x14ac:dyDescent="0.3">
      <c r="F461" s="55"/>
    </row>
    <row r="462" spans="6:6" hidden="1" x14ac:dyDescent="0.3">
      <c r="F462" s="55"/>
    </row>
    <row r="463" spans="6:6" hidden="1" x14ac:dyDescent="0.3">
      <c r="F463" s="55"/>
    </row>
    <row r="464" spans="6:6" hidden="1" x14ac:dyDescent="0.3">
      <c r="F464" s="55"/>
    </row>
    <row r="465" spans="6:6" hidden="1" x14ac:dyDescent="0.3">
      <c r="F465" s="55"/>
    </row>
    <row r="466" spans="6:6" hidden="1" x14ac:dyDescent="0.3">
      <c r="F466" s="55"/>
    </row>
    <row r="467" spans="6:6" hidden="1" x14ac:dyDescent="0.3">
      <c r="F467" s="55"/>
    </row>
    <row r="468" spans="6:6" hidden="1" x14ac:dyDescent="0.3">
      <c r="F468" s="55"/>
    </row>
    <row r="469" spans="6:6" hidden="1" x14ac:dyDescent="0.3">
      <c r="F469" s="55"/>
    </row>
    <row r="470" spans="6:6" hidden="1" x14ac:dyDescent="0.3">
      <c r="F470" s="55"/>
    </row>
    <row r="471" spans="6:6" hidden="1" x14ac:dyDescent="0.3">
      <c r="F471" s="55"/>
    </row>
    <row r="472" spans="6:6" hidden="1" x14ac:dyDescent="0.3">
      <c r="F472" s="55"/>
    </row>
    <row r="473" spans="6:6" hidden="1" x14ac:dyDescent="0.3">
      <c r="F473" s="55"/>
    </row>
    <row r="474" spans="6:6" hidden="1" x14ac:dyDescent="0.3">
      <c r="F474" s="55"/>
    </row>
    <row r="475" spans="6:6" hidden="1" x14ac:dyDescent="0.3">
      <c r="F475" s="55"/>
    </row>
    <row r="476" spans="6:6" hidden="1" x14ac:dyDescent="0.3">
      <c r="F476" s="55"/>
    </row>
    <row r="477" spans="6:6" hidden="1" x14ac:dyDescent="0.3">
      <c r="F477" s="55"/>
    </row>
    <row r="478" spans="6:6" hidden="1" x14ac:dyDescent="0.3">
      <c r="F478" s="55"/>
    </row>
    <row r="479" spans="6:6" hidden="1" x14ac:dyDescent="0.3">
      <c r="F479" s="55"/>
    </row>
    <row r="480" spans="6:6" hidden="1" x14ac:dyDescent="0.3">
      <c r="F480" s="55"/>
    </row>
    <row r="481" spans="6:6" hidden="1" x14ac:dyDescent="0.3">
      <c r="F481" s="55"/>
    </row>
    <row r="482" spans="6:6" hidden="1" x14ac:dyDescent="0.3">
      <c r="F482" s="55"/>
    </row>
    <row r="483" spans="6:6" hidden="1" x14ac:dyDescent="0.3">
      <c r="F483" s="55"/>
    </row>
    <row r="484" spans="6:6" hidden="1" x14ac:dyDescent="0.3">
      <c r="F484" s="55"/>
    </row>
    <row r="485" spans="6:6" hidden="1" x14ac:dyDescent="0.3">
      <c r="F485" s="55"/>
    </row>
    <row r="486" spans="6:6" hidden="1" x14ac:dyDescent="0.3">
      <c r="F486" s="55"/>
    </row>
    <row r="487" spans="6:6" hidden="1" x14ac:dyDescent="0.3">
      <c r="F487" s="55"/>
    </row>
    <row r="488" spans="6:6" hidden="1" x14ac:dyDescent="0.3">
      <c r="F488" s="55"/>
    </row>
    <row r="489" spans="6:6" hidden="1" x14ac:dyDescent="0.3">
      <c r="F489" s="55"/>
    </row>
    <row r="490" spans="6:6" hidden="1" x14ac:dyDescent="0.3">
      <c r="F490" s="55"/>
    </row>
    <row r="491" spans="6:6" hidden="1" x14ac:dyDescent="0.3">
      <c r="F491" s="55"/>
    </row>
    <row r="492" spans="6:6" hidden="1" x14ac:dyDescent="0.3">
      <c r="F492" s="55"/>
    </row>
    <row r="493" spans="6:6" hidden="1" x14ac:dyDescent="0.3">
      <c r="F493" s="55"/>
    </row>
    <row r="494" spans="6:6" hidden="1" x14ac:dyDescent="0.3">
      <c r="F494" s="55"/>
    </row>
    <row r="495" spans="6:6" hidden="1" x14ac:dyDescent="0.3">
      <c r="F495" s="55"/>
    </row>
    <row r="496" spans="6:6" hidden="1" x14ac:dyDescent="0.3">
      <c r="F496" s="55"/>
    </row>
    <row r="497" spans="6:6" hidden="1" x14ac:dyDescent="0.3">
      <c r="F497" s="55"/>
    </row>
    <row r="498" spans="6:6" hidden="1" x14ac:dyDescent="0.3">
      <c r="F498" s="55"/>
    </row>
    <row r="499" spans="6:6" hidden="1" x14ac:dyDescent="0.3">
      <c r="F499" s="55"/>
    </row>
    <row r="500" spans="6:6" hidden="1" x14ac:dyDescent="0.3">
      <c r="F500" s="55"/>
    </row>
    <row r="501" spans="6:6" hidden="1" x14ac:dyDescent="0.3">
      <c r="F501" s="55"/>
    </row>
    <row r="502" spans="6:6" hidden="1" x14ac:dyDescent="0.3">
      <c r="F502" s="55"/>
    </row>
    <row r="503" spans="6:6" hidden="1" x14ac:dyDescent="0.3">
      <c r="F503" s="55"/>
    </row>
    <row r="504" spans="6:6" hidden="1" x14ac:dyDescent="0.3">
      <c r="F504" s="55"/>
    </row>
    <row r="505" spans="6:6" hidden="1" x14ac:dyDescent="0.3">
      <c r="F505" s="55"/>
    </row>
    <row r="506" spans="6:6" hidden="1" x14ac:dyDescent="0.3">
      <c r="F506" s="55"/>
    </row>
    <row r="507" spans="6:6" hidden="1" x14ac:dyDescent="0.3">
      <c r="F507" s="55"/>
    </row>
    <row r="508" spans="6:6" hidden="1" x14ac:dyDescent="0.3">
      <c r="F508" s="55"/>
    </row>
    <row r="509" spans="6:6" hidden="1" x14ac:dyDescent="0.3">
      <c r="F509" s="55"/>
    </row>
    <row r="510" spans="6:6" hidden="1" x14ac:dyDescent="0.3">
      <c r="F510" s="55"/>
    </row>
    <row r="511" spans="6:6" hidden="1" x14ac:dyDescent="0.3">
      <c r="F511" s="55"/>
    </row>
    <row r="512" spans="6:6" hidden="1" x14ac:dyDescent="0.3">
      <c r="F512" s="55"/>
    </row>
    <row r="513" spans="6:6" hidden="1" x14ac:dyDescent="0.3">
      <c r="F513" s="55"/>
    </row>
    <row r="514" spans="6:6" hidden="1" x14ac:dyDescent="0.3">
      <c r="F514" s="55"/>
    </row>
    <row r="515" spans="6:6" hidden="1" x14ac:dyDescent="0.3">
      <c r="F515" s="55"/>
    </row>
    <row r="516" spans="6:6" hidden="1" x14ac:dyDescent="0.3">
      <c r="F516" s="55"/>
    </row>
    <row r="517" spans="6:6" hidden="1" x14ac:dyDescent="0.3">
      <c r="F517" s="55"/>
    </row>
    <row r="518" spans="6:6" hidden="1" x14ac:dyDescent="0.3">
      <c r="F518" s="55"/>
    </row>
    <row r="519" spans="6:6" hidden="1" x14ac:dyDescent="0.3">
      <c r="F519" s="55"/>
    </row>
    <row r="520" spans="6:6" hidden="1" x14ac:dyDescent="0.3">
      <c r="F520" s="55"/>
    </row>
    <row r="521" spans="6:6" hidden="1" x14ac:dyDescent="0.3">
      <c r="F521" s="55"/>
    </row>
    <row r="522" spans="6:6" hidden="1" x14ac:dyDescent="0.3">
      <c r="F522" s="55"/>
    </row>
    <row r="523" spans="6:6" hidden="1" x14ac:dyDescent="0.3">
      <c r="F523" s="55"/>
    </row>
    <row r="524" spans="6:6" hidden="1" x14ac:dyDescent="0.3">
      <c r="F524" s="55"/>
    </row>
    <row r="525" spans="6:6" hidden="1" x14ac:dyDescent="0.3">
      <c r="F525" s="55"/>
    </row>
    <row r="526" spans="6:6" hidden="1" x14ac:dyDescent="0.3">
      <c r="F526" s="55"/>
    </row>
    <row r="527" spans="6:6" hidden="1" x14ac:dyDescent="0.3">
      <c r="F527" s="55"/>
    </row>
    <row r="528" spans="6:6" hidden="1" x14ac:dyDescent="0.3">
      <c r="F528" s="55"/>
    </row>
    <row r="529" spans="6:6" hidden="1" x14ac:dyDescent="0.3">
      <c r="F529" s="55"/>
    </row>
    <row r="530" spans="6:6" hidden="1" x14ac:dyDescent="0.3">
      <c r="F530" s="55"/>
    </row>
    <row r="531" spans="6:6" hidden="1" x14ac:dyDescent="0.3">
      <c r="F531" s="55"/>
    </row>
    <row r="532" spans="6:6" hidden="1" x14ac:dyDescent="0.3">
      <c r="F532" s="55"/>
    </row>
    <row r="533" spans="6:6" hidden="1" x14ac:dyDescent="0.3">
      <c r="F533" s="55"/>
    </row>
    <row r="534" spans="6:6" hidden="1" x14ac:dyDescent="0.3">
      <c r="F534" s="55"/>
    </row>
    <row r="535" spans="6:6" hidden="1" x14ac:dyDescent="0.3">
      <c r="F535" s="55"/>
    </row>
    <row r="536" spans="6:6" hidden="1" x14ac:dyDescent="0.3">
      <c r="F536" s="55"/>
    </row>
    <row r="537" spans="6:6" hidden="1" x14ac:dyDescent="0.3">
      <c r="F537" s="55"/>
    </row>
    <row r="538" spans="6:6" hidden="1" x14ac:dyDescent="0.3">
      <c r="F538" s="55"/>
    </row>
    <row r="539" spans="6:6" hidden="1" x14ac:dyDescent="0.3">
      <c r="F539" s="55"/>
    </row>
    <row r="540" spans="6:6" hidden="1" x14ac:dyDescent="0.3">
      <c r="F540" s="55"/>
    </row>
    <row r="541" spans="6:6" hidden="1" x14ac:dyDescent="0.3">
      <c r="F541" s="55"/>
    </row>
    <row r="542" spans="6:6" hidden="1" x14ac:dyDescent="0.3">
      <c r="F542" s="55"/>
    </row>
    <row r="543" spans="6:6" hidden="1" x14ac:dyDescent="0.3">
      <c r="F543" s="55"/>
    </row>
    <row r="544" spans="6:6" hidden="1" x14ac:dyDescent="0.3">
      <c r="F544" s="55"/>
    </row>
    <row r="545" spans="6:6" hidden="1" x14ac:dyDescent="0.3">
      <c r="F545" s="55"/>
    </row>
    <row r="546" spans="6:6" hidden="1" x14ac:dyDescent="0.3">
      <c r="F546" s="55"/>
    </row>
    <row r="547" spans="6:6" hidden="1" x14ac:dyDescent="0.3">
      <c r="F547" s="55"/>
    </row>
    <row r="548" spans="6:6" hidden="1" x14ac:dyDescent="0.3">
      <c r="F548" s="55"/>
    </row>
    <row r="549" spans="6:6" hidden="1" x14ac:dyDescent="0.3">
      <c r="F549" s="55"/>
    </row>
    <row r="550" spans="6:6" hidden="1" x14ac:dyDescent="0.3">
      <c r="F550" s="55"/>
    </row>
    <row r="551" spans="6:6" hidden="1" x14ac:dyDescent="0.3">
      <c r="F551" s="55"/>
    </row>
    <row r="552" spans="6:6" hidden="1" x14ac:dyDescent="0.3">
      <c r="F552" s="55"/>
    </row>
    <row r="553" spans="6:6" hidden="1" x14ac:dyDescent="0.3">
      <c r="F553" s="55"/>
    </row>
    <row r="554" spans="6:6" hidden="1" x14ac:dyDescent="0.3">
      <c r="F554" s="55"/>
    </row>
    <row r="555" spans="6:6" hidden="1" x14ac:dyDescent="0.3">
      <c r="F555" s="55"/>
    </row>
    <row r="556" spans="6:6" hidden="1" x14ac:dyDescent="0.3">
      <c r="F556" s="55"/>
    </row>
    <row r="557" spans="6:6" hidden="1" x14ac:dyDescent="0.3">
      <c r="F557" s="55"/>
    </row>
    <row r="558" spans="6:6" hidden="1" x14ac:dyDescent="0.3">
      <c r="F558" s="55"/>
    </row>
    <row r="559" spans="6:6" hidden="1" x14ac:dyDescent="0.3">
      <c r="F559" s="55"/>
    </row>
    <row r="560" spans="6:6" hidden="1" x14ac:dyDescent="0.3">
      <c r="F560" s="55"/>
    </row>
    <row r="561" spans="6:6" hidden="1" x14ac:dyDescent="0.3">
      <c r="F561" s="55"/>
    </row>
    <row r="562" spans="6:6" hidden="1" x14ac:dyDescent="0.3">
      <c r="F562" s="55"/>
    </row>
    <row r="563" spans="6:6" hidden="1" x14ac:dyDescent="0.3">
      <c r="F563" s="55"/>
    </row>
    <row r="564" spans="6:6" hidden="1" x14ac:dyDescent="0.3">
      <c r="F564" s="55"/>
    </row>
    <row r="565" spans="6:6" hidden="1" x14ac:dyDescent="0.3">
      <c r="F565" s="55"/>
    </row>
    <row r="566" spans="6:6" hidden="1" x14ac:dyDescent="0.3">
      <c r="F566" s="55"/>
    </row>
    <row r="567" spans="6:6" hidden="1" x14ac:dyDescent="0.3">
      <c r="F567" s="55"/>
    </row>
    <row r="568" spans="6:6" hidden="1" x14ac:dyDescent="0.3">
      <c r="F568" s="55"/>
    </row>
    <row r="569" spans="6:6" hidden="1" x14ac:dyDescent="0.3">
      <c r="F569" s="55"/>
    </row>
    <row r="570" spans="6:6" hidden="1" x14ac:dyDescent="0.3">
      <c r="F570" s="55"/>
    </row>
    <row r="571" spans="6:6" hidden="1" x14ac:dyDescent="0.3">
      <c r="F571" s="55"/>
    </row>
    <row r="572" spans="6:6" hidden="1" x14ac:dyDescent="0.3">
      <c r="F572" s="55"/>
    </row>
    <row r="573" spans="6:6" hidden="1" x14ac:dyDescent="0.3">
      <c r="F573" s="55"/>
    </row>
    <row r="574" spans="6:6" hidden="1" x14ac:dyDescent="0.3">
      <c r="F574" s="55"/>
    </row>
    <row r="575" spans="6:6" hidden="1" x14ac:dyDescent="0.3">
      <c r="F575" s="55"/>
    </row>
    <row r="576" spans="6:6" hidden="1" x14ac:dyDescent="0.3">
      <c r="F576" s="55"/>
    </row>
    <row r="577" spans="6:6" hidden="1" x14ac:dyDescent="0.3">
      <c r="F577" s="55"/>
    </row>
    <row r="578" spans="6:6" hidden="1" x14ac:dyDescent="0.3">
      <c r="F578" s="55"/>
    </row>
    <row r="579" spans="6:6" hidden="1" x14ac:dyDescent="0.3">
      <c r="F579" s="55"/>
    </row>
    <row r="580" spans="6:6" hidden="1" x14ac:dyDescent="0.3">
      <c r="F580" s="55"/>
    </row>
    <row r="581" spans="6:6" hidden="1" x14ac:dyDescent="0.3">
      <c r="F581" s="55"/>
    </row>
    <row r="582" spans="6:6" hidden="1" x14ac:dyDescent="0.3">
      <c r="F582" s="55"/>
    </row>
    <row r="583" spans="6:6" hidden="1" x14ac:dyDescent="0.3">
      <c r="F583" s="55"/>
    </row>
    <row r="584" spans="6:6" hidden="1" x14ac:dyDescent="0.3">
      <c r="F584" s="55"/>
    </row>
    <row r="585" spans="6:6" hidden="1" x14ac:dyDescent="0.3">
      <c r="F585" s="55"/>
    </row>
    <row r="586" spans="6:6" hidden="1" x14ac:dyDescent="0.3">
      <c r="F586" s="55"/>
    </row>
    <row r="587" spans="6:6" hidden="1" x14ac:dyDescent="0.3">
      <c r="F587" s="55"/>
    </row>
    <row r="588" spans="6:6" hidden="1" x14ac:dyDescent="0.3">
      <c r="F588" s="55"/>
    </row>
    <row r="589" spans="6:6" hidden="1" x14ac:dyDescent="0.3">
      <c r="F589" s="55"/>
    </row>
    <row r="590" spans="6:6" hidden="1" x14ac:dyDescent="0.3">
      <c r="F590" s="55"/>
    </row>
    <row r="591" spans="6:6" hidden="1" x14ac:dyDescent="0.3">
      <c r="F591" s="55"/>
    </row>
    <row r="592" spans="6:6" hidden="1" x14ac:dyDescent="0.3">
      <c r="F592" s="55"/>
    </row>
    <row r="593" spans="6:6" hidden="1" x14ac:dyDescent="0.3">
      <c r="F593" s="55"/>
    </row>
    <row r="594" spans="6:6" hidden="1" x14ac:dyDescent="0.3">
      <c r="F594" s="55"/>
    </row>
    <row r="595" spans="6:6" hidden="1" x14ac:dyDescent="0.3">
      <c r="F595" s="55"/>
    </row>
    <row r="596" spans="6:6" hidden="1" x14ac:dyDescent="0.3">
      <c r="F596" s="55"/>
    </row>
    <row r="597" spans="6:6" hidden="1" x14ac:dyDescent="0.3">
      <c r="F597" s="55"/>
    </row>
    <row r="598" spans="6:6" hidden="1" x14ac:dyDescent="0.3">
      <c r="F598" s="55"/>
    </row>
    <row r="599" spans="6:6" hidden="1" x14ac:dyDescent="0.3">
      <c r="F599" s="55"/>
    </row>
    <row r="600" spans="6:6" hidden="1" x14ac:dyDescent="0.3">
      <c r="F600" s="55"/>
    </row>
    <row r="601" spans="6:6" hidden="1" x14ac:dyDescent="0.3">
      <c r="F601" s="55"/>
    </row>
    <row r="602" spans="6:6" hidden="1" x14ac:dyDescent="0.3">
      <c r="F602" s="55"/>
    </row>
    <row r="603" spans="6:6" hidden="1" x14ac:dyDescent="0.3">
      <c r="F603" s="55"/>
    </row>
    <row r="604" spans="6:6" hidden="1" x14ac:dyDescent="0.3">
      <c r="F604" s="55"/>
    </row>
  </sheetData>
  <sheetProtection algorithmName="SHA-512" hashValue="SZbrZsQFWYTZTqjV+XzmTN4LwaLKDeNqAedM8RwXQGH8tFhMHOqz686ntGDqgNznkqOSPnEZQjjNEwnL++745g==" saltValue="Fg2jUpI5Zf/ZQfhqS3ykJw==" spinCount="100000" sheet="1" objects="1" scenarios="1"/>
  <mergeCells count="10">
    <mergeCell ref="A65:J65"/>
    <mergeCell ref="A113:J113"/>
    <mergeCell ref="A1:J1"/>
    <mergeCell ref="A2:J2"/>
    <mergeCell ref="A3:J3"/>
    <mergeCell ref="A46:J46"/>
    <mergeCell ref="A7:J7"/>
    <mergeCell ref="A6:J6"/>
    <mergeCell ref="A5:J5"/>
    <mergeCell ref="A4:J4"/>
  </mergeCells>
  <phoneticPr fontId="3" type="noConversion"/>
  <pageMargins left="0.7" right="0.7" top="0.75" bottom="0.75" header="0.3" footer="0.3"/>
  <pageSetup scale="74" fitToHeight="0" orientation="landscape" r:id="rId1"/>
  <headerFooter alignWithMargins="0">
    <oddHeader>&amp;RFund 10 BSR
&amp;A
July 31, 2024
Page &amp;P of &amp;N</oddHeader>
  </headerFooter>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530"/>
  <sheetViews>
    <sheetView zoomScaleNormal="100" workbookViewId="0">
      <selection sqref="A1:L1"/>
    </sheetView>
  </sheetViews>
  <sheetFormatPr defaultColWidth="0" defaultRowHeight="14" zeroHeight="1" x14ac:dyDescent="0.3"/>
  <cols>
    <col min="1" max="1" width="15.26953125" style="3" customWidth="1"/>
    <col min="2" max="2" width="58.26953125" style="3" bestFit="1" customWidth="1"/>
    <col min="3" max="4" width="18.7265625" style="3" customWidth="1"/>
    <col min="5" max="5" width="6.7265625" style="26" customWidth="1"/>
    <col min="6" max="6" width="18.7265625" style="3" customWidth="1"/>
    <col min="7" max="7" width="6.7265625" style="3" customWidth="1"/>
    <col min="8" max="8" width="18.7265625" style="3" customWidth="1"/>
    <col min="9" max="9" width="6.7265625" style="3" customWidth="1"/>
    <col min="10" max="10" width="18.7265625" style="3" customWidth="1"/>
    <col min="11" max="11" width="6.7265625" style="3" customWidth="1"/>
    <col min="12" max="12" width="18.7265625" style="3" customWidth="1"/>
    <col min="13" max="16383" width="8.7265625" style="3" hidden="1"/>
    <col min="16384" max="16384" width="2.26953125" style="3" hidden="1"/>
  </cols>
  <sheetData>
    <row r="1" spans="1:12" ht="45.65" customHeight="1" x14ac:dyDescent="0.3">
      <c r="A1" s="137" t="s">
        <v>137</v>
      </c>
      <c r="B1" s="137"/>
      <c r="C1" s="137"/>
      <c r="D1" s="137"/>
      <c r="E1" s="137"/>
      <c r="F1" s="137"/>
      <c r="G1" s="137"/>
      <c r="H1" s="137"/>
      <c r="I1" s="137"/>
      <c r="J1" s="137"/>
      <c r="K1" s="137"/>
      <c r="L1" s="137"/>
    </row>
    <row r="2" spans="1:12" x14ac:dyDescent="0.3">
      <c r="A2" s="138" t="s">
        <v>1</v>
      </c>
      <c r="B2" s="138"/>
      <c r="C2" s="138"/>
      <c r="D2" s="138"/>
      <c r="E2" s="138"/>
      <c r="F2" s="138"/>
      <c r="G2" s="138"/>
      <c r="H2" s="138"/>
      <c r="I2" s="138"/>
      <c r="J2" s="138"/>
      <c r="K2" s="138"/>
      <c r="L2" s="138"/>
    </row>
    <row r="3" spans="1:12" x14ac:dyDescent="0.3">
      <c r="A3" s="138" t="s">
        <v>2</v>
      </c>
      <c r="B3" s="138"/>
      <c r="C3" s="138"/>
      <c r="D3" s="138"/>
      <c r="E3" s="138"/>
      <c r="F3" s="138"/>
      <c r="G3" s="138"/>
      <c r="H3" s="138"/>
      <c r="I3" s="138"/>
      <c r="J3" s="138"/>
      <c r="K3" s="138"/>
      <c r="L3" s="138"/>
    </row>
    <row r="4" spans="1:12" x14ac:dyDescent="0.3">
      <c r="A4" s="143" t="s">
        <v>3</v>
      </c>
      <c r="B4" s="143"/>
      <c r="C4" s="143"/>
      <c r="D4" s="143"/>
      <c r="E4" s="143"/>
      <c r="F4" s="143"/>
      <c r="G4" s="143"/>
      <c r="H4" s="143"/>
      <c r="I4" s="143"/>
      <c r="J4" s="143"/>
      <c r="K4" s="143"/>
      <c r="L4" s="143"/>
    </row>
    <row r="5" spans="1:12" ht="34.5" customHeight="1" x14ac:dyDescent="0.3">
      <c r="A5" s="141" t="s">
        <v>1735</v>
      </c>
      <c r="B5" s="142"/>
      <c r="C5" s="142"/>
      <c r="D5" s="142"/>
      <c r="E5" s="142"/>
      <c r="F5" s="142"/>
      <c r="G5" s="142"/>
      <c r="H5" s="142"/>
      <c r="I5" s="142"/>
      <c r="J5" s="142"/>
      <c r="K5" s="142"/>
      <c r="L5" s="142"/>
    </row>
    <row r="6" spans="1:12" ht="31" customHeight="1" x14ac:dyDescent="0.3">
      <c r="A6" s="144" t="s">
        <v>1799</v>
      </c>
      <c r="B6" s="144"/>
      <c r="C6" s="144"/>
      <c r="D6" s="144"/>
      <c r="E6" s="144"/>
      <c r="F6" s="144"/>
      <c r="G6" s="144"/>
      <c r="H6" s="144"/>
      <c r="I6" s="144"/>
      <c r="J6" s="144"/>
      <c r="K6" s="144"/>
      <c r="L6" s="144"/>
    </row>
    <row r="7" spans="1:12" ht="25.5" customHeight="1" x14ac:dyDescent="0.3">
      <c r="A7" s="135" t="s">
        <v>138</v>
      </c>
      <c r="B7" s="135"/>
      <c r="C7" s="135"/>
      <c r="D7" s="135"/>
      <c r="E7" s="135"/>
      <c r="F7" s="135"/>
      <c r="G7" s="135"/>
      <c r="H7" s="135"/>
      <c r="I7" s="135"/>
      <c r="J7" s="135"/>
      <c r="K7" s="135"/>
      <c r="L7" s="135"/>
    </row>
    <row r="8" spans="1:12" s="9" customFormat="1" ht="28" x14ac:dyDescent="0.25">
      <c r="A8" s="4" t="s">
        <v>5</v>
      </c>
      <c r="B8" s="5" t="s">
        <v>139</v>
      </c>
      <c r="C8" s="56" t="s">
        <v>140</v>
      </c>
      <c r="D8" s="56" t="s">
        <v>141</v>
      </c>
      <c r="E8" s="56" t="s">
        <v>48</v>
      </c>
      <c r="F8" s="56" t="s">
        <v>142</v>
      </c>
      <c r="G8" s="56" t="s">
        <v>49</v>
      </c>
      <c r="H8" s="56" t="s">
        <v>143</v>
      </c>
      <c r="I8" s="128" t="s">
        <v>7</v>
      </c>
      <c r="J8" s="56" t="s">
        <v>144</v>
      </c>
      <c r="K8" s="56" t="s">
        <v>75</v>
      </c>
      <c r="L8" s="56" t="s">
        <v>145</v>
      </c>
    </row>
    <row r="9" spans="1:12" x14ac:dyDescent="0.3">
      <c r="A9" s="14" t="s">
        <v>146</v>
      </c>
      <c r="B9" s="3" t="s">
        <v>147</v>
      </c>
      <c r="C9" s="58">
        <f>'Schedule of Revenues'!D9</f>
        <v>5200</v>
      </c>
      <c r="D9" s="58">
        <f>'Schedule of Revenues'!E9</f>
        <v>0</v>
      </c>
      <c r="E9" s="57">
        <v>11</v>
      </c>
      <c r="F9" s="58">
        <f>'Schedule of Revenues'!G9</f>
        <v>5200</v>
      </c>
      <c r="G9" s="57">
        <v>17</v>
      </c>
      <c r="H9" s="58">
        <f>'Schedule of Revenues'!I9</f>
        <v>5000</v>
      </c>
      <c r="I9" s="59"/>
      <c r="J9" s="58" t="str">
        <f>IF(F9&gt;H9,"Under",IF(F9&lt;H9,"Over",IF(F9=H9," ")))</f>
        <v>Under</v>
      </c>
      <c r="K9" s="57">
        <v>23</v>
      </c>
      <c r="L9" s="58">
        <f t="shared" ref="L9:L14" si="0">F9-H9</f>
        <v>200</v>
      </c>
    </row>
    <row r="10" spans="1:12" x14ac:dyDescent="0.3">
      <c r="A10" s="14" t="s">
        <v>148</v>
      </c>
      <c r="B10" s="3" t="s">
        <v>149</v>
      </c>
      <c r="C10" s="55">
        <f>'Schedule of Revenues'!D35</f>
        <v>13856216</v>
      </c>
      <c r="D10" s="55">
        <f>'Schedule of Revenues'!E35</f>
        <v>0</v>
      </c>
      <c r="E10" s="57">
        <v>12</v>
      </c>
      <c r="F10" s="55">
        <f>'Schedule of Revenues'!G35</f>
        <v>13856216</v>
      </c>
      <c r="G10" s="57">
        <v>18</v>
      </c>
      <c r="H10" s="55">
        <f>'Schedule of Revenues'!I35</f>
        <v>13761966</v>
      </c>
      <c r="J10" s="55" t="str">
        <f>IF(F10&gt;H10,"Under",IF(F10&lt;H10,"Over",IF(F10=H10," ")))</f>
        <v>Under</v>
      </c>
      <c r="K10" s="57">
        <v>24</v>
      </c>
      <c r="L10" s="55">
        <f t="shared" si="0"/>
        <v>94250</v>
      </c>
    </row>
    <row r="11" spans="1:12" x14ac:dyDescent="0.3">
      <c r="A11" s="14" t="s">
        <v>150</v>
      </c>
      <c r="B11" s="3" t="s">
        <v>151</v>
      </c>
      <c r="C11" s="55">
        <f>'Schedule of Revenues'!D40</f>
        <v>140000</v>
      </c>
      <c r="D11" s="55">
        <f>'Schedule of Revenues'!E40</f>
        <v>0</v>
      </c>
      <c r="E11" s="57">
        <v>13</v>
      </c>
      <c r="F11" s="55">
        <f>'Schedule of Revenues'!G40</f>
        <v>140000</v>
      </c>
      <c r="G11" s="57">
        <v>19</v>
      </c>
      <c r="H11" s="55">
        <f>'Schedule of Revenues'!I40</f>
        <v>100000</v>
      </c>
      <c r="J11" s="55" t="str">
        <f>IF(F11&gt;H11,"Under",IF(F11&lt;H11,"Over",IF(F11=H11," ")))</f>
        <v>Under</v>
      </c>
      <c r="K11" s="57">
        <v>25</v>
      </c>
      <c r="L11" s="55">
        <f t="shared" si="0"/>
        <v>40000</v>
      </c>
    </row>
    <row r="12" spans="1:12" x14ac:dyDescent="0.3">
      <c r="A12" s="14" t="s">
        <v>152</v>
      </c>
      <c r="B12" s="3" t="s">
        <v>153</v>
      </c>
      <c r="C12" s="55">
        <f>'Schedule of Revenues'!D62</f>
        <v>8948984</v>
      </c>
      <c r="D12" s="55">
        <f>'Schedule of Revenues'!E62</f>
        <v>0</v>
      </c>
      <c r="E12" s="57">
        <v>14</v>
      </c>
      <c r="F12" s="55">
        <f>'Schedule of Revenues'!G62</f>
        <v>8948984</v>
      </c>
      <c r="G12" s="57">
        <v>20</v>
      </c>
      <c r="H12" s="55">
        <f>'Schedule of Revenues'!I62</f>
        <v>8948984</v>
      </c>
      <c r="J12" s="55" t="str">
        <f>IF(F12&gt;H12,"Under",IF(F12&lt;H12,"Over",IF(F12=H12," ")))</f>
        <v xml:space="preserve"> </v>
      </c>
      <c r="K12" s="57">
        <v>26</v>
      </c>
      <c r="L12" s="55">
        <f t="shared" si="0"/>
        <v>0</v>
      </c>
    </row>
    <row r="13" spans="1:12" x14ac:dyDescent="0.3">
      <c r="A13" s="14" t="s">
        <v>154</v>
      </c>
      <c r="B13" s="3" t="s">
        <v>155</v>
      </c>
      <c r="C13" s="55">
        <f>'Schedule of Revenues'!D69</f>
        <v>945000</v>
      </c>
      <c r="D13" s="55">
        <f>'Schedule of Revenues'!E69</f>
        <v>0</v>
      </c>
      <c r="E13" s="57">
        <v>15</v>
      </c>
      <c r="F13" s="55">
        <f>'Schedule of Revenues'!G69</f>
        <v>945000</v>
      </c>
      <c r="G13" s="57">
        <v>21</v>
      </c>
      <c r="H13" s="55">
        <f>'Schedule of Revenues'!I69</f>
        <v>189000</v>
      </c>
      <c r="J13" s="55" t="str">
        <f>IF(F13&gt;H13,"Under",IF(F13&lt;H13,"Over",IF(F13=H13," ")))</f>
        <v>Under</v>
      </c>
      <c r="K13" s="57">
        <v>27</v>
      </c>
      <c r="L13" s="55">
        <f t="shared" si="0"/>
        <v>756000</v>
      </c>
    </row>
    <row r="14" spans="1:12" x14ac:dyDescent="0.3">
      <c r="A14" s="14" t="s">
        <v>156</v>
      </c>
      <c r="B14" s="3" t="s">
        <v>157</v>
      </c>
      <c r="C14" s="55">
        <f>'Schedule of Revenues'!D72</f>
        <v>0</v>
      </c>
      <c r="D14" s="55">
        <f>'Schedule of Revenues'!E72</f>
        <v>0</v>
      </c>
      <c r="E14" s="57">
        <v>16</v>
      </c>
      <c r="F14" s="55">
        <f>'Schedule of Revenues'!G72</f>
        <v>0</v>
      </c>
      <c r="G14" s="57">
        <v>22</v>
      </c>
      <c r="H14" s="55">
        <f>'Schedule of Revenues'!I72</f>
        <v>0</v>
      </c>
      <c r="J14" s="55"/>
      <c r="K14" s="57">
        <v>28</v>
      </c>
      <c r="L14" s="55">
        <f t="shared" si="0"/>
        <v>0</v>
      </c>
    </row>
    <row r="15" spans="1:12" s="1" customFormat="1" x14ac:dyDescent="0.25">
      <c r="A15" s="20"/>
      <c r="B15" s="60" t="s">
        <v>158</v>
      </c>
      <c r="C15" s="62">
        <f>SUM(C9:C14)</f>
        <v>23895400</v>
      </c>
      <c r="D15" s="62">
        <f>SUM(D9:D14)</f>
        <v>0</v>
      </c>
      <c r="E15" s="61">
        <v>1</v>
      </c>
      <c r="F15" s="62">
        <f>SUM(F9:F14)</f>
        <v>23895400</v>
      </c>
      <c r="G15" s="61">
        <v>2</v>
      </c>
      <c r="H15" s="62">
        <f>SUM(H9:H14)</f>
        <v>23004950</v>
      </c>
      <c r="J15" s="63" t="str">
        <f>IF(F15&gt;H15,"Under",IF(F15&lt;H15,"Over",IF(F15=H15," ")))</f>
        <v>Under</v>
      </c>
      <c r="K15" s="61">
        <v>3</v>
      </c>
      <c r="L15" s="62">
        <f>SUM(L9:L14)</f>
        <v>890450</v>
      </c>
    </row>
    <row r="16" spans="1:12" s="1" customFormat="1" ht="34.5" customHeight="1" x14ac:dyDescent="0.3">
      <c r="A16" s="135" t="s">
        <v>159</v>
      </c>
      <c r="B16" s="135"/>
      <c r="C16" s="135"/>
      <c r="D16" s="135"/>
      <c r="E16" s="135"/>
      <c r="F16" s="135"/>
      <c r="G16" s="135"/>
      <c r="H16" s="135"/>
      <c r="I16" s="135"/>
      <c r="J16" s="135"/>
      <c r="K16" s="135"/>
      <c r="L16" s="135"/>
    </row>
    <row r="17" spans="1:21" s="9" customFormat="1" ht="28" x14ac:dyDescent="0.25">
      <c r="A17" s="4" t="s">
        <v>5</v>
      </c>
      <c r="B17" s="5" t="s">
        <v>160</v>
      </c>
      <c r="C17" s="56" t="s">
        <v>161</v>
      </c>
      <c r="D17" s="56" t="s">
        <v>141</v>
      </c>
      <c r="E17" s="51" t="s">
        <v>48</v>
      </c>
      <c r="F17" s="51" t="s">
        <v>107</v>
      </c>
      <c r="G17" s="51" t="s">
        <v>49</v>
      </c>
      <c r="H17" s="51" t="s">
        <v>162</v>
      </c>
      <c r="I17" s="51" t="s">
        <v>75</v>
      </c>
      <c r="J17" s="51" t="s">
        <v>109</v>
      </c>
      <c r="K17" s="51" t="s">
        <v>77</v>
      </c>
      <c r="L17" s="56" t="s">
        <v>163</v>
      </c>
    </row>
    <row r="18" spans="1:21" ht="23.25" customHeight="1" x14ac:dyDescent="0.3">
      <c r="A18" s="24" t="s">
        <v>1744</v>
      </c>
      <c r="B18" s="24"/>
      <c r="C18" s="24"/>
      <c r="D18" s="24"/>
      <c r="E18" s="3"/>
      <c r="F18" s="13"/>
      <c r="G18" s="13"/>
      <c r="H18" s="64"/>
      <c r="I18" s="13"/>
      <c r="J18" s="64"/>
      <c r="L18" s="13"/>
    </row>
    <row r="19" spans="1:21" x14ac:dyDescent="0.3">
      <c r="A19" s="65" t="s">
        <v>164</v>
      </c>
      <c r="B19" s="3" t="s">
        <v>165</v>
      </c>
      <c r="C19" s="52">
        <f>'Statement of Appropriations'!D49</f>
        <v>14351250</v>
      </c>
      <c r="D19" s="52">
        <f>'Statement of Appropriations'!E49</f>
        <v>0</v>
      </c>
      <c r="E19" s="3"/>
      <c r="F19" s="52">
        <f>'Statement of Appropriations'!G49</f>
        <v>14351250</v>
      </c>
      <c r="G19" s="58"/>
      <c r="H19" s="52">
        <f>'Statement of Appropriations'!I49</f>
        <v>445075</v>
      </c>
      <c r="I19" s="52"/>
      <c r="J19" s="52">
        <f>'Statement of Appropriations'!K49</f>
        <v>13049925</v>
      </c>
      <c r="K19" s="52"/>
      <c r="L19" s="58">
        <f t="shared" ref="L19:L32" si="1">F19-H19-J19</f>
        <v>856250</v>
      </c>
    </row>
    <row r="20" spans="1:21" x14ac:dyDescent="0.3">
      <c r="A20" s="65" t="s">
        <v>166</v>
      </c>
      <c r="B20" s="3" t="s">
        <v>167</v>
      </c>
      <c r="C20" s="25">
        <f>'Statement of Appropriations'!D215</f>
        <v>800000</v>
      </c>
      <c r="D20" s="25">
        <f>'Statement of Appropriations'!E215</f>
        <v>0</v>
      </c>
      <c r="E20" s="3"/>
      <c r="F20" s="25">
        <f>'Statement of Appropriations'!G215</f>
        <v>800000</v>
      </c>
      <c r="G20" s="26"/>
      <c r="H20" s="25">
        <f>'Statement of Appropriations'!I215</f>
        <v>186750</v>
      </c>
      <c r="J20" s="25">
        <f>'Statement of Appropriations'!K215</f>
        <v>607250</v>
      </c>
      <c r="K20" s="55"/>
      <c r="L20" s="55">
        <f t="shared" si="1"/>
        <v>6000</v>
      </c>
      <c r="M20" s="55"/>
      <c r="N20" s="55"/>
      <c r="P20" s="55"/>
      <c r="Q20" s="55"/>
      <c r="R20" s="55"/>
      <c r="S20" s="55"/>
      <c r="T20" s="55"/>
      <c r="U20" s="55"/>
    </row>
    <row r="21" spans="1:21" x14ac:dyDescent="0.3">
      <c r="A21" s="66">
        <v>11230100</v>
      </c>
      <c r="B21" s="3" t="s">
        <v>168</v>
      </c>
      <c r="C21" s="25">
        <f>'Statement of Appropriations'!D226</f>
        <v>703000</v>
      </c>
      <c r="D21" s="25">
        <f>'Statement of Appropriations'!E226</f>
        <v>0</v>
      </c>
      <c r="E21" s="3"/>
      <c r="F21" s="25">
        <f>'Statement of Appropriations'!G226</f>
        <v>703000</v>
      </c>
      <c r="G21" s="26"/>
      <c r="H21" s="25">
        <f>'Statement of Appropriations'!I226</f>
        <v>49875</v>
      </c>
      <c r="J21" s="25">
        <f>'Statement of Appropriations'!K226</f>
        <v>497625</v>
      </c>
      <c r="K21" s="55"/>
      <c r="L21" s="55">
        <f t="shared" si="1"/>
        <v>155500</v>
      </c>
      <c r="M21" s="55"/>
      <c r="N21" s="55"/>
      <c r="P21" s="55"/>
      <c r="Q21" s="55"/>
      <c r="R21" s="55"/>
      <c r="S21" s="55"/>
      <c r="T21" s="55"/>
      <c r="U21" s="55"/>
    </row>
    <row r="22" spans="1:21" x14ac:dyDescent="0.3">
      <c r="A22" s="66">
        <v>11240100</v>
      </c>
      <c r="B22" s="3" t="s">
        <v>169</v>
      </c>
      <c r="C22" s="25">
        <f>'Statement of Appropriations'!D237</f>
        <v>100000</v>
      </c>
      <c r="D22" s="25">
        <f>'Statement of Appropriations'!E237</f>
        <v>0</v>
      </c>
      <c r="E22" s="3"/>
      <c r="F22" s="25">
        <f>'Statement of Appropriations'!G237</f>
        <v>100000</v>
      </c>
      <c r="G22" s="26"/>
      <c r="H22" s="25">
        <f>'Statement of Appropriations'!I237</f>
        <v>11250</v>
      </c>
      <c r="J22" s="25">
        <f>'Statement of Appropriations'!K237</f>
        <v>80650</v>
      </c>
      <c r="K22" s="55"/>
      <c r="L22" s="55">
        <f t="shared" si="1"/>
        <v>8100</v>
      </c>
      <c r="M22" s="55"/>
      <c r="N22" s="55"/>
      <c r="P22" s="55"/>
      <c r="Q22" s="55"/>
      <c r="R22" s="55"/>
      <c r="S22" s="55"/>
      <c r="T22" s="55"/>
      <c r="U22" s="55"/>
    </row>
    <row r="23" spans="1:21" x14ac:dyDescent="0.3">
      <c r="A23" s="66" t="s">
        <v>170</v>
      </c>
      <c r="B23" s="3" t="s">
        <v>171</v>
      </c>
      <c r="C23" s="25">
        <f>'Statement of Appropriations'!D271</f>
        <v>680200</v>
      </c>
      <c r="D23" s="25">
        <f>'Statement of Appropriations'!E271</f>
        <v>0</v>
      </c>
      <c r="E23" s="3"/>
      <c r="F23" s="25">
        <f>'Statement of Appropriations'!G271</f>
        <v>680200</v>
      </c>
      <c r="G23" s="26"/>
      <c r="H23" s="25">
        <f>'Statement of Appropriations'!I271</f>
        <v>604000</v>
      </c>
      <c r="J23" s="25">
        <f>'Statement of Appropriations'!K271</f>
        <v>74200</v>
      </c>
      <c r="K23" s="55"/>
      <c r="L23" s="55">
        <f t="shared" si="1"/>
        <v>2000</v>
      </c>
      <c r="M23" s="55"/>
      <c r="N23" s="55"/>
      <c r="P23" s="55"/>
      <c r="Q23" s="55"/>
      <c r="R23" s="55"/>
      <c r="S23" s="55"/>
      <c r="T23" s="55"/>
      <c r="U23" s="55"/>
    </row>
    <row r="24" spans="1:21" x14ac:dyDescent="0.3">
      <c r="A24" s="66">
        <v>11401100</v>
      </c>
      <c r="B24" s="3" t="s">
        <v>172</v>
      </c>
      <c r="C24" s="25">
        <f>'Statement of Appropriations'!D279</f>
        <v>80000</v>
      </c>
      <c r="D24" s="25">
        <f>'Statement of Appropriations'!E279</f>
        <v>0</v>
      </c>
      <c r="E24" s="3"/>
      <c r="F24" s="25">
        <f>'Statement of Appropriations'!G279</f>
        <v>80000</v>
      </c>
      <c r="G24" s="26"/>
      <c r="H24" s="25">
        <f>'Statement of Appropriations'!I279</f>
        <v>2150</v>
      </c>
      <c r="J24" s="25">
        <f>'Statement of Appropriations'!K279</f>
        <v>32850</v>
      </c>
      <c r="K24" s="55"/>
      <c r="L24" s="55">
        <f t="shared" si="1"/>
        <v>45000</v>
      </c>
      <c r="M24" s="55"/>
      <c r="N24" s="55"/>
      <c r="P24" s="55"/>
      <c r="Q24" s="55"/>
      <c r="R24" s="55"/>
      <c r="S24" s="55"/>
      <c r="T24" s="55"/>
      <c r="U24" s="55"/>
    </row>
    <row r="25" spans="1:21" x14ac:dyDescent="0.3">
      <c r="A25" s="66">
        <v>11402100</v>
      </c>
      <c r="B25" s="3" t="s">
        <v>173</v>
      </c>
      <c r="C25" s="25">
        <f>'Statement of Appropriations'!D287</f>
        <v>25000</v>
      </c>
      <c r="D25" s="25">
        <f>'Statement of Appropriations'!E287</f>
        <v>0</v>
      </c>
      <c r="E25" s="3"/>
      <c r="F25" s="25">
        <f>'Statement of Appropriations'!G287</f>
        <v>25000</v>
      </c>
      <c r="G25" s="26"/>
      <c r="H25" s="25">
        <f>'Statement of Appropriations'!I287</f>
        <v>1000</v>
      </c>
      <c r="J25" s="25">
        <f>'Statement of Appropriations'!K287</f>
        <v>100</v>
      </c>
      <c r="K25" s="55"/>
      <c r="L25" s="55">
        <f t="shared" si="1"/>
        <v>23900</v>
      </c>
      <c r="M25" s="55"/>
      <c r="N25" s="55"/>
      <c r="P25" s="55"/>
      <c r="Q25" s="55"/>
      <c r="R25" s="55"/>
      <c r="S25" s="55"/>
      <c r="T25" s="55"/>
      <c r="U25" s="55"/>
    </row>
    <row r="26" spans="1:21" x14ac:dyDescent="0.3">
      <c r="A26" s="66" t="s">
        <v>174</v>
      </c>
      <c r="B26" s="3" t="s">
        <v>175</v>
      </c>
      <c r="C26" s="15">
        <f>'Statement of Appropriations'!D306</f>
        <v>8300</v>
      </c>
      <c r="D26" s="15">
        <f>'Statement of Appropriations'!E306</f>
        <v>0</v>
      </c>
      <c r="E26" s="3"/>
      <c r="F26" s="15">
        <f>'Statement of Appropriations'!G306</f>
        <v>8300</v>
      </c>
      <c r="G26" s="26"/>
      <c r="H26" s="15">
        <f>'Statement of Appropriations'!I306</f>
        <v>400</v>
      </c>
      <c r="J26" s="15">
        <f>'Statement of Appropriations'!K306</f>
        <v>200</v>
      </c>
      <c r="K26" s="55"/>
      <c r="L26" s="55">
        <f t="shared" si="1"/>
        <v>7700</v>
      </c>
      <c r="M26" s="55"/>
      <c r="N26" s="55"/>
      <c r="P26" s="55"/>
      <c r="Q26" s="55"/>
      <c r="R26" s="55"/>
      <c r="S26" s="55"/>
      <c r="T26" s="55"/>
      <c r="U26" s="55"/>
    </row>
    <row r="27" spans="1:21" x14ac:dyDescent="0.3">
      <c r="A27" s="66" t="s">
        <v>176</v>
      </c>
      <c r="B27" s="3" t="s">
        <v>177</v>
      </c>
      <c r="C27" s="15">
        <f>'Statement of Appropriations'!D326</f>
        <v>8442</v>
      </c>
      <c r="D27" s="15">
        <f>'Statement of Appropriations'!E326</f>
        <v>0</v>
      </c>
      <c r="E27" s="3"/>
      <c r="F27" s="15">
        <f>'Statement of Appropriations'!G326</f>
        <v>8442</v>
      </c>
      <c r="G27" s="26"/>
      <c r="H27" s="15">
        <f>'Statement of Appropriations'!I326</f>
        <v>400</v>
      </c>
      <c r="J27" s="15">
        <f>'Statement of Appropriations'!K326</f>
        <v>200</v>
      </c>
      <c r="K27" s="55"/>
      <c r="L27" s="55">
        <f t="shared" si="1"/>
        <v>7842</v>
      </c>
      <c r="M27" s="55"/>
      <c r="N27" s="55"/>
      <c r="P27" s="55"/>
      <c r="Q27" s="55"/>
      <c r="R27" s="55"/>
      <c r="S27" s="55"/>
      <c r="T27" s="55"/>
      <c r="U27" s="55"/>
    </row>
    <row r="28" spans="1:21" x14ac:dyDescent="0.3">
      <c r="A28" s="66" t="s">
        <v>178</v>
      </c>
      <c r="B28" s="3" t="s">
        <v>179</v>
      </c>
      <c r="C28" s="15">
        <f>'Statement of Appropriations'!D346</f>
        <v>8463</v>
      </c>
      <c r="D28" s="15">
        <f>'Statement of Appropriations'!E346</f>
        <v>0</v>
      </c>
      <c r="E28" s="3"/>
      <c r="F28" s="15">
        <f>'Statement of Appropriations'!G346</f>
        <v>8463</v>
      </c>
      <c r="G28" s="26"/>
      <c r="H28" s="15">
        <f>'Statement of Appropriations'!I346</f>
        <v>301</v>
      </c>
      <c r="J28" s="15">
        <f>'Statement of Appropriations'!K346</f>
        <v>200</v>
      </c>
      <c r="K28" s="55"/>
      <c r="L28" s="55">
        <f t="shared" si="1"/>
        <v>7962</v>
      </c>
      <c r="M28" s="55"/>
      <c r="N28" s="55"/>
      <c r="P28" s="55"/>
      <c r="Q28" s="55"/>
      <c r="R28" s="55"/>
      <c r="S28" s="55"/>
      <c r="T28" s="55"/>
      <c r="U28" s="55"/>
    </row>
    <row r="29" spans="1:21" x14ac:dyDescent="0.3">
      <c r="A29" s="66" t="s">
        <v>180</v>
      </c>
      <c r="B29" s="3" t="s">
        <v>181</v>
      </c>
      <c r="C29" s="15">
        <f>'Statement of Appropriations'!D366</f>
        <v>4241</v>
      </c>
      <c r="D29" s="15">
        <f>'Statement of Appropriations'!E366</f>
        <v>0</v>
      </c>
      <c r="E29" s="3"/>
      <c r="F29" s="15">
        <f>'Statement of Appropriations'!G366</f>
        <v>4241</v>
      </c>
      <c r="G29" s="26"/>
      <c r="H29" s="15">
        <f>'Statement of Appropriations'!I366</f>
        <v>2410</v>
      </c>
      <c r="J29" s="15">
        <f>'Statement of Appropriations'!K366</f>
        <v>410</v>
      </c>
      <c r="K29" s="55"/>
      <c r="L29" s="55">
        <f t="shared" si="1"/>
        <v>1421</v>
      </c>
      <c r="M29" s="55"/>
      <c r="N29" s="55"/>
      <c r="P29" s="55"/>
      <c r="Q29" s="55"/>
      <c r="R29" s="55"/>
      <c r="S29" s="55"/>
      <c r="T29" s="55"/>
      <c r="U29" s="55"/>
    </row>
    <row r="30" spans="1:21" x14ac:dyDescent="0.3">
      <c r="A30" s="66" t="s">
        <v>182</v>
      </c>
      <c r="B30" s="3" t="s">
        <v>183</v>
      </c>
      <c r="C30" s="15">
        <f>'Statement of Appropriations'!D386</f>
        <v>8503</v>
      </c>
      <c r="D30" s="15">
        <f>'Statement of Appropriations'!E386</f>
        <v>0</v>
      </c>
      <c r="E30" s="3"/>
      <c r="F30" s="15">
        <f>'Statement of Appropriations'!G386</f>
        <v>8503</v>
      </c>
      <c r="G30" s="26"/>
      <c r="H30" s="15">
        <f>'Statement of Appropriations'!I386</f>
        <v>5030</v>
      </c>
      <c r="J30" s="15">
        <f>'Statement of Appropriations'!K386</f>
        <v>1030</v>
      </c>
      <c r="K30" s="55"/>
      <c r="L30" s="55">
        <f t="shared" si="1"/>
        <v>2443</v>
      </c>
      <c r="M30" s="55"/>
      <c r="N30" s="55"/>
      <c r="P30" s="55"/>
      <c r="Q30" s="55"/>
      <c r="R30" s="55"/>
      <c r="S30" s="55"/>
      <c r="T30" s="55"/>
      <c r="U30" s="55"/>
    </row>
    <row r="31" spans="1:21" x14ac:dyDescent="0.3">
      <c r="A31" s="66" t="s">
        <v>184</v>
      </c>
      <c r="B31" s="3" t="s">
        <v>185</v>
      </c>
      <c r="C31" s="25">
        <f>'Statement of Appropriations'!D394</f>
        <v>20000</v>
      </c>
      <c r="D31" s="25">
        <f>'Statement of Appropriations'!E394</f>
        <v>0</v>
      </c>
      <c r="E31" s="3"/>
      <c r="F31" s="25">
        <f>'Statement of Appropriations'!G394</f>
        <v>20000</v>
      </c>
      <c r="G31" s="26"/>
      <c r="H31" s="25">
        <f>'Statement of Appropriations'!I394</f>
        <v>4000</v>
      </c>
      <c r="J31" s="25">
        <f>'Statement of Appropriations'!K394</f>
        <v>14000</v>
      </c>
      <c r="K31" s="55"/>
      <c r="L31" s="55">
        <f t="shared" si="1"/>
        <v>2000</v>
      </c>
      <c r="M31" s="55"/>
      <c r="N31" s="55"/>
      <c r="P31" s="55"/>
      <c r="Q31" s="55"/>
      <c r="R31" s="55"/>
      <c r="S31" s="55"/>
      <c r="T31" s="55"/>
      <c r="U31" s="55"/>
    </row>
    <row r="32" spans="1:21" x14ac:dyDescent="0.3">
      <c r="A32" s="66">
        <v>11800330</v>
      </c>
      <c r="B32" s="3" t="s">
        <v>186</v>
      </c>
      <c r="C32" s="25">
        <f>'Statement of Appropriations'!D402</f>
        <v>30000</v>
      </c>
      <c r="D32" s="25">
        <f>'Statement of Appropriations'!E402</f>
        <v>0</v>
      </c>
      <c r="E32" s="3"/>
      <c r="F32" s="25">
        <f>'Statement of Appropriations'!G402</f>
        <v>30000</v>
      </c>
      <c r="G32" s="26"/>
      <c r="H32" s="25">
        <f>'Statement of Appropriations'!I402</f>
        <v>2000</v>
      </c>
      <c r="J32" s="25">
        <f>'Statement of Appropriations'!K402</f>
        <v>23000</v>
      </c>
      <c r="K32" s="55"/>
      <c r="L32" s="55">
        <f t="shared" si="1"/>
        <v>5000</v>
      </c>
      <c r="M32" s="55"/>
      <c r="N32" s="55"/>
      <c r="P32" s="55"/>
      <c r="Q32" s="55"/>
      <c r="R32" s="55"/>
      <c r="S32" s="55"/>
      <c r="T32" s="55"/>
      <c r="U32" s="55"/>
    </row>
    <row r="33" spans="1:21" ht="14.5" x14ac:dyDescent="0.35">
      <c r="A33" s="66"/>
      <c r="B33" s="67" t="s">
        <v>1745</v>
      </c>
      <c r="C33" s="25"/>
      <c r="D33" s="25"/>
      <c r="E33" s="3"/>
      <c r="F33" s="25"/>
      <c r="G33" s="26"/>
      <c r="H33" s="55"/>
      <c r="J33" s="55"/>
      <c r="K33" s="55"/>
      <c r="L33" s="55"/>
      <c r="M33" s="55"/>
      <c r="N33" s="55"/>
      <c r="P33" s="55"/>
      <c r="Q33" s="55"/>
      <c r="R33" s="55"/>
      <c r="S33" s="55"/>
      <c r="T33" s="55"/>
      <c r="U33" s="55"/>
    </row>
    <row r="34" spans="1:21" x14ac:dyDescent="0.3">
      <c r="A34" s="66">
        <v>11000100</v>
      </c>
      <c r="B34" s="3" t="s">
        <v>187</v>
      </c>
      <c r="C34" s="25">
        <f>'Statement of Appropriations'!D414</f>
        <v>199990</v>
      </c>
      <c r="D34" s="25">
        <f>'Statement of Appropriations'!E414</f>
        <v>0</v>
      </c>
      <c r="E34" s="3"/>
      <c r="F34" s="25">
        <f>'Statement of Appropriations'!G414</f>
        <v>199990</v>
      </c>
      <c r="G34" s="26"/>
      <c r="H34" s="25">
        <f>'Statement of Appropriations'!I414</f>
        <v>5630</v>
      </c>
      <c r="J34" s="25">
        <f>'Statement of Appropriations'!K414</f>
        <v>630</v>
      </c>
      <c r="K34" s="55"/>
      <c r="L34" s="55">
        <f t="shared" ref="L34:L60" si="2">F34-H34-J34</f>
        <v>193730</v>
      </c>
      <c r="M34" s="55"/>
      <c r="N34" s="55"/>
      <c r="P34" s="55"/>
      <c r="Q34" s="55"/>
      <c r="R34" s="55"/>
      <c r="S34" s="55"/>
      <c r="T34" s="55"/>
      <c r="U34" s="55"/>
    </row>
    <row r="35" spans="1:21" x14ac:dyDescent="0.3">
      <c r="A35" s="66">
        <v>11000211</v>
      </c>
      <c r="B35" s="3" t="s">
        <v>188</v>
      </c>
      <c r="C35" s="25">
        <f>'Statement of Appropriations'!D426</f>
        <v>100000</v>
      </c>
      <c r="D35" s="25">
        <f>'Statement of Appropriations'!E426</f>
        <v>0</v>
      </c>
      <c r="E35" s="3"/>
      <c r="F35" s="25">
        <f>'Statement of Appropriations'!G426</f>
        <v>100000</v>
      </c>
      <c r="G35" s="26"/>
      <c r="H35" s="25">
        <f>'Statement of Appropriations'!I426</f>
        <v>3400</v>
      </c>
      <c r="J35" s="25">
        <f>'Statement of Appropriations'!K426</f>
        <v>85600</v>
      </c>
      <c r="K35" s="55"/>
      <c r="L35" s="55">
        <f t="shared" si="2"/>
        <v>11000</v>
      </c>
      <c r="M35" s="55"/>
      <c r="N35" s="55"/>
      <c r="P35" s="55"/>
      <c r="Q35" s="55"/>
      <c r="R35" s="55"/>
      <c r="S35" s="55"/>
      <c r="T35" s="55"/>
      <c r="U35" s="55"/>
    </row>
    <row r="36" spans="1:21" x14ac:dyDescent="0.3">
      <c r="A36" s="66">
        <v>11000213</v>
      </c>
      <c r="B36" s="3" t="s">
        <v>189</v>
      </c>
      <c r="C36" s="25">
        <f>'Statement of Appropriations'!D436</f>
        <v>75000</v>
      </c>
      <c r="D36" s="25">
        <f>'Statement of Appropriations'!E436</f>
        <v>0</v>
      </c>
      <c r="E36" s="3"/>
      <c r="F36" s="25">
        <f>'Statement of Appropriations'!G436</f>
        <v>75000</v>
      </c>
      <c r="G36" s="26"/>
      <c r="H36" s="25">
        <f>'Statement of Appropriations'!I436</f>
        <v>3525</v>
      </c>
      <c r="J36" s="25">
        <f>'Statement of Appropriations'!K436</f>
        <v>66975</v>
      </c>
      <c r="K36" s="55"/>
      <c r="L36" s="55">
        <f t="shared" si="2"/>
        <v>4500</v>
      </c>
      <c r="M36" s="55"/>
      <c r="N36" s="55"/>
      <c r="P36" s="55"/>
      <c r="Q36" s="55"/>
      <c r="R36" s="55"/>
      <c r="S36" s="55"/>
      <c r="T36" s="55"/>
      <c r="U36" s="55"/>
    </row>
    <row r="37" spans="1:21" x14ac:dyDescent="0.3">
      <c r="A37" s="66">
        <v>11000216</v>
      </c>
      <c r="B37" s="3" t="s">
        <v>190</v>
      </c>
      <c r="C37" s="25">
        <f>'Statement of Appropriations'!D443</f>
        <v>15000</v>
      </c>
      <c r="D37" s="25">
        <f>'Statement of Appropriations'!E443</f>
        <v>0</v>
      </c>
      <c r="E37" s="3"/>
      <c r="F37" s="25">
        <f>'Statement of Appropriations'!G443</f>
        <v>15000</v>
      </c>
      <c r="G37" s="26"/>
      <c r="H37" s="25">
        <f>'Statement of Appropriations'!I443</f>
        <v>1000</v>
      </c>
      <c r="J37" s="25">
        <f>'Statement of Appropriations'!K443</f>
        <v>10000</v>
      </c>
      <c r="K37" s="55"/>
      <c r="L37" s="55">
        <f t="shared" si="2"/>
        <v>4000</v>
      </c>
      <c r="M37" s="55"/>
      <c r="N37" s="55"/>
      <c r="P37" s="55"/>
      <c r="Q37" s="55"/>
      <c r="R37" s="55"/>
      <c r="S37" s="55"/>
      <c r="T37" s="55"/>
      <c r="U37" s="55"/>
    </row>
    <row r="38" spans="1:21" x14ac:dyDescent="0.3">
      <c r="A38" s="66">
        <v>11000217</v>
      </c>
      <c r="B38" s="3" t="s">
        <v>191</v>
      </c>
      <c r="C38" s="25">
        <f>'Statement of Appropriations'!D450</f>
        <v>10000</v>
      </c>
      <c r="D38" s="25">
        <f>'Statement of Appropriations'!E450</f>
        <v>0</v>
      </c>
      <c r="E38" s="3"/>
      <c r="F38" s="25">
        <f>'Statement of Appropriations'!G450</f>
        <v>10000</v>
      </c>
      <c r="G38" s="26"/>
      <c r="H38" s="25">
        <f>'Statement of Appropriations'!I450</f>
        <v>1000</v>
      </c>
      <c r="J38" s="25">
        <f>'Statement of Appropriations'!K450</f>
        <v>5000</v>
      </c>
      <c r="K38" s="55"/>
      <c r="L38" s="55">
        <f t="shared" si="2"/>
        <v>4000</v>
      </c>
      <c r="M38" s="55"/>
      <c r="N38" s="55"/>
      <c r="P38" s="55"/>
      <c r="Q38" s="55"/>
      <c r="R38" s="55"/>
      <c r="S38" s="55"/>
      <c r="T38" s="55"/>
      <c r="U38" s="55"/>
    </row>
    <row r="39" spans="1:21" x14ac:dyDescent="0.3">
      <c r="A39" s="66">
        <v>11000218</v>
      </c>
      <c r="B39" s="3" t="s">
        <v>192</v>
      </c>
      <c r="C39" s="25">
        <f>'Statement of Appropriations'!D461</f>
        <v>11500</v>
      </c>
      <c r="D39" s="25">
        <f>'Statement of Appropriations'!E461</f>
        <v>0</v>
      </c>
      <c r="E39" s="3"/>
      <c r="F39" s="25">
        <f>'Statement of Appropriations'!G461</f>
        <v>11500</v>
      </c>
      <c r="G39" s="26"/>
      <c r="H39" s="25">
        <f>'Statement of Appropriations'!I461</f>
        <v>350</v>
      </c>
      <c r="J39" s="25">
        <f>'Statement of Appropriations'!K461</f>
        <v>10650</v>
      </c>
      <c r="K39" s="55"/>
      <c r="L39" s="55">
        <f t="shared" si="2"/>
        <v>500</v>
      </c>
      <c r="M39" s="55"/>
      <c r="N39" s="55"/>
      <c r="P39" s="55"/>
      <c r="Q39" s="55"/>
      <c r="R39" s="55"/>
      <c r="S39" s="55"/>
      <c r="T39" s="55"/>
      <c r="U39" s="55"/>
    </row>
    <row r="40" spans="1:21" x14ac:dyDescent="0.3">
      <c r="A40" s="66">
        <v>11000219</v>
      </c>
      <c r="B40" s="3" t="s">
        <v>193</v>
      </c>
      <c r="C40" s="25">
        <f>'Statement of Appropriations'!D473</f>
        <v>15100</v>
      </c>
      <c r="D40" s="25">
        <f>'Statement of Appropriations'!E473</f>
        <v>0</v>
      </c>
      <c r="E40" s="3"/>
      <c r="F40" s="25">
        <f>'Statement of Appropriations'!G473</f>
        <v>15100</v>
      </c>
      <c r="G40" s="26"/>
      <c r="H40" s="25">
        <f>'Statement of Appropriations'!I473</f>
        <v>600</v>
      </c>
      <c r="J40" s="25">
        <f>'Statement of Appropriations'!K473</f>
        <v>11400</v>
      </c>
      <c r="K40" s="55"/>
      <c r="L40" s="55">
        <f t="shared" si="2"/>
        <v>3100</v>
      </c>
      <c r="M40" s="55"/>
      <c r="N40" s="55"/>
      <c r="P40" s="55"/>
      <c r="Q40" s="55"/>
      <c r="R40" s="55"/>
      <c r="S40" s="55"/>
      <c r="T40" s="55"/>
      <c r="U40" s="55"/>
    </row>
    <row r="41" spans="1:21" x14ac:dyDescent="0.3">
      <c r="A41" s="66">
        <v>11000221</v>
      </c>
      <c r="B41" s="3" t="s">
        <v>194</v>
      </c>
      <c r="C41" s="25">
        <f>'Statement of Appropriations'!D486</f>
        <v>25000</v>
      </c>
      <c r="D41" s="25">
        <f>'Statement of Appropriations'!E486</f>
        <v>0</v>
      </c>
      <c r="E41" s="3"/>
      <c r="F41" s="25">
        <f>'Statement of Appropriations'!G486</f>
        <v>25000</v>
      </c>
      <c r="G41" s="26"/>
      <c r="H41" s="25">
        <f>'Statement of Appropriations'!I486</f>
        <v>2450</v>
      </c>
      <c r="J41" s="25">
        <f>'Statement of Appropriations'!K486</f>
        <v>19050</v>
      </c>
      <c r="K41" s="55"/>
      <c r="L41" s="55">
        <f t="shared" si="2"/>
        <v>3500</v>
      </c>
      <c r="M41" s="55"/>
      <c r="N41" s="55"/>
      <c r="P41" s="55"/>
      <c r="Q41" s="55"/>
      <c r="R41" s="55"/>
      <c r="S41" s="55"/>
      <c r="T41" s="55"/>
      <c r="U41" s="55"/>
    </row>
    <row r="42" spans="1:21" x14ac:dyDescent="0.3">
      <c r="A42" s="66">
        <v>11000222</v>
      </c>
      <c r="B42" s="3" t="s">
        <v>195</v>
      </c>
      <c r="C42" s="25">
        <f>'Statement of Appropriations'!D495</f>
        <v>100000</v>
      </c>
      <c r="D42" s="25">
        <f>'Statement of Appropriations'!E495</f>
        <v>0</v>
      </c>
      <c r="E42" s="3"/>
      <c r="F42" s="25">
        <f>'Statement of Appropriations'!G495</f>
        <v>100000</v>
      </c>
      <c r="G42" s="26"/>
      <c r="H42" s="25">
        <f>'Statement of Appropriations'!I495</f>
        <v>40000</v>
      </c>
      <c r="J42" s="25">
        <f>'Statement of Appropriations'!K495</f>
        <v>40000</v>
      </c>
      <c r="K42" s="55"/>
      <c r="L42" s="55">
        <f t="shared" si="2"/>
        <v>20000</v>
      </c>
      <c r="M42" s="55"/>
      <c r="N42" s="55"/>
      <c r="P42" s="55"/>
      <c r="Q42" s="55"/>
      <c r="R42" s="55"/>
      <c r="S42" s="55"/>
      <c r="T42" s="55"/>
      <c r="U42" s="55"/>
    </row>
    <row r="43" spans="1:21" x14ac:dyDescent="0.3">
      <c r="A43" s="66">
        <v>11000223</v>
      </c>
      <c r="B43" s="3" t="s">
        <v>196</v>
      </c>
      <c r="C43" s="25">
        <f>'Statement of Appropriations'!D507</f>
        <v>13000</v>
      </c>
      <c r="D43" s="25">
        <f>'Statement of Appropriations'!E507</f>
        <v>0</v>
      </c>
      <c r="E43" s="3"/>
      <c r="F43" s="25">
        <f>'Statement of Appropriations'!G507</f>
        <v>13000</v>
      </c>
      <c r="G43" s="26"/>
      <c r="H43" s="25">
        <f>'Statement of Appropriations'!I507</f>
        <v>2650</v>
      </c>
      <c r="J43" s="25">
        <f>'Statement of Appropriations'!K507</f>
        <v>4350</v>
      </c>
      <c r="K43" s="55"/>
      <c r="L43" s="55">
        <f t="shared" si="2"/>
        <v>6000</v>
      </c>
      <c r="M43" s="55"/>
      <c r="N43" s="55"/>
      <c r="P43" s="55"/>
      <c r="Q43" s="55"/>
      <c r="R43" s="55"/>
      <c r="S43" s="55"/>
      <c r="T43" s="55"/>
      <c r="U43" s="55"/>
    </row>
    <row r="44" spans="1:21" x14ac:dyDescent="0.3">
      <c r="A44" s="66">
        <v>11000230</v>
      </c>
      <c r="B44" s="3" t="s">
        <v>197</v>
      </c>
      <c r="C44" s="25">
        <f>'Statement of Appropriations'!D532</f>
        <v>121900</v>
      </c>
      <c r="D44" s="25">
        <f>'Statement of Appropriations'!E532</f>
        <v>0</v>
      </c>
      <c r="E44" s="3"/>
      <c r="F44" s="25">
        <f>'Statement of Appropriations'!G532</f>
        <v>121900</v>
      </c>
      <c r="G44" s="26"/>
      <c r="H44" s="25">
        <f>'Statement of Appropriations'!I532</f>
        <v>16600</v>
      </c>
      <c r="J44" s="25">
        <f>'Statement of Appropriations'!K532</f>
        <v>82400</v>
      </c>
      <c r="K44" s="55"/>
      <c r="L44" s="55">
        <f t="shared" si="2"/>
        <v>22900</v>
      </c>
      <c r="M44" s="55"/>
      <c r="N44" s="55"/>
      <c r="P44" s="55"/>
      <c r="Q44" s="55"/>
      <c r="R44" s="55"/>
      <c r="S44" s="55"/>
      <c r="T44" s="55"/>
      <c r="U44" s="55"/>
    </row>
    <row r="45" spans="1:21" x14ac:dyDescent="0.3">
      <c r="A45" s="66">
        <v>11000240</v>
      </c>
      <c r="B45" s="3" t="s">
        <v>198</v>
      </c>
      <c r="C45" s="25">
        <f>'Statement of Appropriations'!D543</f>
        <v>267000</v>
      </c>
      <c r="D45" s="25">
        <f>'Statement of Appropriations'!E543</f>
        <v>0</v>
      </c>
      <c r="E45" s="3"/>
      <c r="F45" s="25">
        <f>'Statement of Appropriations'!G543</f>
        <v>267000</v>
      </c>
      <c r="G45" s="26"/>
      <c r="H45" s="25">
        <f>'Statement of Appropriations'!I543</f>
        <v>20775</v>
      </c>
      <c r="J45" s="25">
        <f>'Statement of Appropriations'!K543</f>
        <v>193225</v>
      </c>
      <c r="K45" s="55"/>
      <c r="L45" s="55">
        <f t="shared" si="2"/>
        <v>53000</v>
      </c>
      <c r="M45" s="55"/>
      <c r="N45" s="55"/>
      <c r="P45" s="55"/>
      <c r="Q45" s="55"/>
      <c r="R45" s="55"/>
      <c r="S45" s="55"/>
      <c r="T45" s="55"/>
      <c r="U45" s="55"/>
    </row>
    <row r="46" spans="1:21" x14ac:dyDescent="0.3">
      <c r="A46" s="66">
        <v>11000251</v>
      </c>
      <c r="B46" s="3" t="s">
        <v>199</v>
      </c>
      <c r="C46" s="15">
        <f>'Statement of Appropriations'!D558</f>
        <v>2510</v>
      </c>
      <c r="D46" s="15">
        <f>'Statement of Appropriations'!E558</f>
        <v>0</v>
      </c>
      <c r="E46" s="3"/>
      <c r="F46" s="15">
        <f>'Statement of Appropriations'!G558</f>
        <v>2510</v>
      </c>
      <c r="G46" s="26"/>
      <c r="H46" s="15">
        <f>'Statement of Appropriations'!I558</f>
        <v>510</v>
      </c>
      <c r="J46" s="15">
        <f>'Statement of Appropriations'!K558</f>
        <v>10</v>
      </c>
      <c r="K46" s="55"/>
      <c r="L46" s="55">
        <f>F46-H46-J46</f>
        <v>1990</v>
      </c>
      <c r="M46" s="55"/>
      <c r="N46" s="68"/>
      <c r="P46" s="55"/>
      <c r="Q46" s="55"/>
      <c r="R46" s="55"/>
      <c r="S46" s="55"/>
      <c r="T46" s="55"/>
      <c r="U46" s="55"/>
    </row>
    <row r="47" spans="1:21" x14ac:dyDescent="0.3">
      <c r="A47" s="66">
        <v>11000252</v>
      </c>
      <c r="B47" s="3" t="s">
        <v>200</v>
      </c>
      <c r="C47" s="15">
        <f>'Statement of Appropriations'!D567</f>
        <v>2521</v>
      </c>
      <c r="D47" s="15">
        <f>'Statement of Appropriations'!E567</f>
        <v>0</v>
      </c>
      <c r="E47" s="3"/>
      <c r="F47" s="15">
        <f>'Statement of Appropriations'!G567</f>
        <v>2521</v>
      </c>
      <c r="G47" s="26"/>
      <c r="H47" s="15">
        <f>'Statement of Appropriations'!I567</f>
        <v>521</v>
      </c>
      <c r="J47" s="15">
        <f>'Statement of Appropriations'!K567</f>
        <v>21</v>
      </c>
      <c r="K47" s="55"/>
      <c r="L47" s="55">
        <f t="shared" si="2"/>
        <v>1979</v>
      </c>
      <c r="M47" s="55"/>
      <c r="N47" s="68"/>
      <c r="P47" s="55"/>
      <c r="Q47" s="55"/>
      <c r="R47" s="55"/>
      <c r="S47" s="55"/>
      <c r="T47" s="55"/>
      <c r="U47" s="55"/>
    </row>
    <row r="48" spans="1:21" x14ac:dyDescent="0.3">
      <c r="A48" s="66">
        <v>11000261</v>
      </c>
      <c r="B48" s="3" t="s">
        <v>201</v>
      </c>
      <c r="C48" s="25">
        <f>'Statement of Appropriations'!D575</f>
        <v>287880</v>
      </c>
      <c r="D48" s="25">
        <f>'Statement of Appropriations'!E575</f>
        <v>0</v>
      </c>
      <c r="E48" s="3"/>
      <c r="F48" s="25">
        <f>'Statement of Appropriations'!G575</f>
        <v>287880</v>
      </c>
      <c r="G48" s="26"/>
      <c r="H48" s="25">
        <f>'Statement of Appropriations'!I575</f>
        <v>6975.0000000000018</v>
      </c>
      <c r="J48" s="25">
        <f>'Statement of Appropriations'!K575</f>
        <v>132525</v>
      </c>
      <c r="K48" s="55"/>
      <c r="L48" s="55">
        <f t="shared" si="2"/>
        <v>148380</v>
      </c>
      <c r="M48" s="55"/>
      <c r="N48" s="55"/>
      <c r="P48" s="55"/>
      <c r="Q48" s="55"/>
      <c r="R48" s="55"/>
      <c r="S48" s="55"/>
      <c r="T48" s="55"/>
      <c r="U48" s="55"/>
    </row>
    <row r="49" spans="1:21" x14ac:dyDescent="0.3">
      <c r="A49" s="66">
        <v>11000262</v>
      </c>
      <c r="B49" s="3" t="s">
        <v>202</v>
      </c>
      <c r="C49" s="25">
        <f>'Statement of Appropriations'!D595</f>
        <v>877220</v>
      </c>
      <c r="D49" s="25">
        <f>'Statement of Appropriations'!E595</f>
        <v>0</v>
      </c>
      <c r="E49" s="3"/>
      <c r="F49" s="25">
        <f>'Statement of Appropriations'!G595</f>
        <v>877220</v>
      </c>
      <c r="G49" s="26"/>
      <c r="H49" s="25">
        <f>'Statement of Appropriations'!I595</f>
        <v>31275</v>
      </c>
      <c r="J49" s="25">
        <f>'Statement of Appropriations'!K595</f>
        <v>311225</v>
      </c>
      <c r="K49" s="55"/>
      <c r="L49" s="55">
        <f t="shared" si="2"/>
        <v>534720</v>
      </c>
      <c r="M49" s="55"/>
      <c r="N49" s="55"/>
      <c r="P49" s="55"/>
      <c r="Q49" s="55"/>
      <c r="R49" s="55"/>
      <c r="S49" s="55"/>
      <c r="T49" s="55"/>
      <c r="U49" s="55"/>
    </row>
    <row r="50" spans="1:21" x14ac:dyDescent="0.3">
      <c r="A50" s="66">
        <v>11000263</v>
      </c>
      <c r="B50" s="3" t="s">
        <v>203</v>
      </c>
      <c r="C50" s="15">
        <f>'Statement of Appropriations'!D603</f>
        <v>418800</v>
      </c>
      <c r="D50" s="15">
        <f>'Statement of Appropriations'!E603</f>
        <v>0</v>
      </c>
      <c r="E50" s="3"/>
      <c r="F50" s="15">
        <f>'Statement of Appropriations'!G603</f>
        <v>418800</v>
      </c>
      <c r="G50" s="26"/>
      <c r="H50" s="15">
        <f>'Statement of Appropriations'!I603</f>
        <v>14000</v>
      </c>
      <c r="J50" s="15">
        <f>'Statement of Appropriations'!K603</f>
        <v>266000</v>
      </c>
      <c r="K50" s="55"/>
      <c r="L50" s="55">
        <f t="shared" si="2"/>
        <v>138800</v>
      </c>
      <c r="M50" s="55"/>
      <c r="N50" s="55"/>
      <c r="P50" s="55"/>
      <c r="Q50" s="55"/>
      <c r="R50" s="55"/>
      <c r="S50" s="55"/>
      <c r="T50" s="55"/>
      <c r="U50" s="55"/>
    </row>
    <row r="51" spans="1:21" x14ac:dyDescent="0.3">
      <c r="A51" s="66">
        <v>11000266</v>
      </c>
      <c r="B51" s="3" t="s">
        <v>204</v>
      </c>
      <c r="C51" s="15">
        <f>'Statement of Appropriations'!D611</f>
        <v>42950</v>
      </c>
      <c r="D51" s="15">
        <f>'Statement of Appropriations'!E611</f>
        <v>0</v>
      </c>
      <c r="E51" s="3"/>
      <c r="F51" s="15">
        <f>'Statement of Appropriations'!G611</f>
        <v>42950</v>
      </c>
      <c r="G51" s="26"/>
      <c r="H51" s="15">
        <f>'Statement of Appropriations'!I611</f>
        <v>200</v>
      </c>
      <c r="J51" s="15">
        <f>'Statement of Appropriations'!K611</f>
        <v>30000</v>
      </c>
      <c r="K51" s="55"/>
      <c r="L51" s="55">
        <f t="shared" si="2"/>
        <v>12750</v>
      </c>
      <c r="M51" s="55"/>
      <c r="N51" s="55"/>
      <c r="P51" s="55"/>
      <c r="Q51" s="55"/>
      <c r="R51" s="55"/>
      <c r="S51" s="55"/>
      <c r="T51" s="55"/>
      <c r="U51" s="55"/>
    </row>
    <row r="52" spans="1:21" x14ac:dyDescent="0.3">
      <c r="A52" s="66">
        <v>11000270</v>
      </c>
      <c r="B52" s="3" t="s">
        <v>205</v>
      </c>
      <c r="C52" s="25">
        <f>'Statement of Appropriations'!D640</f>
        <v>826860</v>
      </c>
      <c r="D52" s="25">
        <f>'Statement of Appropriations'!E640</f>
        <v>0</v>
      </c>
      <c r="E52" s="3"/>
      <c r="F52" s="25">
        <f>'Statement of Appropriations'!G640</f>
        <v>826860</v>
      </c>
      <c r="G52" s="26"/>
      <c r="H52" s="25">
        <f>'Statement of Appropriations'!I640</f>
        <v>59250</v>
      </c>
      <c r="J52" s="25">
        <f>'Statement of Appropriations'!K640</f>
        <v>463750</v>
      </c>
      <c r="K52" s="55"/>
      <c r="L52" s="55">
        <f t="shared" si="2"/>
        <v>303860</v>
      </c>
      <c r="M52" s="55"/>
      <c r="N52" s="55"/>
      <c r="P52" s="55"/>
      <c r="Q52" s="55"/>
      <c r="R52" s="55"/>
      <c r="S52" s="55"/>
      <c r="T52" s="55"/>
      <c r="U52" s="55"/>
    </row>
    <row r="53" spans="1:21" x14ac:dyDescent="0.3">
      <c r="A53" s="66" t="s">
        <v>206</v>
      </c>
      <c r="B53" s="3" t="s">
        <v>207</v>
      </c>
      <c r="C53" s="25">
        <f>'Statement of Appropriations'!D1021</f>
        <v>9222690</v>
      </c>
      <c r="D53" s="25">
        <f>'Statement of Appropriations'!E1021</f>
        <v>0</v>
      </c>
      <c r="E53" s="3"/>
      <c r="F53" s="25">
        <f>'Statement of Appropriations'!G1021</f>
        <v>9222690</v>
      </c>
      <c r="G53" s="26"/>
      <c r="H53" s="25">
        <f>'Statement of Appropriations'!I1021</f>
        <v>5202000</v>
      </c>
      <c r="J53" s="25">
        <f>'Statement of Appropriations'!K1021</f>
        <v>467290</v>
      </c>
      <c r="K53" s="55"/>
      <c r="L53" s="55">
        <f t="shared" si="2"/>
        <v>3553400</v>
      </c>
      <c r="M53" s="55"/>
      <c r="N53" s="69"/>
      <c r="P53" s="70"/>
      <c r="Q53" s="70"/>
      <c r="R53" s="70"/>
      <c r="S53" s="70"/>
      <c r="T53" s="55"/>
      <c r="U53" s="55"/>
    </row>
    <row r="54" spans="1:21" x14ac:dyDescent="0.3">
      <c r="A54" s="66" t="s">
        <v>208</v>
      </c>
      <c r="B54" s="3" t="s">
        <v>209</v>
      </c>
      <c r="C54" s="25">
        <f>'Statement of Appropriations'!D1024</f>
        <v>19700</v>
      </c>
      <c r="D54" s="25">
        <f>'Statement of Appropriations'!E1024</f>
        <v>0</v>
      </c>
      <c r="E54" s="3"/>
      <c r="F54" s="25">
        <f>'Statement of Appropriations'!G1024</f>
        <v>19700</v>
      </c>
      <c r="G54" s="26"/>
      <c r="H54" s="25">
        <f>'Statement of Appropriations'!I1024</f>
        <v>300</v>
      </c>
      <c r="J54" s="25">
        <f>'Statement of Appropriations'!K1024</f>
        <v>100</v>
      </c>
      <c r="K54" s="55"/>
      <c r="L54" s="55">
        <f t="shared" si="2"/>
        <v>19300</v>
      </c>
      <c r="M54" s="55"/>
      <c r="N54" s="55"/>
      <c r="P54" s="55"/>
      <c r="Q54" s="55"/>
      <c r="R54" s="55"/>
      <c r="S54" s="55"/>
      <c r="T54" s="55"/>
      <c r="U54" s="55"/>
    </row>
    <row r="55" spans="1:21" x14ac:dyDescent="0.3">
      <c r="A55" s="66" t="s">
        <v>210</v>
      </c>
      <c r="B55" s="3" t="s">
        <v>211</v>
      </c>
      <c r="C55" s="25">
        <f>'Statement of Appropriations'!D1029</f>
        <v>0</v>
      </c>
      <c r="D55" s="25">
        <f>'Statement of Appropriations'!E1029</f>
        <v>0</v>
      </c>
      <c r="E55" s="3"/>
      <c r="F55" s="25">
        <f>'Statement of Appropriations'!G1029</f>
        <v>0</v>
      </c>
      <c r="G55" s="26"/>
      <c r="H55" s="25">
        <f>'Statement of Appropriations'!I1029</f>
        <v>200</v>
      </c>
      <c r="J55" s="25">
        <f>'Statement of Appropriations'!K1029</f>
        <v>100</v>
      </c>
      <c r="K55" s="55"/>
      <c r="L55" s="55">
        <f t="shared" si="2"/>
        <v>-300</v>
      </c>
      <c r="M55" s="55"/>
      <c r="N55" s="55"/>
      <c r="P55" s="55"/>
      <c r="Q55" s="55"/>
      <c r="R55" s="55"/>
      <c r="S55" s="55"/>
      <c r="T55" s="55"/>
      <c r="U55" s="55"/>
    </row>
    <row r="56" spans="1:21" x14ac:dyDescent="0.3">
      <c r="A56" s="148" t="s">
        <v>210</v>
      </c>
      <c r="B56" s="149" t="s">
        <v>1455</v>
      </c>
      <c r="C56" s="25">
        <f>'Statement of Appropriations'!D1032</f>
        <v>0</v>
      </c>
      <c r="D56" s="25">
        <f>'Statement of Appropriations'!E1032</f>
        <v>0</v>
      </c>
      <c r="E56" s="149"/>
      <c r="F56" s="25">
        <f>'Statement of Appropriations'!G1032</f>
        <v>0</v>
      </c>
      <c r="G56" s="151"/>
      <c r="H56" s="25">
        <f>'Statement of Appropriations'!I1032</f>
        <v>0</v>
      </c>
      <c r="I56" s="150"/>
      <c r="J56" s="25">
        <f>'Statement of Appropriations'!K1032</f>
        <v>0</v>
      </c>
      <c r="K56" s="151"/>
      <c r="L56" s="55">
        <f t="shared" si="2"/>
        <v>0</v>
      </c>
      <c r="M56" s="55"/>
      <c r="N56" s="55"/>
      <c r="P56" s="55"/>
      <c r="Q56" s="55"/>
      <c r="R56" s="55"/>
      <c r="S56" s="55"/>
      <c r="T56" s="55"/>
      <c r="U56" s="55"/>
    </row>
    <row r="57" spans="1:21" ht="14.5" thickBot="1" x14ac:dyDescent="0.35">
      <c r="A57" s="66" t="s">
        <v>212</v>
      </c>
      <c r="B57" s="11" t="s">
        <v>213</v>
      </c>
      <c r="C57" s="40">
        <f>SUM(C19:C55)</f>
        <v>29482020</v>
      </c>
      <c r="D57" s="40">
        <f>SUM(D19:D55)</f>
        <v>0</v>
      </c>
      <c r="E57" s="3"/>
      <c r="F57" s="40">
        <f>SUM(F19:F55)</f>
        <v>29482020</v>
      </c>
      <c r="G57" s="71"/>
      <c r="H57" s="40">
        <f>SUM(H19:H55)</f>
        <v>6727852</v>
      </c>
      <c r="I57" s="37"/>
      <c r="J57" s="40">
        <f>SUM(J19:J55)</f>
        <v>16581941</v>
      </c>
      <c r="K57" s="71"/>
      <c r="L57" s="72">
        <f t="shared" si="2"/>
        <v>6172227</v>
      </c>
      <c r="M57" s="55"/>
      <c r="N57" s="55"/>
      <c r="P57" s="55"/>
      <c r="Q57" s="55"/>
      <c r="R57" s="55"/>
      <c r="S57" s="55"/>
      <c r="T57" s="55"/>
      <c r="U57" s="55"/>
    </row>
    <row r="58" spans="1:21" ht="26.5" customHeight="1" thickTop="1" x14ac:dyDescent="0.3">
      <c r="A58" s="11" t="s">
        <v>1746</v>
      </c>
      <c r="B58" s="11"/>
      <c r="C58" s="25"/>
      <c r="D58" s="25"/>
      <c r="E58" s="3"/>
      <c r="F58" s="25"/>
      <c r="G58" s="26"/>
      <c r="H58" s="55"/>
      <c r="J58" s="55"/>
      <c r="K58" s="71"/>
      <c r="L58" s="55"/>
      <c r="M58" s="55"/>
      <c r="N58" s="55"/>
      <c r="P58" s="55"/>
      <c r="Q58" s="55"/>
      <c r="R58" s="55"/>
      <c r="S58" s="55"/>
      <c r="T58" s="55"/>
      <c r="U58" s="55"/>
    </row>
    <row r="59" spans="1:21" x14ac:dyDescent="0.3">
      <c r="A59" s="66" t="s">
        <v>214</v>
      </c>
      <c r="B59" s="3" t="s">
        <v>215</v>
      </c>
      <c r="C59" s="52">
        <f>'Statement of Appropriations'!D1088</f>
        <v>400000</v>
      </c>
      <c r="D59" s="52">
        <f>'Statement of Appropriations'!E1088</f>
        <v>0</v>
      </c>
      <c r="E59" s="3"/>
      <c r="F59" s="52">
        <f>'Statement of Appropriations'!G1088</f>
        <v>400000</v>
      </c>
      <c r="G59" s="73"/>
      <c r="H59" s="52">
        <f>'Statement of Appropriations'!I1088</f>
        <v>110000</v>
      </c>
      <c r="I59" s="36"/>
      <c r="J59" s="52">
        <f>'Statement of Appropriations'!K1088</f>
        <v>165000</v>
      </c>
      <c r="K59" s="73"/>
      <c r="L59" s="58">
        <f t="shared" si="2"/>
        <v>125000</v>
      </c>
      <c r="M59" s="55"/>
      <c r="N59" s="55"/>
      <c r="P59" s="55"/>
      <c r="Q59" s="55"/>
      <c r="R59" s="55"/>
      <c r="S59" s="55"/>
      <c r="T59" s="55"/>
      <c r="U59" s="55"/>
    </row>
    <row r="60" spans="1:21" x14ac:dyDescent="0.3">
      <c r="A60" s="66" t="s">
        <v>216</v>
      </c>
      <c r="B60" s="3" t="s">
        <v>217</v>
      </c>
      <c r="C60" s="25">
        <f>'Statement of Appropriations'!D1105</f>
        <v>939200</v>
      </c>
      <c r="D60" s="25">
        <f>'Statement of Appropriations'!E1105</f>
        <v>0</v>
      </c>
      <c r="E60" s="3"/>
      <c r="F60" s="25">
        <f>'Statement of Appropriations'!G1105</f>
        <v>939200</v>
      </c>
      <c r="G60" s="26"/>
      <c r="H60" s="25">
        <f>'Statement of Appropriations'!I1105</f>
        <v>200000</v>
      </c>
      <c r="J60" s="25">
        <f>'Statement of Appropriations'!K1105</f>
        <v>639200</v>
      </c>
      <c r="K60" s="71"/>
      <c r="L60" s="55">
        <f t="shared" si="2"/>
        <v>100000</v>
      </c>
      <c r="M60" s="55"/>
      <c r="N60" s="69"/>
      <c r="P60" s="55"/>
      <c r="Q60" s="55"/>
      <c r="R60" s="55"/>
      <c r="S60" s="55"/>
      <c r="T60" s="55"/>
      <c r="U60" s="55"/>
    </row>
    <row r="61" spans="1:21" ht="14.5" thickBot="1" x14ac:dyDescent="0.35">
      <c r="A61" s="14"/>
      <c r="B61" s="11" t="s">
        <v>218</v>
      </c>
      <c r="C61" s="40">
        <f>SUM(C59:C60)</f>
        <v>1339200</v>
      </c>
      <c r="D61" s="40">
        <f>SUM(D59:D60)</f>
        <v>0</v>
      </c>
      <c r="E61" s="3"/>
      <c r="F61" s="40">
        <f>SUM(F59:F60)</f>
        <v>1339200</v>
      </c>
      <c r="G61" s="71"/>
      <c r="H61" s="40">
        <f>SUM(H59:H60)</f>
        <v>310000</v>
      </c>
      <c r="I61" s="37"/>
      <c r="J61" s="40">
        <f>SUM(J59:J60)</f>
        <v>804200</v>
      </c>
      <c r="K61" s="71"/>
      <c r="L61" s="72">
        <f>SUM(L59:L60)</f>
        <v>225000</v>
      </c>
      <c r="M61" s="55"/>
      <c r="N61" s="55"/>
      <c r="P61" s="55"/>
      <c r="Q61" s="55"/>
      <c r="R61" s="55"/>
      <c r="S61" s="55"/>
      <c r="T61" s="55"/>
      <c r="U61" s="55"/>
    </row>
    <row r="62" spans="1:21" ht="31.15" customHeight="1" thickTop="1" x14ac:dyDescent="0.3">
      <c r="A62" s="11" t="s">
        <v>1747</v>
      </c>
      <c r="B62" s="11"/>
      <c r="C62" s="25"/>
      <c r="D62" s="25"/>
      <c r="E62" s="3"/>
      <c r="F62" s="25"/>
      <c r="G62" s="26"/>
      <c r="H62" s="55"/>
      <c r="J62" s="55"/>
      <c r="K62" s="71"/>
      <c r="L62" s="55"/>
      <c r="M62" s="55"/>
      <c r="N62" s="55"/>
      <c r="P62" s="55"/>
      <c r="Q62" s="55"/>
      <c r="R62" s="55"/>
      <c r="S62" s="55"/>
      <c r="T62" s="55"/>
      <c r="U62" s="55"/>
    </row>
    <row r="63" spans="1:21" x14ac:dyDescent="0.3">
      <c r="A63" s="74" t="s">
        <v>219</v>
      </c>
      <c r="B63" s="3" t="s">
        <v>220</v>
      </c>
      <c r="C63" s="52">
        <f>'Statement of Appropriations'!D1117</f>
        <v>3301</v>
      </c>
      <c r="D63" s="52">
        <f>'Statement of Appropriations'!E1117</f>
        <v>0</v>
      </c>
      <c r="E63" s="3"/>
      <c r="F63" s="52">
        <f>'Statement of Appropriations'!G1117</f>
        <v>3301</v>
      </c>
      <c r="G63" s="73"/>
      <c r="H63" s="52">
        <f>'Statement of Appropriations'!I1117</f>
        <v>301</v>
      </c>
      <c r="I63" s="36"/>
      <c r="J63" s="52">
        <f>'Statement of Appropriations'!K1117</f>
        <v>100</v>
      </c>
      <c r="K63" s="73"/>
      <c r="L63" s="58">
        <f t="shared" ref="L63:L77" si="3">F63-H63-J63</f>
        <v>2900</v>
      </c>
      <c r="M63" s="55"/>
      <c r="N63" s="55"/>
      <c r="P63" s="55"/>
      <c r="Q63" s="55"/>
      <c r="R63" s="55"/>
      <c r="S63" s="55"/>
      <c r="T63" s="55"/>
      <c r="U63" s="55"/>
    </row>
    <row r="64" spans="1:21" x14ac:dyDescent="0.3">
      <c r="A64" s="74" t="s">
        <v>221</v>
      </c>
      <c r="B64" s="3" t="s">
        <v>222</v>
      </c>
      <c r="C64" s="25">
        <f>'Statement of Appropriations'!D1126</f>
        <v>3302</v>
      </c>
      <c r="D64" s="25">
        <f>'Statement of Appropriations'!E1126</f>
        <v>0</v>
      </c>
      <c r="E64" s="3"/>
      <c r="F64" s="25">
        <f>'Statement of Appropriations'!G1126</f>
        <v>3302</v>
      </c>
      <c r="G64" s="26"/>
      <c r="H64" s="25">
        <f>'Statement of Appropriations'!I1126</f>
        <v>302</v>
      </c>
      <c r="J64" s="25">
        <f>'Statement of Appropriations'!K1126</f>
        <v>200</v>
      </c>
      <c r="K64" s="71"/>
      <c r="L64" s="55">
        <f t="shared" si="3"/>
        <v>2800</v>
      </c>
      <c r="M64" s="55"/>
      <c r="N64" s="55"/>
      <c r="P64" s="55"/>
      <c r="Q64" s="55"/>
      <c r="R64" s="55"/>
      <c r="S64" s="55"/>
      <c r="T64" s="55"/>
      <c r="U64" s="55"/>
    </row>
    <row r="65" spans="1:21" x14ac:dyDescent="0.3">
      <c r="A65" s="66">
        <v>13422100</v>
      </c>
      <c r="B65" s="3" t="s">
        <v>223</v>
      </c>
      <c r="C65" s="25">
        <f>'Statement of Appropriations'!D1139</f>
        <v>20000</v>
      </c>
      <c r="D65" s="25">
        <f>'Statement of Appropriations'!E1139</f>
        <v>0</v>
      </c>
      <c r="E65" s="3"/>
      <c r="F65" s="25">
        <f>'Statement of Appropriations'!G1139</f>
        <v>20000</v>
      </c>
      <c r="G65" s="26"/>
      <c r="H65" s="25">
        <f>'Statement of Appropriations'!I1139</f>
        <v>1000</v>
      </c>
      <c r="J65" s="25">
        <f>'Statement of Appropriations'!K1139</f>
        <v>18000</v>
      </c>
      <c r="K65" s="71"/>
      <c r="L65" s="55">
        <f t="shared" si="3"/>
        <v>1000</v>
      </c>
      <c r="M65" s="55"/>
      <c r="N65" s="55"/>
      <c r="P65" s="55"/>
      <c r="Q65" s="55"/>
      <c r="R65" s="55"/>
      <c r="S65" s="55"/>
      <c r="T65" s="55"/>
      <c r="U65" s="55"/>
    </row>
    <row r="66" spans="1:21" x14ac:dyDescent="0.3">
      <c r="A66" s="66">
        <v>13422200</v>
      </c>
      <c r="B66" s="3" t="s">
        <v>224</v>
      </c>
      <c r="C66" s="25">
        <f>'Statement of Appropriations'!D1148</f>
        <v>4000</v>
      </c>
      <c r="D66" s="25">
        <f>'Statement of Appropriations'!E1148</f>
        <v>0</v>
      </c>
      <c r="E66" s="3"/>
      <c r="F66" s="25">
        <f>'Statement of Appropriations'!G1148</f>
        <v>4000</v>
      </c>
      <c r="G66" s="26"/>
      <c r="H66" s="25">
        <f>'Statement of Appropriations'!I1148</f>
        <v>200</v>
      </c>
      <c r="J66" s="25">
        <f>'Statement of Appropriations'!K1148</f>
        <v>100</v>
      </c>
      <c r="K66" s="71"/>
      <c r="L66" s="55">
        <f t="shared" si="3"/>
        <v>3700</v>
      </c>
      <c r="M66" s="55"/>
      <c r="N66" s="55"/>
      <c r="P66" s="55"/>
      <c r="Q66" s="55"/>
      <c r="R66" s="55"/>
      <c r="S66" s="55"/>
      <c r="T66" s="55"/>
      <c r="U66" s="55"/>
    </row>
    <row r="67" spans="1:21" x14ac:dyDescent="0.3">
      <c r="A67" s="66" t="s">
        <v>225</v>
      </c>
      <c r="B67" s="3" t="s">
        <v>226</v>
      </c>
      <c r="C67" s="25">
        <f>'Statement of Appropriations'!D1161</f>
        <v>60000</v>
      </c>
      <c r="D67" s="25">
        <f>'Statement of Appropriations'!E1161</f>
        <v>0</v>
      </c>
      <c r="E67" s="3"/>
      <c r="F67" s="25">
        <f>'Statement of Appropriations'!G1161</f>
        <v>60000</v>
      </c>
      <c r="G67" s="26"/>
      <c r="H67" s="25">
        <f>'Statement of Appropriations'!I1161</f>
        <v>100</v>
      </c>
      <c r="J67" s="25">
        <f>'Statement of Appropriations'!K1161</f>
        <v>40000</v>
      </c>
      <c r="K67" s="71"/>
      <c r="L67" s="55">
        <f t="shared" si="3"/>
        <v>19900</v>
      </c>
      <c r="M67" s="55"/>
      <c r="N67" s="55"/>
      <c r="P67" s="55"/>
      <c r="Q67" s="55"/>
      <c r="R67" s="55"/>
      <c r="S67" s="55"/>
      <c r="T67" s="55"/>
      <c r="U67" s="55"/>
    </row>
    <row r="68" spans="1:21" x14ac:dyDescent="0.3">
      <c r="A68" s="66" t="s">
        <v>227</v>
      </c>
      <c r="B68" s="3" t="s">
        <v>228</v>
      </c>
      <c r="C68" s="25">
        <f>'Statement of Appropriations'!D1170</f>
        <v>40000</v>
      </c>
      <c r="D68" s="25">
        <f>'Statement of Appropriations'!E1170</f>
        <v>0</v>
      </c>
      <c r="E68" s="3"/>
      <c r="F68" s="25">
        <f>'Statement of Appropriations'!G1170</f>
        <v>40000</v>
      </c>
      <c r="G68" s="26"/>
      <c r="H68" s="25">
        <f>'Statement of Appropriations'!I1170</f>
        <v>200</v>
      </c>
      <c r="J68" s="25">
        <f>'Statement of Appropriations'!K1170</f>
        <v>30000</v>
      </c>
      <c r="K68" s="71"/>
      <c r="L68" s="55">
        <f t="shared" si="3"/>
        <v>9800</v>
      </c>
      <c r="M68" s="55"/>
      <c r="N68" s="55"/>
      <c r="P68" s="55"/>
      <c r="Q68" s="55"/>
      <c r="R68" s="55"/>
      <c r="S68" s="55"/>
      <c r="T68" s="55"/>
      <c r="U68" s="55"/>
    </row>
    <row r="69" spans="1:21" x14ac:dyDescent="0.3">
      <c r="A69" s="66">
        <v>13601100</v>
      </c>
      <c r="B69" s="3" t="s">
        <v>229</v>
      </c>
      <c r="C69" s="25">
        <f>'Statement of Appropriations'!D1183</f>
        <v>32000</v>
      </c>
      <c r="D69" s="25">
        <f>'Statement of Appropriations'!E1183</f>
        <v>0</v>
      </c>
      <c r="E69" s="3"/>
      <c r="F69" s="25">
        <f>'Statement of Appropriations'!G1183</f>
        <v>32000</v>
      </c>
      <c r="G69" s="26"/>
      <c r="H69" s="25">
        <f>'Statement of Appropriations'!I1183</f>
        <v>8500</v>
      </c>
      <c r="J69" s="25">
        <f>'Statement of Appropriations'!K1183</f>
        <v>17000</v>
      </c>
      <c r="K69" s="71"/>
      <c r="L69" s="55">
        <f t="shared" si="3"/>
        <v>6500</v>
      </c>
      <c r="M69" s="55"/>
      <c r="N69" s="55"/>
      <c r="P69" s="55"/>
      <c r="Q69" s="55"/>
      <c r="R69" s="55"/>
      <c r="S69" s="55"/>
      <c r="T69" s="55"/>
      <c r="U69" s="55"/>
    </row>
    <row r="70" spans="1:21" x14ac:dyDescent="0.3">
      <c r="A70" s="66">
        <v>13601200</v>
      </c>
      <c r="B70" s="3" t="s">
        <v>230</v>
      </c>
      <c r="C70" s="25">
        <f>'Statement of Appropriations'!D1192</f>
        <v>16000</v>
      </c>
      <c r="D70" s="25">
        <f>'Statement of Appropriations'!E1192</f>
        <v>0</v>
      </c>
      <c r="E70" s="3"/>
      <c r="F70" s="25">
        <f>'Statement of Appropriations'!G1192</f>
        <v>16000</v>
      </c>
      <c r="G70" s="26"/>
      <c r="H70" s="25">
        <f>'Statement of Appropriations'!I1192</f>
        <v>6500</v>
      </c>
      <c r="J70" s="25">
        <f>'Statement of Appropriations'!K1192</f>
        <v>5000</v>
      </c>
      <c r="K70" s="71"/>
      <c r="L70" s="55">
        <f t="shared" si="3"/>
        <v>4500</v>
      </c>
      <c r="M70" s="55"/>
      <c r="N70" s="55"/>
      <c r="P70" s="55"/>
      <c r="Q70" s="55"/>
      <c r="R70" s="55"/>
      <c r="S70" s="55"/>
      <c r="T70" s="55"/>
      <c r="U70" s="55"/>
    </row>
    <row r="71" spans="1:21" x14ac:dyDescent="0.3">
      <c r="A71" s="66">
        <v>13602100</v>
      </c>
      <c r="B71" s="3" t="s">
        <v>231</v>
      </c>
      <c r="C71" s="25">
        <f>'Statement of Appropriations'!D1205</f>
        <v>46000</v>
      </c>
      <c r="D71" s="25">
        <f>'Statement of Appropriations'!E1205</f>
        <v>0</v>
      </c>
      <c r="E71" s="3"/>
      <c r="F71" s="25">
        <f>'Statement of Appropriations'!G1205</f>
        <v>46000</v>
      </c>
      <c r="G71" s="26"/>
      <c r="H71" s="25">
        <f>'Statement of Appropriations'!I1205</f>
        <v>16000</v>
      </c>
      <c r="J71" s="25">
        <f>'Statement of Appropriations'!K1205</f>
        <v>22000</v>
      </c>
      <c r="K71" s="71"/>
      <c r="L71" s="55">
        <f t="shared" si="3"/>
        <v>8000</v>
      </c>
      <c r="M71" s="55"/>
      <c r="N71" s="55"/>
      <c r="P71" s="55"/>
      <c r="Q71" s="55"/>
      <c r="R71" s="55"/>
      <c r="S71" s="55"/>
      <c r="T71" s="55"/>
      <c r="U71" s="55"/>
    </row>
    <row r="72" spans="1:21" x14ac:dyDescent="0.3">
      <c r="A72" s="66">
        <v>13602200</v>
      </c>
      <c r="B72" s="3" t="s">
        <v>232</v>
      </c>
      <c r="C72" s="25">
        <f>'Statement of Appropriations'!D1214</f>
        <v>38000</v>
      </c>
      <c r="D72" s="25">
        <f>'Statement of Appropriations'!E1214</f>
        <v>0</v>
      </c>
      <c r="E72" s="3"/>
      <c r="F72" s="25">
        <f>'Statement of Appropriations'!G1214</f>
        <v>38000</v>
      </c>
      <c r="G72" s="26"/>
      <c r="H72" s="25">
        <f>'Statement of Appropriations'!I1214</f>
        <v>14000</v>
      </c>
      <c r="J72" s="25">
        <f>'Statement of Appropriations'!K1214</f>
        <v>23000</v>
      </c>
      <c r="K72" s="71"/>
      <c r="L72" s="55">
        <f t="shared" si="3"/>
        <v>1000</v>
      </c>
      <c r="M72" s="55"/>
      <c r="N72" s="55"/>
      <c r="P72" s="55"/>
      <c r="Q72" s="55"/>
      <c r="R72" s="55"/>
      <c r="S72" s="55"/>
      <c r="T72" s="55"/>
      <c r="U72" s="55"/>
    </row>
    <row r="73" spans="1:21" x14ac:dyDescent="0.3">
      <c r="A73" s="66">
        <v>13629100</v>
      </c>
      <c r="B73" s="3" t="s">
        <v>233</v>
      </c>
      <c r="C73" s="25">
        <f>'Statement of Appropriations'!D1227</f>
        <v>42000</v>
      </c>
      <c r="D73" s="25">
        <f>'Statement of Appropriations'!E1227</f>
        <v>0</v>
      </c>
      <c r="E73" s="3"/>
      <c r="F73" s="25">
        <f>'Statement of Appropriations'!G1227</f>
        <v>42000</v>
      </c>
      <c r="G73" s="26"/>
      <c r="H73" s="25">
        <f>'Statement of Appropriations'!I1227</f>
        <v>100</v>
      </c>
      <c r="J73" s="25">
        <f>'Statement of Appropriations'!K1227</f>
        <v>11000</v>
      </c>
      <c r="K73" s="71"/>
      <c r="L73" s="55">
        <f t="shared" si="3"/>
        <v>30900</v>
      </c>
      <c r="M73" s="55"/>
      <c r="N73" s="55"/>
      <c r="P73" s="55"/>
      <c r="Q73" s="55"/>
      <c r="R73" s="55"/>
      <c r="S73" s="55"/>
      <c r="T73" s="55"/>
      <c r="U73" s="55"/>
    </row>
    <row r="74" spans="1:21" x14ac:dyDescent="0.3">
      <c r="A74" s="66">
        <v>13629200</v>
      </c>
      <c r="B74" s="3" t="s">
        <v>234</v>
      </c>
      <c r="C74" s="25">
        <f>'Statement of Appropriations'!D1236</f>
        <v>35000</v>
      </c>
      <c r="D74" s="25">
        <f>'Statement of Appropriations'!E1236</f>
        <v>0</v>
      </c>
      <c r="E74" s="3"/>
      <c r="F74" s="25">
        <f>'Statement of Appropriations'!G1236</f>
        <v>35000</v>
      </c>
      <c r="G74" s="26"/>
      <c r="H74" s="25">
        <f>'Statement of Appropriations'!I1236</f>
        <v>5000</v>
      </c>
      <c r="J74" s="25">
        <f>'Statement of Appropriations'!K1236</f>
        <v>5000</v>
      </c>
      <c r="K74" s="71"/>
      <c r="L74" s="55">
        <f t="shared" si="3"/>
        <v>25000</v>
      </c>
      <c r="M74" s="55"/>
      <c r="N74" s="55"/>
      <c r="P74" s="55"/>
      <c r="Q74" s="55"/>
      <c r="R74" s="55"/>
      <c r="S74" s="55"/>
      <c r="T74" s="55"/>
      <c r="U74" s="55"/>
    </row>
    <row r="75" spans="1:21" x14ac:dyDescent="0.3">
      <c r="A75" s="66">
        <v>13631100</v>
      </c>
      <c r="B75" s="3" t="s">
        <v>235</v>
      </c>
      <c r="C75" s="25">
        <f>'Statement of Appropriations'!D1249</f>
        <v>38000</v>
      </c>
      <c r="D75" s="25">
        <f>'Statement of Appropriations'!E1249</f>
        <v>0</v>
      </c>
      <c r="E75" s="3"/>
      <c r="F75" s="25">
        <f>'Statement of Appropriations'!G1249</f>
        <v>38000</v>
      </c>
      <c r="G75" s="26"/>
      <c r="H75" s="25">
        <f>'Statement of Appropriations'!I1249</f>
        <v>17000</v>
      </c>
      <c r="J75" s="25">
        <f>'Statement of Appropriations'!K1249</f>
        <v>18000</v>
      </c>
      <c r="K75" s="71"/>
      <c r="L75" s="55">
        <f t="shared" si="3"/>
        <v>3000</v>
      </c>
      <c r="M75" s="55"/>
      <c r="N75" s="55"/>
      <c r="P75" s="55"/>
      <c r="Q75" s="55"/>
      <c r="R75" s="55"/>
      <c r="S75" s="55"/>
      <c r="T75" s="55"/>
      <c r="U75" s="55"/>
    </row>
    <row r="76" spans="1:21" x14ac:dyDescent="0.3">
      <c r="A76" s="66">
        <v>13631200</v>
      </c>
      <c r="B76" s="3" t="s">
        <v>236</v>
      </c>
      <c r="C76" s="25">
        <f>'Statement of Appropriations'!D1258</f>
        <v>24000</v>
      </c>
      <c r="D76" s="25">
        <f>'Statement of Appropriations'!E1258</f>
        <v>0</v>
      </c>
      <c r="E76" s="3"/>
      <c r="F76" s="25">
        <f>'Statement of Appropriations'!G1258</f>
        <v>24000</v>
      </c>
      <c r="G76" s="26"/>
      <c r="H76" s="25">
        <f>'Statement of Appropriations'!I1258</f>
        <v>2000</v>
      </c>
      <c r="J76" s="25">
        <f>'Statement of Appropriations'!K1258</f>
        <v>8000</v>
      </c>
      <c r="K76" s="71"/>
      <c r="L76" s="55">
        <f t="shared" si="3"/>
        <v>14000</v>
      </c>
      <c r="M76" s="55"/>
      <c r="N76" s="55"/>
      <c r="P76" s="55"/>
      <c r="Q76" s="55"/>
      <c r="R76" s="55"/>
      <c r="S76" s="55"/>
      <c r="T76" s="55"/>
      <c r="U76" s="55"/>
    </row>
    <row r="77" spans="1:21" x14ac:dyDescent="0.3">
      <c r="A77" s="66">
        <v>13640200</v>
      </c>
      <c r="B77" s="3" t="s">
        <v>237</v>
      </c>
      <c r="C77" s="15">
        <f>'Statement of Appropriations'!D1265</f>
        <v>6402</v>
      </c>
      <c r="D77" s="15">
        <f>'Statement of Appropriations'!E1265</f>
        <v>0</v>
      </c>
      <c r="E77" s="3"/>
      <c r="F77" s="15">
        <f>'Statement of Appropriations'!G1265</f>
        <v>6402</v>
      </c>
      <c r="G77" s="26"/>
      <c r="H77" s="15">
        <f>'Statement of Appropriations'!I1265</f>
        <v>402</v>
      </c>
      <c r="J77" s="15">
        <f>'Statement of Appropriations'!K1265</f>
        <v>200</v>
      </c>
      <c r="K77" s="71"/>
      <c r="L77" s="55">
        <f t="shared" si="3"/>
        <v>5800</v>
      </c>
      <c r="M77" s="55"/>
      <c r="N77" s="55"/>
      <c r="P77" s="55"/>
      <c r="Q77" s="55"/>
      <c r="R77" s="55"/>
      <c r="S77" s="55"/>
      <c r="T77" s="55"/>
      <c r="U77" s="55"/>
    </row>
    <row r="78" spans="1:21" ht="14.5" thickBot="1" x14ac:dyDescent="0.35">
      <c r="A78" s="66"/>
      <c r="B78" s="11" t="s">
        <v>238</v>
      </c>
      <c r="C78" s="40">
        <f>SUM(C63:C77)</f>
        <v>408005</v>
      </c>
      <c r="D78" s="40">
        <f>SUM(D63:D77)</f>
        <v>0</v>
      </c>
      <c r="E78" s="3"/>
      <c r="F78" s="40">
        <f>SUM(F63:F77)</f>
        <v>408005</v>
      </c>
      <c r="G78" s="71"/>
      <c r="H78" s="40">
        <f>SUM(H63:H77)</f>
        <v>71605</v>
      </c>
      <c r="I78" s="37"/>
      <c r="J78" s="40">
        <f>SUM(J63:J77)</f>
        <v>197600</v>
      </c>
      <c r="K78" s="71"/>
      <c r="L78" s="40">
        <f>SUM(L63:L77)</f>
        <v>138800</v>
      </c>
      <c r="M78" s="55"/>
      <c r="N78" s="55"/>
      <c r="P78" s="55"/>
      <c r="Q78" s="55"/>
      <c r="R78" s="55"/>
      <c r="S78" s="55"/>
      <c r="T78" s="55"/>
      <c r="U78" s="55"/>
    </row>
    <row r="79" spans="1:21" ht="29.5" customHeight="1" thickTop="1" x14ac:dyDescent="0.3">
      <c r="A79" s="66" t="s">
        <v>239</v>
      </c>
      <c r="B79" s="3" t="s">
        <v>240</v>
      </c>
      <c r="C79" s="25">
        <f>'Statement of Appropriations'!D1267</f>
        <v>5600</v>
      </c>
      <c r="D79" s="25">
        <f>'Statement of Appropriations'!E1267</f>
        <v>0</v>
      </c>
      <c r="E79" s="3"/>
      <c r="F79" s="25">
        <f>'Statement of Appropriations'!G1267</f>
        <v>5600</v>
      </c>
      <c r="G79" s="71"/>
      <c r="H79" s="25">
        <f>'Statement of Appropriations'!I1267</f>
        <v>600</v>
      </c>
      <c r="I79" s="37"/>
      <c r="J79" s="25">
        <f>'Statement of Appropriations'!K1267</f>
        <v>100</v>
      </c>
      <c r="K79" s="71"/>
      <c r="L79" s="55">
        <f>F79-H79-J79</f>
        <v>4900</v>
      </c>
      <c r="M79" s="55"/>
      <c r="N79" s="55"/>
      <c r="P79" s="55"/>
      <c r="Q79" s="55"/>
      <c r="R79" s="55"/>
      <c r="S79" s="55"/>
      <c r="T79" s="55"/>
      <c r="U79" s="55"/>
    </row>
    <row r="80" spans="1:21" x14ac:dyDescent="0.3">
      <c r="A80" s="66" t="s">
        <v>241</v>
      </c>
      <c r="B80" s="3" t="s">
        <v>242</v>
      </c>
      <c r="C80" s="25">
        <f>'Statement of Appropriations'!D1268</f>
        <v>0</v>
      </c>
      <c r="D80" s="25">
        <f>'Statement of Appropriations'!E1268</f>
        <v>0</v>
      </c>
      <c r="E80" s="3"/>
      <c r="F80" s="25">
        <f>'Statement of Appropriations'!G1268</f>
        <v>0</v>
      </c>
      <c r="G80" s="71"/>
      <c r="H80" s="25">
        <f>'Statement of Appropriations'!I1268</f>
        <v>0</v>
      </c>
      <c r="I80" s="37"/>
      <c r="J80" s="25">
        <f>'Statement of Appropriations'!K1268</f>
        <v>0</v>
      </c>
      <c r="K80" s="71"/>
      <c r="L80" s="55">
        <f>F80-H80-J80</f>
        <v>0</v>
      </c>
      <c r="M80" s="55"/>
      <c r="N80" s="55"/>
      <c r="P80" s="55"/>
      <c r="Q80" s="55"/>
      <c r="R80" s="55"/>
      <c r="S80" s="55"/>
      <c r="T80" s="55"/>
      <c r="U80" s="55"/>
    </row>
    <row r="81" spans="1:12" x14ac:dyDescent="0.3">
      <c r="A81" s="66" t="s">
        <v>243</v>
      </c>
      <c r="B81" s="3" t="s">
        <v>244</v>
      </c>
      <c r="C81" s="25">
        <f>'Statement of Appropriations'!D1269</f>
        <v>5209</v>
      </c>
      <c r="D81" s="25">
        <f>'Statement of Appropriations'!E1269</f>
        <v>0</v>
      </c>
      <c r="E81" s="3"/>
      <c r="F81" s="25">
        <f>'Statement of Appropriations'!G1269</f>
        <v>5209</v>
      </c>
      <c r="G81" s="71"/>
      <c r="H81" s="25">
        <f>'Statement of Appropriations'!I1269</f>
        <v>930</v>
      </c>
      <c r="I81" s="37"/>
      <c r="J81" s="25">
        <f>'Statement of Appropriations'!K1269</f>
        <v>300</v>
      </c>
      <c r="K81" s="25"/>
      <c r="L81" s="55">
        <f>F81-H81-J81</f>
        <v>3979</v>
      </c>
    </row>
    <row r="82" spans="1:12" ht="30.65" customHeight="1" thickBot="1" x14ac:dyDescent="0.35">
      <c r="A82" s="75" t="s">
        <v>245</v>
      </c>
      <c r="C82" s="76">
        <f>C57+C61+C78+C79+C81</f>
        <v>31240034</v>
      </c>
      <c r="D82" s="76">
        <f>D57+D61+D78+D79+D81</f>
        <v>0</v>
      </c>
      <c r="E82" s="57">
        <v>6</v>
      </c>
      <c r="F82" s="76">
        <f>F57+F61+F78+F79+F81</f>
        <v>31240034</v>
      </c>
      <c r="G82" s="57">
        <v>7</v>
      </c>
      <c r="H82" s="76">
        <f>H57+H61+H78+H79+H81</f>
        <v>7110987</v>
      </c>
      <c r="I82" s="57">
        <v>5</v>
      </c>
      <c r="J82" s="76">
        <f>J57+J61+J78+J79+J81</f>
        <v>17584141</v>
      </c>
      <c r="K82" s="77">
        <v>9</v>
      </c>
      <c r="L82" s="76">
        <f>L57+L61+L78+L79+L81</f>
        <v>6544906</v>
      </c>
    </row>
    <row r="83" spans="1:12" ht="14.5" thickTop="1" x14ac:dyDescent="0.3">
      <c r="A83" s="14" t="s">
        <v>136</v>
      </c>
      <c r="D83" s="37"/>
      <c r="F83" s="37"/>
      <c r="H83" s="37"/>
      <c r="J83" s="37"/>
    </row>
    <row r="84" spans="1:12" hidden="1" x14ac:dyDescent="0.3">
      <c r="A84" s="14"/>
      <c r="D84" s="25"/>
      <c r="F84" s="55"/>
    </row>
    <row r="85" spans="1:12" hidden="1" x14ac:dyDescent="0.3">
      <c r="A85" s="14"/>
      <c r="D85" s="25"/>
      <c r="F85" s="55"/>
    </row>
    <row r="86" spans="1:12" hidden="1" x14ac:dyDescent="0.3">
      <c r="A86" s="14"/>
      <c r="D86" s="25"/>
      <c r="F86" s="55"/>
    </row>
    <row r="87" spans="1:12" hidden="1" x14ac:dyDescent="0.3">
      <c r="A87" s="14"/>
      <c r="D87" s="25"/>
      <c r="F87" s="55"/>
    </row>
    <row r="88" spans="1:12" hidden="1" x14ac:dyDescent="0.3">
      <c r="A88" s="14"/>
      <c r="D88" s="25"/>
      <c r="F88" s="55"/>
    </row>
    <row r="89" spans="1:12" hidden="1" x14ac:dyDescent="0.3">
      <c r="A89" s="14"/>
      <c r="D89" s="25"/>
      <c r="F89" s="55"/>
    </row>
    <row r="90" spans="1:12" hidden="1" x14ac:dyDescent="0.3">
      <c r="A90" s="14"/>
      <c r="D90" s="25"/>
      <c r="F90" s="55"/>
    </row>
    <row r="91" spans="1:12" hidden="1" x14ac:dyDescent="0.3">
      <c r="A91" s="14"/>
      <c r="D91" s="25"/>
      <c r="F91" s="55"/>
      <c r="J91" s="55"/>
    </row>
    <row r="92" spans="1:12" hidden="1" x14ac:dyDescent="0.3">
      <c r="A92" s="14"/>
      <c r="D92" s="25"/>
      <c r="F92" s="55"/>
      <c r="J92" s="55"/>
    </row>
    <row r="93" spans="1:12" hidden="1" x14ac:dyDescent="0.3">
      <c r="A93" s="14"/>
      <c r="D93" s="25"/>
      <c r="F93" s="55"/>
      <c r="J93" s="55"/>
    </row>
    <row r="94" spans="1:12" hidden="1" x14ac:dyDescent="0.3">
      <c r="A94" s="14"/>
      <c r="D94" s="25"/>
      <c r="F94" s="55"/>
      <c r="J94" s="55"/>
    </row>
    <row r="95" spans="1:12" hidden="1" x14ac:dyDescent="0.3">
      <c r="A95" s="14"/>
      <c r="D95" s="25"/>
      <c r="F95" s="55"/>
      <c r="J95" s="55"/>
    </row>
    <row r="96" spans="1:12" hidden="1" x14ac:dyDescent="0.3">
      <c r="A96" s="14"/>
      <c r="D96" s="25"/>
      <c r="F96" s="55"/>
      <c r="J96" s="55"/>
    </row>
    <row r="97" spans="1:10" hidden="1" x14ac:dyDescent="0.3">
      <c r="A97" s="14"/>
      <c r="D97" s="25"/>
      <c r="F97" s="55"/>
      <c r="J97" s="55"/>
    </row>
    <row r="98" spans="1:10" hidden="1" x14ac:dyDescent="0.3">
      <c r="A98" s="14"/>
      <c r="D98" s="25"/>
      <c r="F98" s="55"/>
      <c r="J98" s="55"/>
    </row>
    <row r="99" spans="1:10" hidden="1" x14ac:dyDescent="0.3">
      <c r="A99" s="14"/>
      <c r="D99" s="25"/>
      <c r="F99" s="55"/>
      <c r="J99" s="55"/>
    </row>
    <row r="100" spans="1:10" hidden="1" x14ac:dyDescent="0.3">
      <c r="A100" s="14"/>
      <c r="D100" s="25"/>
      <c r="F100" s="55"/>
      <c r="J100" s="55"/>
    </row>
    <row r="101" spans="1:10" hidden="1" x14ac:dyDescent="0.3">
      <c r="A101" s="14"/>
      <c r="D101" s="25"/>
      <c r="F101" s="55"/>
      <c r="J101" s="55"/>
    </row>
    <row r="102" spans="1:10" hidden="1" x14ac:dyDescent="0.3">
      <c r="A102" s="14"/>
      <c r="D102" s="25"/>
      <c r="F102" s="55"/>
      <c r="J102" s="55"/>
    </row>
    <row r="103" spans="1:10" hidden="1" x14ac:dyDescent="0.3">
      <c r="A103" s="14"/>
      <c r="D103" s="25"/>
      <c r="F103" s="55"/>
      <c r="J103" s="55"/>
    </row>
    <row r="104" spans="1:10" hidden="1" x14ac:dyDescent="0.3">
      <c r="A104" s="14"/>
      <c r="D104" s="25"/>
      <c r="F104" s="55"/>
      <c r="J104" s="55"/>
    </row>
    <row r="105" spans="1:10" hidden="1" x14ac:dyDescent="0.3">
      <c r="A105" s="14"/>
      <c r="D105" s="25"/>
      <c r="F105" s="55"/>
      <c r="J105" s="55"/>
    </row>
    <row r="106" spans="1:10" hidden="1" x14ac:dyDescent="0.3">
      <c r="A106" s="14"/>
      <c r="D106" s="25"/>
      <c r="F106" s="55"/>
      <c r="J106" s="55"/>
    </row>
    <row r="107" spans="1:10" hidden="1" x14ac:dyDescent="0.3">
      <c r="A107" s="14"/>
      <c r="D107" s="25"/>
      <c r="F107" s="55"/>
      <c r="J107" s="55"/>
    </row>
    <row r="108" spans="1:10" hidden="1" x14ac:dyDescent="0.3">
      <c r="A108" s="14"/>
      <c r="D108" s="25"/>
      <c r="F108" s="55"/>
      <c r="J108" s="55"/>
    </row>
    <row r="109" spans="1:10" hidden="1" x14ac:dyDescent="0.3">
      <c r="A109" s="14"/>
      <c r="D109" s="25"/>
      <c r="F109" s="55"/>
      <c r="J109" s="55"/>
    </row>
    <row r="110" spans="1:10" hidden="1" x14ac:dyDescent="0.3">
      <c r="A110" s="14"/>
      <c r="D110" s="25"/>
      <c r="F110" s="55"/>
      <c r="J110" s="55"/>
    </row>
    <row r="111" spans="1:10" hidden="1" x14ac:dyDescent="0.3">
      <c r="A111" s="14"/>
      <c r="D111" s="25"/>
      <c r="F111" s="55"/>
      <c r="J111" s="55"/>
    </row>
    <row r="112" spans="1:10" hidden="1" x14ac:dyDescent="0.3">
      <c r="A112" s="14"/>
      <c r="D112" s="25"/>
      <c r="F112" s="55"/>
      <c r="J112" s="55"/>
    </row>
    <row r="113" spans="1:10" hidden="1" x14ac:dyDescent="0.3">
      <c r="A113" s="14"/>
      <c r="D113" s="25"/>
      <c r="F113" s="55"/>
      <c r="J113" s="55"/>
    </row>
    <row r="114" spans="1:10" hidden="1" x14ac:dyDescent="0.3">
      <c r="A114" s="14"/>
      <c r="D114" s="25"/>
      <c r="F114" s="55"/>
      <c r="J114" s="55"/>
    </row>
    <row r="115" spans="1:10" hidden="1" x14ac:dyDescent="0.3">
      <c r="A115" s="14"/>
      <c r="D115" s="25"/>
      <c r="F115" s="55"/>
      <c r="J115" s="55"/>
    </row>
    <row r="116" spans="1:10" hidden="1" x14ac:dyDescent="0.3">
      <c r="A116" s="14"/>
      <c r="D116" s="25"/>
      <c r="F116" s="55"/>
      <c r="J116" s="55"/>
    </row>
    <row r="117" spans="1:10" hidden="1" x14ac:dyDescent="0.3">
      <c r="A117" s="14"/>
      <c r="D117" s="25"/>
      <c r="F117" s="55"/>
      <c r="J117" s="55"/>
    </row>
    <row r="118" spans="1:10" hidden="1" x14ac:dyDescent="0.3">
      <c r="A118" s="14"/>
      <c r="D118" s="25"/>
      <c r="F118" s="55"/>
      <c r="J118" s="55"/>
    </row>
    <row r="119" spans="1:10" hidden="1" x14ac:dyDescent="0.3">
      <c r="A119" s="14"/>
      <c r="D119" s="25"/>
      <c r="F119" s="55"/>
      <c r="J119" s="55"/>
    </row>
    <row r="120" spans="1:10" hidden="1" x14ac:dyDescent="0.3">
      <c r="A120" s="14"/>
      <c r="D120" s="25"/>
      <c r="F120" s="55"/>
      <c r="J120" s="55"/>
    </row>
    <row r="121" spans="1:10" hidden="1" x14ac:dyDescent="0.3">
      <c r="A121" s="14"/>
      <c r="D121" s="25"/>
      <c r="F121" s="55"/>
      <c r="J121" s="55"/>
    </row>
    <row r="122" spans="1:10" hidden="1" x14ac:dyDescent="0.3">
      <c r="A122" s="14"/>
      <c r="D122" s="25"/>
      <c r="F122" s="55"/>
      <c r="J122" s="55"/>
    </row>
    <row r="123" spans="1:10" hidden="1" x14ac:dyDescent="0.3">
      <c r="A123" s="14"/>
      <c r="D123" s="25"/>
      <c r="F123" s="55"/>
      <c r="J123" s="55"/>
    </row>
    <row r="124" spans="1:10" hidden="1" x14ac:dyDescent="0.3">
      <c r="A124" s="14"/>
      <c r="D124" s="25"/>
      <c r="F124" s="55"/>
      <c r="J124" s="55"/>
    </row>
    <row r="125" spans="1:10" hidden="1" x14ac:dyDescent="0.3">
      <c r="A125" s="14"/>
      <c r="D125" s="25"/>
      <c r="F125" s="55"/>
      <c r="J125" s="55"/>
    </row>
    <row r="126" spans="1:10" hidden="1" x14ac:dyDescent="0.3">
      <c r="A126" s="14"/>
      <c r="D126" s="25"/>
      <c r="F126" s="55"/>
      <c r="J126" s="55"/>
    </row>
    <row r="127" spans="1:10" hidden="1" x14ac:dyDescent="0.3">
      <c r="A127" s="14"/>
      <c r="D127" s="25"/>
      <c r="F127" s="55"/>
      <c r="J127" s="55"/>
    </row>
    <row r="128" spans="1:10" hidden="1" x14ac:dyDescent="0.3">
      <c r="A128" s="14"/>
      <c r="D128" s="25"/>
      <c r="F128" s="55"/>
      <c r="J128" s="55"/>
    </row>
    <row r="129" spans="1:10" hidden="1" x14ac:dyDescent="0.3">
      <c r="A129" s="14"/>
      <c r="D129" s="25"/>
      <c r="F129" s="55"/>
      <c r="J129" s="55"/>
    </row>
    <row r="130" spans="1:10" hidden="1" x14ac:dyDescent="0.3">
      <c r="A130" s="14"/>
      <c r="D130" s="25"/>
      <c r="F130" s="55"/>
      <c r="J130" s="55"/>
    </row>
    <row r="131" spans="1:10" hidden="1" x14ac:dyDescent="0.3">
      <c r="A131" s="14"/>
      <c r="D131" s="25"/>
      <c r="F131" s="55"/>
      <c r="J131" s="55"/>
    </row>
    <row r="132" spans="1:10" hidden="1" x14ac:dyDescent="0.3">
      <c r="A132" s="14"/>
      <c r="D132" s="25"/>
      <c r="F132" s="55"/>
      <c r="J132" s="55"/>
    </row>
    <row r="133" spans="1:10" hidden="1" x14ac:dyDescent="0.3">
      <c r="A133" s="14"/>
      <c r="D133" s="25"/>
      <c r="F133" s="55"/>
      <c r="J133" s="55"/>
    </row>
    <row r="134" spans="1:10" hidden="1" x14ac:dyDescent="0.3">
      <c r="A134" s="14"/>
      <c r="D134" s="25"/>
      <c r="F134" s="55"/>
      <c r="J134" s="55"/>
    </row>
    <row r="135" spans="1:10" hidden="1" x14ac:dyDescent="0.3">
      <c r="A135" s="14"/>
      <c r="D135" s="25"/>
      <c r="F135" s="55"/>
      <c r="J135" s="55"/>
    </row>
    <row r="136" spans="1:10" hidden="1" x14ac:dyDescent="0.3">
      <c r="A136" s="14"/>
      <c r="D136" s="25"/>
      <c r="F136" s="55"/>
      <c r="J136" s="55"/>
    </row>
    <row r="137" spans="1:10" hidden="1" x14ac:dyDescent="0.3">
      <c r="A137" s="14"/>
      <c r="D137" s="25"/>
      <c r="F137" s="55"/>
      <c r="J137" s="55"/>
    </row>
    <row r="138" spans="1:10" hidden="1" x14ac:dyDescent="0.3">
      <c r="A138" s="14"/>
      <c r="D138" s="25"/>
      <c r="F138" s="55"/>
      <c r="J138" s="55"/>
    </row>
    <row r="139" spans="1:10" hidden="1" x14ac:dyDescent="0.3">
      <c r="A139" s="14"/>
      <c r="D139" s="25"/>
      <c r="F139" s="55"/>
      <c r="J139" s="55"/>
    </row>
    <row r="140" spans="1:10" hidden="1" x14ac:dyDescent="0.3">
      <c r="A140" s="14"/>
      <c r="D140" s="25"/>
      <c r="F140" s="55"/>
      <c r="J140" s="55"/>
    </row>
    <row r="141" spans="1:10" hidden="1" x14ac:dyDescent="0.3">
      <c r="A141" s="14"/>
      <c r="D141" s="25"/>
      <c r="F141" s="55"/>
      <c r="J141" s="55"/>
    </row>
    <row r="142" spans="1:10" hidden="1" x14ac:dyDescent="0.3">
      <c r="A142" s="14"/>
      <c r="D142" s="25"/>
      <c r="F142" s="55"/>
      <c r="J142" s="55"/>
    </row>
    <row r="143" spans="1:10" hidden="1" x14ac:dyDescent="0.3">
      <c r="A143" s="14"/>
      <c r="D143" s="25"/>
      <c r="F143" s="55"/>
      <c r="J143" s="55"/>
    </row>
    <row r="144" spans="1:10" hidden="1" x14ac:dyDescent="0.3">
      <c r="A144" s="14"/>
      <c r="D144" s="25"/>
      <c r="F144" s="55"/>
      <c r="J144" s="55"/>
    </row>
    <row r="145" spans="1:10" hidden="1" x14ac:dyDescent="0.3">
      <c r="A145" s="14"/>
      <c r="D145" s="25"/>
      <c r="F145" s="55"/>
      <c r="J145" s="55"/>
    </row>
    <row r="146" spans="1:10" hidden="1" x14ac:dyDescent="0.3">
      <c r="A146" s="14"/>
      <c r="D146" s="25"/>
      <c r="F146" s="55"/>
      <c r="J146" s="55"/>
    </row>
    <row r="147" spans="1:10" hidden="1" x14ac:dyDescent="0.3">
      <c r="A147" s="14"/>
      <c r="D147" s="25"/>
      <c r="F147" s="55"/>
      <c r="J147" s="55"/>
    </row>
    <row r="148" spans="1:10" hidden="1" x14ac:dyDescent="0.3">
      <c r="A148" s="14"/>
      <c r="D148" s="25"/>
      <c r="F148" s="55"/>
      <c r="J148" s="55"/>
    </row>
    <row r="149" spans="1:10" hidden="1" x14ac:dyDescent="0.3">
      <c r="A149" s="14"/>
      <c r="D149" s="25"/>
      <c r="F149" s="55"/>
      <c r="J149" s="55"/>
    </row>
    <row r="150" spans="1:10" hidden="1" x14ac:dyDescent="0.3">
      <c r="A150" s="14"/>
      <c r="D150" s="25"/>
      <c r="F150" s="55"/>
      <c r="J150" s="55"/>
    </row>
    <row r="151" spans="1:10" hidden="1" x14ac:dyDescent="0.3">
      <c r="A151" s="14"/>
      <c r="D151" s="25"/>
      <c r="F151" s="55"/>
      <c r="J151" s="55"/>
    </row>
    <row r="152" spans="1:10" hidden="1" x14ac:dyDescent="0.3">
      <c r="A152" s="14"/>
      <c r="D152" s="25"/>
      <c r="F152" s="55"/>
      <c r="J152" s="55"/>
    </row>
    <row r="153" spans="1:10" hidden="1" x14ac:dyDescent="0.3">
      <c r="A153" s="14"/>
      <c r="D153" s="25"/>
      <c r="F153" s="55"/>
      <c r="J153" s="55"/>
    </row>
    <row r="154" spans="1:10" hidden="1" x14ac:dyDescent="0.3">
      <c r="A154" s="14"/>
      <c r="D154" s="25"/>
      <c r="F154" s="55"/>
      <c r="J154" s="55"/>
    </row>
    <row r="155" spans="1:10" hidden="1" x14ac:dyDescent="0.3">
      <c r="A155" s="14"/>
      <c r="D155" s="25"/>
      <c r="F155" s="55"/>
      <c r="J155" s="55"/>
    </row>
    <row r="156" spans="1:10" hidden="1" x14ac:dyDescent="0.3">
      <c r="A156" s="14"/>
      <c r="D156" s="25"/>
      <c r="F156" s="55"/>
      <c r="J156" s="55"/>
    </row>
    <row r="157" spans="1:10" hidden="1" x14ac:dyDescent="0.3">
      <c r="A157" s="14"/>
      <c r="D157" s="25"/>
      <c r="F157" s="55"/>
      <c r="J157" s="55"/>
    </row>
    <row r="158" spans="1:10" hidden="1" x14ac:dyDescent="0.3">
      <c r="A158" s="14"/>
      <c r="D158" s="25"/>
      <c r="F158" s="55"/>
      <c r="J158" s="55"/>
    </row>
    <row r="159" spans="1:10" hidden="1" x14ac:dyDescent="0.3">
      <c r="A159" s="14"/>
      <c r="D159" s="25"/>
      <c r="F159" s="55"/>
      <c r="J159" s="55"/>
    </row>
    <row r="160" spans="1:10" hidden="1" x14ac:dyDescent="0.3">
      <c r="D160" s="25"/>
      <c r="F160" s="55"/>
      <c r="J160" s="55"/>
    </row>
    <row r="161" spans="4:10" hidden="1" x14ac:dyDescent="0.3">
      <c r="D161" s="25"/>
      <c r="F161" s="55"/>
      <c r="J161" s="55"/>
    </row>
    <row r="162" spans="4:10" hidden="1" x14ac:dyDescent="0.3">
      <c r="D162" s="25"/>
      <c r="F162" s="55"/>
      <c r="J162" s="55"/>
    </row>
    <row r="163" spans="4:10" hidden="1" x14ac:dyDescent="0.3">
      <c r="D163" s="25"/>
      <c r="F163" s="55"/>
      <c r="J163" s="55"/>
    </row>
    <row r="164" spans="4:10" hidden="1" x14ac:dyDescent="0.3">
      <c r="D164" s="25"/>
      <c r="F164" s="55"/>
      <c r="J164" s="55"/>
    </row>
    <row r="165" spans="4:10" hidden="1" x14ac:dyDescent="0.3">
      <c r="D165" s="25"/>
      <c r="F165" s="55"/>
      <c r="J165" s="55"/>
    </row>
    <row r="166" spans="4:10" hidden="1" x14ac:dyDescent="0.3">
      <c r="D166" s="25"/>
      <c r="F166" s="55"/>
      <c r="J166" s="55"/>
    </row>
    <row r="167" spans="4:10" hidden="1" x14ac:dyDescent="0.3">
      <c r="D167" s="25"/>
      <c r="F167" s="55"/>
      <c r="J167" s="55"/>
    </row>
    <row r="168" spans="4:10" hidden="1" x14ac:dyDescent="0.3">
      <c r="D168" s="25"/>
      <c r="F168" s="55"/>
      <c r="J168" s="55"/>
    </row>
    <row r="169" spans="4:10" hidden="1" x14ac:dyDescent="0.3">
      <c r="D169" s="25"/>
      <c r="F169" s="55"/>
      <c r="J169" s="55"/>
    </row>
    <row r="170" spans="4:10" hidden="1" x14ac:dyDescent="0.3">
      <c r="D170" s="25"/>
      <c r="F170" s="55"/>
      <c r="J170" s="55"/>
    </row>
    <row r="171" spans="4:10" hidden="1" x14ac:dyDescent="0.3">
      <c r="D171" s="25"/>
      <c r="F171" s="55"/>
      <c r="J171" s="55"/>
    </row>
    <row r="172" spans="4:10" hidden="1" x14ac:dyDescent="0.3">
      <c r="D172" s="25"/>
      <c r="F172" s="55"/>
      <c r="J172" s="55"/>
    </row>
    <row r="173" spans="4:10" hidden="1" x14ac:dyDescent="0.3">
      <c r="D173" s="25"/>
      <c r="F173" s="55"/>
      <c r="J173" s="55"/>
    </row>
    <row r="174" spans="4:10" hidden="1" x14ac:dyDescent="0.3">
      <c r="D174" s="25"/>
      <c r="F174" s="55"/>
      <c r="J174" s="55"/>
    </row>
    <row r="175" spans="4:10" hidden="1" x14ac:dyDescent="0.3">
      <c r="D175" s="25"/>
      <c r="F175" s="55"/>
      <c r="J175" s="55"/>
    </row>
    <row r="176" spans="4:10" hidden="1" x14ac:dyDescent="0.3">
      <c r="D176" s="25"/>
      <c r="F176" s="55"/>
      <c r="J176" s="55"/>
    </row>
    <row r="177" spans="4:10" hidden="1" x14ac:dyDescent="0.3">
      <c r="D177" s="25"/>
      <c r="F177" s="55"/>
      <c r="J177" s="55"/>
    </row>
    <row r="178" spans="4:10" hidden="1" x14ac:dyDescent="0.3">
      <c r="D178" s="25"/>
      <c r="F178" s="55"/>
      <c r="J178" s="55"/>
    </row>
    <row r="179" spans="4:10" hidden="1" x14ac:dyDescent="0.3">
      <c r="D179" s="25"/>
      <c r="F179" s="55"/>
      <c r="J179" s="55"/>
    </row>
    <row r="180" spans="4:10" hidden="1" x14ac:dyDescent="0.3">
      <c r="D180" s="25"/>
      <c r="F180" s="55"/>
      <c r="J180" s="55"/>
    </row>
    <row r="181" spans="4:10" hidden="1" x14ac:dyDescent="0.3">
      <c r="D181" s="25"/>
      <c r="F181" s="55"/>
    </row>
    <row r="182" spans="4:10" hidden="1" x14ac:dyDescent="0.3">
      <c r="D182" s="25"/>
      <c r="F182" s="55"/>
    </row>
    <row r="183" spans="4:10" hidden="1" x14ac:dyDescent="0.3">
      <c r="D183" s="25"/>
      <c r="F183" s="55"/>
    </row>
    <row r="184" spans="4:10" hidden="1" x14ac:dyDescent="0.3">
      <c r="D184" s="25"/>
      <c r="F184" s="55"/>
    </row>
    <row r="185" spans="4:10" hidden="1" x14ac:dyDescent="0.3">
      <c r="D185" s="25"/>
      <c r="F185" s="55"/>
    </row>
    <row r="186" spans="4:10" hidden="1" x14ac:dyDescent="0.3">
      <c r="D186" s="25"/>
      <c r="F186" s="55"/>
    </row>
    <row r="187" spans="4:10" hidden="1" x14ac:dyDescent="0.3">
      <c r="D187" s="25"/>
      <c r="F187" s="55"/>
    </row>
    <row r="188" spans="4:10" hidden="1" x14ac:dyDescent="0.3">
      <c r="D188" s="25"/>
      <c r="F188" s="55"/>
    </row>
    <row r="189" spans="4:10" hidden="1" x14ac:dyDescent="0.3">
      <c r="D189" s="25"/>
      <c r="F189" s="55"/>
    </row>
    <row r="190" spans="4:10" hidden="1" x14ac:dyDescent="0.3">
      <c r="D190" s="25"/>
      <c r="F190" s="55"/>
    </row>
    <row r="191" spans="4:10" hidden="1" x14ac:dyDescent="0.3">
      <c r="D191" s="25"/>
      <c r="F191" s="55"/>
    </row>
    <row r="192" spans="4:10" hidden="1" x14ac:dyDescent="0.3">
      <c r="D192" s="25"/>
      <c r="F192" s="55"/>
    </row>
    <row r="193" spans="4:6" hidden="1" x14ac:dyDescent="0.3">
      <c r="D193" s="25"/>
      <c r="F193" s="55"/>
    </row>
    <row r="194" spans="4:6" hidden="1" x14ac:dyDescent="0.3">
      <c r="D194" s="25"/>
      <c r="F194" s="55"/>
    </row>
    <row r="195" spans="4:6" hidden="1" x14ac:dyDescent="0.3">
      <c r="D195" s="25"/>
      <c r="F195" s="55"/>
    </row>
    <row r="196" spans="4:6" hidden="1" x14ac:dyDescent="0.3">
      <c r="D196" s="25"/>
      <c r="F196" s="55"/>
    </row>
    <row r="197" spans="4:6" hidden="1" x14ac:dyDescent="0.3">
      <c r="D197" s="25"/>
      <c r="F197" s="55"/>
    </row>
    <row r="198" spans="4:6" hidden="1" x14ac:dyDescent="0.3">
      <c r="D198" s="25"/>
      <c r="F198" s="55"/>
    </row>
    <row r="199" spans="4:6" hidden="1" x14ac:dyDescent="0.3">
      <c r="D199" s="25"/>
      <c r="F199" s="55"/>
    </row>
    <row r="200" spans="4:6" hidden="1" x14ac:dyDescent="0.3">
      <c r="D200" s="25"/>
      <c r="F200" s="55"/>
    </row>
    <row r="201" spans="4:6" hidden="1" x14ac:dyDescent="0.3">
      <c r="D201" s="25"/>
      <c r="F201" s="55"/>
    </row>
    <row r="202" spans="4:6" hidden="1" x14ac:dyDescent="0.3">
      <c r="D202" s="25"/>
      <c r="F202" s="55"/>
    </row>
    <row r="203" spans="4:6" hidden="1" x14ac:dyDescent="0.3">
      <c r="D203" s="25"/>
      <c r="F203" s="55"/>
    </row>
    <row r="204" spans="4:6" hidden="1" x14ac:dyDescent="0.3">
      <c r="D204" s="25"/>
      <c r="F204" s="55"/>
    </row>
    <row r="205" spans="4:6" hidden="1" x14ac:dyDescent="0.3">
      <c r="D205" s="25"/>
      <c r="F205" s="55"/>
    </row>
    <row r="206" spans="4:6" hidden="1" x14ac:dyDescent="0.3">
      <c r="D206" s="25"/>
      <c r="F206" s="55"/>
    </row>
    <row r="207" spans="4:6" hidden="1" x14ac:dyDescent="0.3">
      <c r="D207" s="25"/>
      <c r="F207" s="55"/>
    </row>
    <row r="208" spans="4:6" hidden="1" x14ac:dyDescent="0.3">
      <c r="D208" s="25"/>
      <c r="F208" s="55"/>
    </row>
    <row r="209" spans="4:6" hidden="1" x14ac:dyDescent="0.3">
      <c r="D209" s="25"/>
      <c r="F209" s="55"/>
    </row>
    <row r="210" spans="4:6" hidden="1" x14ac:dyDescent="0.3">
      <c r="D210" s="25"/>
      <c r="F210" s="55"/>
    </row>
    <row r="211" spans="4:6" hidden="1" x14ac:dyDescent="0.3">
      <c r="D211" s="25"/>
      <c r="F211" s="55"/>
    </row>
    <row r="212" spans="4:6" hidden="1" x14ac:dyDescent="0.3">
      <c r="D212" s="25"/>
      <c r="F212" s="55"/>
    </row>
    <row r="213" spans="4:6" hidden="1" x14ac:dyDescent="0.3">
      <c r="D213" s="25"/>
      <c r="F213" s="55"/>
    </row>
    <row r="214" spans="4:6" hidden="1" x14ac:dyDescent="0.3">
      <c r="D214" s="25"/>
      <c r="F214" s="55"/>
    </row>
    <row r="215" spans="4:6" hidden="1" x14ac:dyDescent="0.3">
      <c r="D215" s="25"/>
      <c r="F215" s="55"/>
    </row>
    <row r="216" spans="4:6" hidden="1" x14ac:dyDescent="0.3">
      <c r="D216" s="25"/>
      <c r="F216" s="55"/>
    </row>
    <row r="217" spans="4:6" hidden="1" x14ac:dyDescent="0.3">
      <c r="D217" s="25"/>
      <c r="F217" s="55"/>
    </row>
    <row r="218" spans="4:6" hidden="1" x14ac:dyDescent="0.3">
      <c r="D218" s="25"/>
      <c r="F218" s="55"/>
    </row>
    <row r="219" spans="4:6" hidden="1" x14ac:dyDescent="0.3">
      <c r="D219" s="25"/>
      <c r="F219" s="55"/>
    </row>
    <row r="220" spans="4:6" hidden="1" x14ac:dyDescent="0.3">
      <c r="D220" s="25"/>
      <c r="F220" s="55"/>
    </row>
    <row r="221" spans="4:6" hidden="1" x14ac:dyDescent="0.3">
      <c r="D221" s="25"/>
      <c r="F221" s="55"/>
    </row>
    <row r="222" spans="4:6" hidden="1" x14ac:dyDescent="0.3">
      <c r="D222" s="25"/>
      <c r="F222" s="55"/>
    </row>
    <row r="223" spans="4:6" hidden="1" x14ac:dyDescent="0.3">
      <c r="D223" s="25"/>
      <c r="F223" s="55"/>
    </row>
    <row r="224" spans="4:6" hidden="1" x14ac:dyDescent="0.3">
      <c r="D224" s="25"/>
      <c r="F224" s="55"/>
    </row>
    <row r="225" spans="4:6" hidden="1" x14ac:dyDescent="0.3">
      <c r="D225" s="25"/>
      <c r="F225" s="55"/>
    </row>
    <row r="226" spans="4:6" hidden="1" x14ac:dyDescent="0.3">
      <c r="D226" s="25"/>
      <c r="F226" s="55"/>
    </row>
    <row r="227" spans="4:6" hidden="1" x14ac:dyDescent="0.3">
      <c r="D227" s="25"/>
      <c r="F227" s="55"/>
    </row>
    <row r="228" spans="4:6" hidden="1" x14ac:dyDescent="0.3">
      <c r="D228" s="25"/>
      <c r="F228" s="55"/>
    </row>
    <row r="229" spans="4:6" hidden="1" x14ac:dyDescent="0.3">
      <c r="D229" s="25"/>
      <c r="F229" s="55"/>
    </row>
    <row r="230" spans="4:6" hidden="1" x14ac:dyDescent="0.3">
      <c r="D230" s="25"/>
      <c r="F230" s="55"/>
    </row>
    <row r="231" spans="4:6" hidden="1" x14ac:dyDescent="0.3">
      <c r="D231" s="25"/>
      <c r="F231" s="55"/>
    </row>
    <row r="232" spans="4:6" hidden="1" x14ac:dyDescent="0.3">
      <c r="D232" s="25"/>
      <c r="F232" s="55"/>
    </row>
    <row r="233" spans="4:6" hidden="1" x14ac:dyDescent="0.3">
      <c r="D233" s="25"/>
      <c r="F233" s="55"/>
    </row>
    <row r="234" spans="4:6" hidden="1" x14ac:dyDescent="0.3">
      <c r="D234" s="25"/>
      <c r="F234" s="55"/>
    </row>
    <row r="235" spans="4:6" hidden="1" x14ac:dyDescent="0.3">
      <c r="D235" s="25"/>
      <c r="F235" s="55"/>
    </row>
    <row r="236" spans="4:6" hidden="1" x14ac:dyDescent="0.3">
      <c r="D236" s="25"/>
      <c r="F236" s="55"/>
    </row>
    <row r="237" spans="4:6" hidden="1" x14ac:dyDescent="0.3">
      <c r="D237" s="25"/>
      <c r="F237" s="55"/>
    </row>
    <row r="238" spans="4:6" hidden="1" x14ac:dyDescent="0.3">
      <c r="D238" s="25"/>
      <c r="F238" s="55"/>
    </row>
    <row r="239" spans="4:6" hidden="1" x14ac:dyDescent="0.3">
      <c r="D239" s="25"/>
      <c r="F239" s="55"/>
    </row>
    <row r="240" spans="4:6" hidden="1" x14ac:dyDescent="0.3">
      <c r="D240" s="25"/>
      <c r="F240" s="55"/>
    </row>
    <row r="241" spans="4:6" hidden="1" x14ac:dyDescent="0.3">
      <c r="D241" s="25"/>
      <c r="F241" s="55"/>
    </row>
    <row r="242" spans="4:6" hidden="1" x14ac:dyDescent="0.3">
      <c r="D242" s="25"/>
      <c r="F242" s="55"/>
    </row>
    <row r="243" spans="4:6" hidden="1" x14ac:dyDescent="0.3">
      <c r="D243" s="25"/>
      <c r="F243" s="55"/>
    </row>
    <row r="244" spans="4:6" hidden="1" x14ac:dyDescent="0.3">
      <c r="D244" s="25"/>
      <c r="F244" s="55"/>
    </row>
    <row r="245" spans="4:6" hidden="1" x14ac:dyDescent="0.3">
      <c r="D245" s="25"/>
      <c r="F245" s="55"/>
    </row>
    <row r="246" spans="4:6" hidden="1" x14ac:dyDescent="0.3">
      <c r="D246" s="25"/>
      <c r="F246" s="55"/>
    </row>
    <row r="247" spans="4:6" hidden="1" x14ac:dyDescent="0.3">
      <c r="D247" s="25"/>
      <c r="F247" s="55"/>
    </row>
    <row r="248" spans="4:6" hidden="1" x14ac:dyDescent="0.3">
      <c r="D248" s="25"/>
      <c r="F248" s="55"/>
    </row>
    <row r="249" spans="4:6" hidden="1" x14ac:dyDescent="0.3">
      <c r="D249" s="25"/>
      <c r="F249" s="55"/>
    </row>
    <row r="250" spans="4:6" hidden="1" x14ac:dyDescent="0.3">
      <c r="D250" s="25"/>
      <c r="F250" s="55"/>
    </row>
    <row r="251" spans="4:6" hidden="1" x14ac:dyDescent="0.3">
      <c r="D251" s="25"/>
      <c r="F251" s="55"/>
    </row>
    <row r="252" spans="4:6" hidden="1" x14ac:dyDescent="0.3">
      <c r="D252" s="25"/>
      <c r="F252" s="55"/>
    </row>
    <row r="253" spans="4:6" hidden="1" x14ac:dyDescent="0.3">
      <c r="D253" s="25"/>
      <c r="F253" s="55"/>
    </row>
    <row r="254" spans="4:6" hidden="1" x14ac:dyDescent="0.3">
      <c r="D254" s="25"/>
      <c r="F254" s="55"/>
    </row>
    <row r="255" spans="4:6" hidden="1" x14ac:dyDescent="0.3">
      <c r="D255" s="25"/>
      <c r="F255" s="55"/>
    </row>
    <row r="256" spans="4:6" hidden="1" x14ac:dyDescent="0.3">
      <c r="D256" s="25"/>
      <c r="F256" s="55"/>
    </row>
    <row r="257" spans="4:6" hidden="1" x14ac:dyDescent="0.3">
      <c r="D257" s="25"/>
      <c r="F257" s="55"/>
    </row>
    <row r="258" spans="4:6" hidden="1" x14ac:dyDescent="0.3">
      <c r="F258" s="55"/>
    </row>
    <row r="259" spans="4:6" hidden="1" x14ac:dyDescent="0.3">
      <c r="F259" s="55"/>
    </row>
    <row r="260" spans="4:6" hidden="1" x14ac:dyDescent="0.3">
      <c r="F260" s="55"/>
    </row>
    <row r="261" spans="4:6" hidden="1" x14ac:dyDescent="0.3">
      <c r="F261" s="55"/>
    </row>
    <row r="262" spans="4:6" hidden="1" x14ac:dyDescent="0.3">
      <c r="F262" s="55"/>
    </row>
    <row r="263" spans="4:6" hidden="1" x14ac:dyDescent="0.3">
      <c r="F263" s="55"/>
    </row>
    <row r="264" spans="4:6" hidden="1" x14ac:dyDescent="0.3">
      <c r="F264" s="55"/>
    </row>
    <row r="265" spans="4:6" hidden="1" x14ac:dyDescent="0.3">
      <c r="F265" s="55"/>
    </row>
    <row r="266" spans="4:6" hidden="1" x14ac:dyDescent="0.3">
      <c r="F266" s="55"/>
    </row>
    <row r="267" spans="4:6" hidden="1" x14ac:dyDescent="0.3">
      <c r="F267" s="55"/>
    </row>
    <row r="268" spans="4:6" hidden="1" x14ac:dyDescent="0.3">
      <c r="F268" s="55"/>
    </row>
    <row r="269" spans="4:6" hidden="1" x14ac:dyDescent="0.3">
      <c r="F269" s="55"/>
    </row>
    <row r="270" spans="4:6" hidden="1" x14ac:dyDescent="0.3">
      <c r="F270" s="55"/>
    </row>
    <row r="271" spans="4:6" hidden="1" x14ac:dyDescent="0.3">
      <c r="F271" s="55"/>
    </row>
    <row r="272" spans="4:6" hidden="1" x14ac:dyDescent="0.3">
      <c r="F272" s="55"/>
    </row>
    <row r="273" spans="6:6" hidden="1" x14ac:dyDescent="0.3">
      <c r="F273" s="55"/>
    </row>
    <row r="274" spans="6:6" hidden="1" x14ac:dyDescent="0.3">
      <c r="F274" s="55"/>
    </row>
    <row r="275" spans="6:6" hidden="1" x14ac:dyDescent="0.3">
      <c r="F275" s="55"/>
    </row>
    <row r="276" spans="6:6" hidden="1" x14ac:dyDescent="0.3">
      <c r="F276" s="55"/>
    </row>
    <row r="277" spans="6:6" hidden="1" x14ac:dyDescent="0.3">
      <c r="F277" s="55"/>
    </row>
    <row r="278" spans="6:6" hidden="1" x14ac:dyDescent="0.3">
      <c r="F278" s="55"/>
    </row>
    <row r="279" spans="6:6" hidden="1" x14ac:dyDescent="0.3">
      <c r="F279" s="55"/>
    </row>
    <row r="280" spans="6:6" hidden="1" x14ac:dyDescent="0.3">
      <c r="F280" s="55"/>
    </row>
    <row r="281" spans="6:6" hidden="1" x14ac:dyDescent="0.3">
      <c r="F281" s="55"/>
    </row>
    <row r="282" spans="6:6" hidden="1" x14ac:dyDescent="0.3">
      <c r="F282" s="55"/>
    </row>
    <row r="283" spans="6:6" hidden="1" x14ac:dyDescent="0.3">
      <c r="F283" s="55"/>
    </row>
    <row r="284" spans="6:6" hidden="1" x14ac:dyDescent="0.3">
      <c r="F284" s="55"/>
    </row>
    <row r="285" spans="6:6" hidden="1" x14ac:dyDescent="0.3">
      <c r="F285" s="55"/>
    </row>
    <row r="286" spans="6:6" hidden="1" x14ac:dyDescent="0.3">
      <c r="F286" s="55"/>
    </row>
    <row r="287" spans="6:6" hidden="1" x14ac:dyDescent="0.3">
      <c r="F287" s="55"/>
    </row>
    <row r="288" spans="6:6" hidden="1" x14ac:dyDescent="0.3">
      <c r="F288" s="55"/>
    </row>
    <row r="289" spans="6:6" hidden="1" x14ac:dyDescent="0.3">
      <c r="F289" s="55"/>
    </row>
    <row r="290" spans="6:6" hidden="1" x14ac:dyDescent="0.3">
      <c r="F290" s="55"/>
    </row>
    <row r="291" spans="6:6" hidden="1" x14ac:dyDescent="0.3">
      <c r="F291" s="55"/>
    </row>
    <row r="292" spans="6:6" hidden="1" x14ac:dyDescent="0.3">
      <c r="F292" s="55"/>
    </row>
    <row r="293" spans="6:6" hidden="1" x14ac:dyDescent="0.3">
      <c r="F293" s="55"/>
    </row>
    <row r="294" spans="6:6" hidden="1" x14ac:dyDescent="0.3">
      <c r="F294" s="55"/>
    </row>
    <row r="295" spans="6:6" hidden="1" x14ac:dyDescent="0.3">
      <c r="F295" s="55"/>
    </row>
    <row r="296" spans="6:6" hidden="1" x14ac:dyDescent="0.3">
      <c r="F296" s="55"/>
    </row>
    <row r="297" spans="6:6" hidden="1" x14ac:dyDescent="0.3">
      <c r="F297" s="55"/>
    </row>
    <row r="298" spans="6:6" hidden="1" x14ac:dyDescent="0.3">
      <c r="F298" s="55"/>
    </row>
    <row r="299" spans="6:6" hidden="1" x14ac:dyDescent="0.3">
      <c r="F299" s="55"/>
    </row>
    <row r="300" spans="6:6" hidden="1" x14ac:dyDescent="0.3">
      <c r="F300" s="55"/>
    </row>
    <row r="301" spans="6:6" hidden="1" x14ac:dyDescent="0.3">
      <c r="F301" s="55"/>
    </row>
    <row r="302" spans="6:6" hidden="1" x14ac:dyDescent="0.3">
      <c r="F302" s="55"/>
    </row>
    <row r="303" spans="6:6" hidden="1" x14ac:dyDescent="0.3">
      <c r="F303" s="55"/>
    </row>
    <row r="304" spans="6:6" hidden="1" x14ac:dyDescent="0.3">
      <c r="F304" s="55"/>
    </row>
    <row r="305" spans="6:6" hidden="1" x14ac:dyDescent="0.3">
      <c r="F305" s="55"/>
    </row>
    <row r="306" spans="6:6" hidden="1" x14ac:dyDescent="0.3">
      <c r="F306" s="55"/>
    </row>
    <row r="307" spans="6:6" hidden="1" x14ac:dyDescent="0.3">
      <c r="F307" s="55"/>
    </row>
    <row r="308" spans="6:6" hidden="1" x14ac:dyDescent="0.3">
      <c r="F308" s="55"/>
    </row>
    <row r="309" spans="6:6" hidden="1" x14ac:dyDescent="0.3">
      <c r="F309" s="55"/>
    </row>
    <row r="310" spans="6:6" hidden="1" x14ac:dyDescent="0.3">
      <c r="F310" s="55"/>
    </row>
    <row r="311" spans="6:6" hidden="1" x14ac:dyDescent="0.3">
      <c r="F311" s="55"/>
    </row>
    <row r="312" spans="6:6" hidden="1" x14ac:dyDescent="0.3">
      <c r="F312" s="55"/>
    </row>
    <row r="313" spans="6:6" hidden="1" x14ac:dyDescent="0.3">
      <c r="F313" s="55"/>
    </row>
    <row r="314" spans="6:6" hidden="1" x14ac:dyDescent="0.3">
      <c r="F314" s="55"/>
    </row>
    <row r="315" spans="6:6" hidden="1" x14ac:dyDescent="0.3">
      <c r="F315" s="55"/>
    </row>
    <row r="316" spans="6:6" hidden="1" x14ac:dyDescent="0.3">
      <c r="F316" s="55"/>
    </row>
    <row r="317" spans="6:6" hidden="1" x14ac:dyDescent="0.3">
      <c r="F317" s="55"/>
    </row>
    <row r="318" spans="6:6" hidden="1" x14ac:dyDescent="0.3">
      <c r="F318" s="55"/>
    </row>
    <row r="319" spans="6:6" hidden="1" x14ac:dyDescent="0.3">
      <c r="F319" s="55"/>
    </row>
    <row r="320" spans="6:6" hidden="1" x14ac:dyDescent="0.3">
      <c r="F320" s="55"/>
    </row>
    <row r="321" spans="6:6" hidden="1" x14ac:dyDescent="0.3">
      <c r="F321" s="55"/>
    </row>
    <row r="322" spans="6:6" hidden="1" x14ac:dyDescent="0.3">
      <c r="F322" s="55"/>
    </row>
    <row r="323" spans="6:6" hidden="1" x14ac:dyDescent="0.3">
      <c r="F323" s="55"/>
    </row>
    <row r="324" spans="6:6" hidden="1" x14ac:dyDescent="0.3">
      <c r="F324" s="55"/>
    </row>
    <row r="325" spans="6:6" hidden="1" x14ac:dyDescent="0.3">
      <c r="F325" s="55"/>
    </row>
    <row r="326" spans="6:6" hidden="1" x14ac:dyDescent="0.3">
      <c r="F326" s="55"/>
    </row>
    <row r="327" spans="6:6" hidden="1" x14ac:dyDescent="0.3">
      <c r="F327" s="55"/>
    </row>
    <row r="328" spans="6:6" hidden="1" x14ac:dyDescent="0.3">
      <c r="F328" s="55"/>
    </row>
    <row r="329" spans="6:6" hidden="1" x14ac:dyDescent="0.3">
      <c r="F329" s="55"/>
    </row>
    <row r="330" spans="6:6" hidden="1" x14ac:dyDescent="0.3">
      <c r="F330" s="55"/>
    </row>
    <row r="331" spans="6:6" hidden="1" x14ac:dyDescent="0.3">
      <c r="F331" s="55"/>
    </row>
    <row r="332" spans="6:6" hidden="1" x14ac:dyDescent="0.3">
      <c r="F332" s="55"/>
    </row>
    <row r="333" spans="6:6" hidden="1" x14ac:dyDescent="0.3">
      <c r="F333" s="55"/>
    </row>
    <row r="334" spans="6:6" hidden="1" x14ac:dyDescent="0.3">
      <c r="F334" s="55"/>
    </row>
    <row r="335" spans="6:6" hidden="1" x14ac:dyDescent="0.3">
      <c r="F335" s="55"/>
    </row>
    <row r="336" spans="6:6" hidden="1" x14ac:dyDescent="0.3">
      <c r="F336" s="55"/>
    </row>
    <row r="337" spans="6:6" hidden="1" x14ac:dyDescent="0.3">
      <c r="F337" s="55"/>
    </row>
    <row r="338" spans="6:6" hidden="1" x14ac:dyDescent="0.3">
      <c r="F338" s="55"/>
    </row>
    <row r="339" spans="6:6" hidden="1" x14ac:dyDescent="0.3">
      <c r="F339" s="55"/>
    </row>
    <row r="340" spans="6:6" hidden="1" x14ac:dyDescent="0.3">
      <c r="F340" s="55"/>
    </row>
    <row r="341" spans="6:6" hidden="1" x14ac:dyDescent="0.3">
      <c r="F341" s="55"/>
    </row>
    <row r="342" spans="6:6" hidden="1" x14ac:dyDescent="0.3">
      <c r="F342" s="55"/>
    </row>
    <row r="343" spans="6:6" hidden="1" x14ac:dyDescent="0.3">
      <c r="F343" s="55"/>
    </row>
    <row r="344" spans="6:6" hidden="1" x14ac:dyDescent="0.3">
      <c r="F344" s="55"/>
    </row>
    <row r="345" spans="6:6" hidden="1" x14ac:dyDescent="0.3">
      <c r="F345" s="55"/>
    </row>
    <row r="346" spans="6:6" hidden="1" x14ac:dyDescent="0.3">
      <c r="F346" s="55"/>
    </row>
    <row r="347" spans="6:6" hidden="1" x14ac:dyDescent="0.3">
      <c r="F347" s="55"/>
    </row>
    <row r="348" spans="6:6" hidden="1" x14ac:dyDescent="0.3">
      <c r="F348" s="55"/>
    </row>
    <row r="349" spans="6:6" hidden="1" x14ac:dyDescent="0.3">
      <c r="F349" s="55"/>
    </row>
    <row r="350" spans="6:6" hidden="1" x14ac:dyDescent="0.3">
      <c r="F350" s="55"/>
    </row>
    <row r="351" spans="6:6" hidden="1" x14ac:dyDescent="0.3">
      <c r="F351" s="55"/>
    </row>
    <row r="352" spans="6:6" hidden="1" x14ac:dyDescent="0.3">
      <c r="F352" s="55"/>
    </row>
    <row r="353" spans="6:6" hidden="1" x14ac:dyDescent="0.3">
      <c r="F353" s="55"/>
    </row>
    <row r="354" spans="6:6" hidden="1" x14ac:dyDescent="0.3">
      <c r="F354" s="55"/>
    </row>
    <row r="355" spans="6:6" hidden="1" x14ac:dyDescent="0.3">
      <c r="F355" s="55"/>
    </row>
    <row r="356" spans="6:6" hidden="1" x14ac:dyDescent="0.3">
      <c r="F356" s="55"/>
    </row>
    <row r="357" spans="6:6" hidden="1" x14ac:dyDescent="0.3">
      <c r="F357" s="55"/>
    </row>
    <row r="358" spans="6:6" hidden="1" x14ac:dyDescent="0.3">
      <c r="F358" s="55"/>
    </row>
    <row r="359" spans="6:6" hidden="1" x14ac:dyDescent="0.3">
      <c r="F359" s="55"/>
    </row>
    <row r="360" spans="6:6" hidden="1" x14ac:dyDescent="0.3">
      <c r="F360" s="55"/>
    </row>
    <row r="361" spans="6:6" hidden="1" x14ac:dyDescent="0.3">
      <c r="F361" s="55"/>
    </row>
    <row r="362" spans="6:6" hidden="1" x14ac:dyDescent="0.3">
      <c r="F362" s="55"/>
    </row>
    <row r="363" spans="6:6" hidden="1" x14ac:dyDescent="0.3">
      <c r="F363" s="55"/>
    </row>
    <row r="364" spans="6:6" hidden="1" x14ac:dyDescent="0.3">
      <c r="F364" s="55"/>
    </row>
    <row r="365" spans="6:6" hidden="1" x14ac:dyDescent="0.3">
      <c r="F365" s="55"/>
    </row>
    <row r="366" spans="6:6" hidden="1" x14ac:dyDescent="0.3">
      <c r="F366" s="55"/>
    </row>
    <row r="367" spans="6:6" hidden="1" x14ac:dyDescent="0.3">
      <c r="F367" s="55"/>
    </row>
    <row r="368" spans="6:6" hidden="1" x14ac:dyDescent="0.3">
      <c r="F368" s="55"/>
    </row>
    <row r="369" spans="6:6" hidden="1" x14ac:dyDescent="0.3">
      <c r="F369" s="55"/>
    </row>
    <row r="370" spans="6:6" hidden="1" x14ac:dyDescent="0.3">
      <c r="F370" s="55"/>
    </row>
    <row r="371" spans="6:6" hidden="1" x14ac:dyDescent="0.3">
      <c r="F371" s="55"/>
    </row>
    <row r="372" spans="6:6" hidden="1" x14ac:dyDescent="0.3">
      <c r="F372" s="55"/>
    </row>
    <row r="373" spans="6:6" hidden="1" x14ac:dyDescent="0.3">
      <c r="F373" s="55"/>
    </row>
    <row r="374" spans="6:6" hidden="1" x14ac:dyDescent="0.3">
      <c r="F374" s="55"/>
    </row>
    <row r="375" spans="6:6" hidden="1" x14ac:dyDescent="0.3">
      <c r="F375" s="55"/>
    </row>
    <row r="376" spans="6:6" hidden="1" x14ac:dyDescent="0.3">
      <c r="F376" s="55"/>
    </row>
    <row r="377" spans="6:6" hidden="1" x14ac:dyDescent="0.3">
      <c r="F377" s="55"/>
    </row>
    <row r="378" spans="6:6" hidden="1" x14ac:dyDescent="0.3">
      <c r="F378" s="55"/>
    </row>
    <row r="379" spans="6:6" hidden="1" x14ac:dyDescent="0.3">
      <c r="F379" s="55"/>
    </row>
    <row r="380" spans="6:6" hidden="1" x14ac:dyDescent="0.3">
      <c r="F380" s="55"/>
    </row>
    <row r="381" spans="6:6" hidden="1" x14ac:dyDescent="0.3">
      <c r="F381" s="55"/>
    </row>
    <row r="382" spans="6:6" hidden="1" x14ac:dyDescent="0.3">
      <c r="F382" s="55"/>
    </row>
    <row r="383" spans="6:6" hidden="1" x14ac:dyDescent="0.3">
      <c r="F383" s="55"/>
    </row>
    <row r="384" spans="6:6" hidden="1" x14ac:dyDescent="0.3">
      <c r="F384" s="55"/>
    </row>
    <row r="385" spans="6:6" hidden="1" x14ac:dyDescent="0.3">
      <c r="F385" s="55"/>
    </row>
    <row r="386" spans="6:6" hidden="1" x14ac:dyDescent="0.3">
      <c r="F386" s="55"/>
    </row>
    <row r="387" spans="6:6" hidden="1" x14ac:dyDescent="0.3">
      <c r="F387" s="55"/>
    </row>
    <row r="388" spans="6:6" hidden="1" x14ac:dyDescent="0.3">
      <c r="F388" s="55"/>
    </row>
    <row r="389" spans="6:6" hidden="1" x14ac:dyDescent="0.3">
      <c r="F389" s="55"/>
    </row>
    <row r="390" spans="6:6" hidden="1" x14ac:dyDescent="0.3">
      <c r="F390" s="55"/>
    </row>
    <row r="391" spans="6:6" hidden="1" x14ac:dyDescent="0.3">
      <c r="F391" s="55"/>
    </row>
    <row r="392" spans="6:6" hidden="1" x14ac:dyDescent="0.3">
      <c r="F392" s="55"/>
    </row>
    <row r="393" spans="6:6" hidden="1" x14ac:dyDescent="0.3">
      <c r="F393" s="55"/>
    </row>
    <row r="394" spans="6:6" hidden="1" x14ac:dyDescent="0.3">
      <c r="F394" s="55"/>
    </row>
    <row r="395" spans="6:6" hidden="1" x14ac:dyDescent="0.3">
      <c r="F395" s="55"/>
    </row>
    <row r="396" spans="6:6" hidden="1" x14ac:dyDescent="0.3">
      <c r="F396" s="55"/>
    </row>
    <row r="397" spans="6:6" hidden="1" x14ac:dyDescent="0.3">
      <c r="F397" s="55"/>
    </row>
    <row r="398" spans="6:6" hidden="1" x14ac:dyDescent="0.3">
      <c r="F398" s="55"/>
    </row>
    <row r="399" spans="6:6" hidden="1" x14ac:dyDescent="0.3">
      <c r="F399" s="55"/>
    </row>
    <row r="400" spans="6:6" hidden="1" x14ac:dyDescent="0.3">
      <c r="F400" s="55"/>
    </row>
    <row r="401" spans="6:6" hidden="1" x14ac:dyDescent="0.3">
      <c r="F401" s="55"/>
    </row>
    <row r="402" spans="6:6" hidden="1" x14ac:dyDescent="0.3">
      <c r="F402" s="55"/>
    </row>
    <row r="403" spans="6:6" hidden="1" x14ac:dyDescent="0.3">
      <c r="F403" s="55"/>
    </row>
    <row r="404" spans="6:6" hidden="1" x14ac:dyDescent="0.3">
      <c r="F404" s="55"/>
    </row>
    <row r="405" spans="6:6" hidden="1" x14ac:dyDescent="0.3">
      <c r="F405" s="55"/>
    </row>
    <row r="406" spans="6:6" hidden="1" x14ac:dyDescent="0.3">
      <c r="F406" s="55"/>
    </row>
    <row r="407" spans="6:6" hidden="1" x14ac:dyDescent="0.3">
      <c r="F407" s="55"/>
    </row>
    <row r="408" spans="6:6" hidden="1" x14ac:dyDescent="0.3">
      <c r="F408" s="55"/>
    </row>
    <row r="409" spans="6:6" hidden="1" x14ac:dyDescent="0.3">
      <c r="F409" s="55"/>
    </row>
    <row r="410" spans="6:6" hidden="1" x14ac:dyDescent="0.3">
      <c r="F410" s="55"/>
    </row>
    <row r="411" spans="6:6" hidden="1" x14ac:dyDescent="0.3">
      <c r="F411" s="55"/>
    </row>
    <row r="412" spans="6:6" hidden="1" x14ac:dyDescent="0.3">
      <c r="F412" s="55"/>
    </row>
    <row r="413" spans="6:6" hidden="1" x14ac:dyDescent="0.3">
      <c r="F413" s="55"/>
    </row>
    <row r="414" spans="6:6" hidden="1" x14ac:dyDescent="0.3">
      <c r="F414" s="55"/>
    </row>
    <row r="415" spans="6:6" hidden="1" x14ac:dyDescent="0.3">
      <c r="F415" s="55"/>
    </row>
    <row r="416" spans="6:6" hidden="1" x14ac:dyDescent="0.3">
      <c r="F416" s="55"/>
    </row>
    <row r="417" spans="6:6" hidden="1" x14ac:dyDescent="0.3">
      <c r="F417" s="55"/>
    </row>
    <row r="418" spans="6:6" hidden="1" x14ac:dyDescent="0.3">
      <c r="F418" s="55"/>
    </row>
    <row r="419" spans="6:6" hidden="1" x14ac:dyDescent="0.3">
      <c r="F419" s="55"/>
    </row>
    <row r="420" spans="6:6" hidden="1" x14ac:dyDescent="0.3">
      <c r="F420" s="55"/>
    </row>
    <row r="421" spans="6:6" hidden="1" x14ac:dyDescent="0.3">
      <c r="F421" s="55"/>
    </row>
    <row r="422" spans="6:6" hidden="1" x14ac:dyDescent="0.3">
      <c r="F422" s="55"/>
    </row>
    <row r="423" spans="6:6" hidden="1" x14ac:dyDescent="0.3">
      <c r="F423" s="55"/>
    </row>
    <row r="424" spans="6:6" hidden="1" x14ac:dyDescent="0.3">
      <c r="F424" s="55"/>
    </row>
    <row r="425" spans="6:6" hidden="1" x14ac:dyDescent="0.3">
      <c r="F425" s="55"/>
    </row>
    <row r="426" spans="6:6" hidden="1" x14ac:dyDescent="0.3">
      <c r="F426" s="55"/>
    </row>
    <row r="427" spans="6:6" hidden="1" x14ac:dyDescent="0.3">
      <c r="F427" s="55"/>
    </row>
    <row r="428" spans="6:6" hidden="1" x14ac:dyDescent="0.3">
      <c r="F428" s="55"/>
    </row>
    <row r="429" spans="6:6" hidden="1" x14ac:dyDescent="0.3">
      <c r="F429" s="55"/>
    </row>
    <row r="430" spans="6:6" hidden="1" x14ac:dyDescent="0.3">
      <c r="F430" s="55"/>
    </row>
    <row r="431" spans="6:6" hidden="1" x14ac:dyDescent="0.3">
      <c r="F431" s="55"/>
    </row>
    <row r="432" spans="6:6" hidden="1" x14ac:dyDescent="0.3">
      <c r="F432" s="55"/>
    </row>
    <row r="433" spans="6:6" hidden="1" x14ac:dyDescent="0.3">
      <c r="F433" s="55"/>
    </row>
    <row r="434" spans="6:6" hidden="1" x14ac:dyDescent="0.3">
      <c r="F434" s="55"/>
    </row>
    <row r="435" spans="6:6" hidden="1" x14ac:dyDescent="0.3">
      <c r="F435" s="55"/>
    </row>
    <row r="436" spans="6:6" hidden="1" x14ac:dyDescent="0.3">
      <c r="F436" s="55"/>
    </row>
    <row r="437" spans="6:6" hidden="1" x14ac:dyDescent="0.3">
      <c r="F437" s="55"/>
    </row>
    <row r="438" spans="6:6" hidden="1" x14ac:dyDescent="0.3">
      <c r="F438" s="55"/>
    </row>
    <row r="439" spans="6:6" hidden="1" x14ac:dyDescent="0.3">
      <c r="F439" s="55"/>
    </row>
    <row r="440" spans="6:6" hidden="1" x14ac:dyDescent="0.3">
      <c r="F440" s="55"/>
    </row>
    <row r="441" spans="6:6" hidden="1" x14ac:dyDescent="0.3">
      <c r="F441" s="55"/>
    </row>
    <row r="442" spans="6:6" hidden="1" x14ac:dyDescent="0.3">
      <c r="F442" s="55"/>
    </row>
    <row r="443" spans="6:6" hidden="1" x14ac:dyDescent="0.3">
      <c r="F443" s="55"/>
    </row>
    <row r="444" spans="6:6" hidden="1" x14ac:dyDescent="0.3">
      <c r="F444" s="55"/>
    </row>
    <row r="445" spans="6:6" hidden="1" x14ac:dyDescent="0.3">
      <c r="F445" s="55"/>
    </row>
    <row r="446" spans="6:6" hidden="1" x14ac:dyDescent="0.3">
      <c r="F446" s="55"/>
    </row>
    <row r="447" spans="6:6" hidden="1" x14ac:dyDescent="0.3">
      <c r="F447" s="55"/>
    </row>
    <row r="448" spans="6:6" hidden="1" x14ac:dyDescent="0.3">
      <c r="F448" s="55"/>
    </row>
    <row r="449" spans="6:6" hidden="1" x14ac:dyDescent="0.3">
      <c r="F449" s="55"/>
    </row>
    <row r="450" spans="6:6" hidden="1" x14ac:dyDescent="0.3">
      <c r="F450" s="55"/>
    </row>
    <row r="451" spans="6:6" hidden="1" x14ac:dyDescent="0.3">
      <c r="F451" s="55"/>
    </row>
    <row r="452" spans="6:6" hidden="1" x14ac:dyDescent="0.3">
      <c r="F452" s="55"/>
    </row>
    <row r="453" spans="6:6" hidden="1" x14ac:dyDescent="0.3">
      <c r="F453" s="55"/>
    </row>
    <row r="454" spans="6:6" hidden="1" x14ac:dyDescent="0.3">
      <c r="F454" s="55"/>
    </row>
    <row r="455" spans="6:6" hidden="1" x14ac:dyDescent="0.3">
      <c r="F455" s="55"/>
    </row>
    <row r="456" spans="6:6" hidden="1" x14ac:dyDescent="0.3">
      <c r="F456" s="55"/>
    </row>
    <row r="457" spans="6:6" hidden="1" x14ac:dyDescent="0.3">
      <c r="F457" s="55"/>
    </row>
    <row r="458" spans="6:6" hidden="1" x14ac:dyDescent="0.3">
      <c r="F458" s="55"/>
    </row>
    <row r="459" spans="6:6" hidden="1" x14ac:dyDescent="0.3">
      <c r="F459" s="55"/>
    </row>
    <row r="460" spans="6:6" hidden="1" x14ac:dyDescent="0.3">
      <c r="F460" s="55"/>
    </row>
    <row r="461" spans="6:6" hidden="1" x14ac:dyDescent="0.3">
      <c r="F461" s="55"/>
    </row>
    <row r="462" spans="6:6" hidden="1" x14ac:dyDescent="0.3">
      <c r="F462" s="55"/>
    </row>
    <row r="463" spans="6:6" hidden="1" x14ac:dyDescent="0.3">
      <c r="F463" s="55"/>
    </row>
    <row r="464" spans="6:6" hidden="1" x14ac:dyDescent="0.3">
      <c r="F464" s="55"/>
    </row>
    <row r="465" spans="6:6" hidden="1" x14ac:dyDescent="0.3">
      <c r="F465" s="55"/>
    </row>
    <row r="466" spans="6:6" hidden="1" x14ac:dyDescent="0.3">
      <c r="F466" s="55"/>
    </row>
    <row r="467" spans="6:6" hidden="1" x14ac:dyDescent="0.3">
      <c r="F467" s="55"/>
    </row>
    <row r="468" spans="6:6" hidden="1" x14ac:dyDescent="0.3">
      <c r="F468" s="55"/>
    </row>
    <row r="469" spans="6:6" hidden="1" x14ac:dyDescent="0.3">
      <c r="F469" s="55"/>
    </row>
    <row r="470" spans="6:6" hidden="1" x14ac:dyDescent="0.3">
      <c r="F470" s="55"/>
    </row>
    <row r="471" spans="6:6" hidden="1" x14ac:dyDescent="0.3">
      <c r="F471" s="55"/>
    </row>
    <row r="472" spans="6:6" hidden="1" x14ac:dyDescent="0.3">
      <c r="F472" s="55"/>
    </row>
    <row r="473" spans="6:6" hidden="1" x14ac:dyDescent="0.3">
      <c r="F473" s="55"/>
    </row>
    <row r="474" spans="6:6" hidden="1" x14ac:dyDescent="0.3">
      <c r="F474" s="55"/>
    </row>
    <row r="475" spans="6:6" hidden="1" x14ac:dyDescent="0.3">
      <c r="F475" s="55"/>
    </row>
    <row r="476" spans="6:6" hidden="1" x14ac:dyDescent="0.3">
      <c r="F476" s="55"/>
    </row>
    <row r="477" spans="6:6" hidden="1" x14ac:dyDescent="0.3">
      <c r="F477" s="55"/>
    </row>
    <row r="478" spans="6:6" hidden="1" x14ac:dyDescent="0.3">
      <c r="F478" s="55"/>
    </row>
    <row r="479" spans="6:6" hidden="1" x14ac:dyDescent="0.3">
      <c r="F479" s="55"/>
    </row>
    <row r="480" spans="6:6" hidden="1" x14ac:dyDescent="0.3">
      <c r="F480" s="55"/>
    </row>
    <row r="481" spans="6:6" hidden="1" x14ac:dyDescent="0.3">
      <c r="F481" s="55"/>
    </row>
    <row r="482" spans="6:6" hidden="1" x14ac:dyDescent="0.3">
      <c r="F482" s="55"/>
    </row>
    <row r="483" spans="6:6" hidden="1" x14ac:dyDescent="0.3">
      <c r="F483" s="55"/>
    </row>
    <row r="484" spans="6:6" hidden="1" x14ac:dyDescent="0.3">
      <c r="F484" s="55"/>
    </row>
    <row r="485" spans="6:6" hidden="1" x14ac:dyDescent="0.3">
      <c r="F485" s="55"/>
    </row>
    <row r="486" spans="6:6" hidden="1" x14ac:dyDescent="0.3">
      <c r="F486" s="55"/>
    </row>
    <row r="487" spans="6:6" hidden="1" x14ac:dyDescent="0.3">
      <c r="F487" s="55"/>
    </row>
    <row r="488" spans="6:6" hidden="1" x14ac:dyDescent="0.3">
      <c r="F488" s="55"/>
    </row>
    <row r="489" spans="6:6" hidden="1" x14ac:dyDescent="0.3">
      <c r="F489" s="55"/>
    </row>
    <row r="490" spans="6:6" hidden="1" x14ac:dyDescent="0.3">
      <c r="F490" s="55"/>
    </row>
    <row r="491" spans="6:6" hidden="1" x14ac:dyDescent="0.3">
      <c r="F491" s="55"/>
    </row>
    <row r="492" spans="6:6" hidden="1" x14ac:dyDescent="0.3">
      <c r="F492" s="55"/>
    </row>
    <row r="493" spans="6:6" hidden="1" x14ac:dyDescent="0.3">
      <c r="F493" s="55"/>
    </row>
    <row r="494" spans="6:6" hidden="1" x14ac:dyDescent="0.3">
      <c r="F494" s="55"/>
    </row>
    <row r="495" spans="6:6" hidden="1" x14ac:dyDescent="0.3">
      <c r="F495" s="55"/>
    </row>
    <row r="496" spans="6:6" hidden="1" x14ac:dyDescent="0.3">
      <c r="F496" s="55"/>
    </row>
    <row r="497" spans="6:6" hidden="1" x14ac:dyDescent="0.3">
      <c r="F497" s="55"/>
    </row>
    <row r="498" spans="6:6" hidden="1" x14ac:dyDescent="0.3">
      <c r="F498" s="55"/>
    </row>
    <row r="499" spans="6:6" hidden="1" x14ac:dyDescent="0.3">
      <c r="F499" s="55"/>
    </row>
    <row r="500" spans="6:6" hidden="1" x14ac:dyDescent="0.3">
      <c r="F500" s="55"/>
    </row>
    <row r="501" spans="6:6" hidden="1" x14ac:dyDescent="0.3">
      <c r="F501" s="55"/>
    </row>
    <row r="502" spans="6:6" hidden="1" x14ac:dyDescent="0.3">
      <c r="F502" s="55"/>
    </row>
    <row r="503" spans="6:6" hidden="1" x14ac:dyDescent="0.3">
      <c r="F503" s="55"/>
    </row>
    <row r="504" spans="6:6" hidden="1" x14ac:dyDescent="0.3">
      <c r="F504" s="55"/>
    </row>
    <row r="505" spans="6:6" hidden="1" x14ac:dyDescent="0.3">
      <c r="F505" s="55"/>
    </row>
    <row r="506" spans="6:6" hidden="1" x14ac:dyDescent="0.3">
      <c r="F506" s="55"/>
    </row>
    <row r="507" spans="6:6" hidden="1" x14ac:dyDescent="0.3">
      <c r="F507" s="55"/>
    </row>
    <row r="508" spans="6:6" hidden="1" x14ac:dyDescent="0.3">
      <c r="F508" s="55"/>
    </row>
    <row r="509" spans="6:6" hidden="1" x14ac:dyDescent="0.3">
      <c r="F509" s="55"/>
    </row>
    <row r="510" spans="6:6" hidden="1" x14ac:dyDescent="0.3">
      <c r="F510" s="55"/>
    </row>
    <row r="511" spans="6:6" hidden="1" x14ac:dyDescent="0.3">
      <c r="F511" s="55"/>
    </row>
    <row r="512" spans="6:6" hidden="1" x14ac:dyDescent="0.3">
      <c r="F512" s="55"/>
    </row>
    <row r="513" spans="6:6" hidden="1" x14ac:dyDescent="0.3">
      <c r="F513" s="55"/>
    </row>
    <row r="514" spans="6:6" hidden="1" x14ac:dyDescent="0.3">
      <c r="F514" s="55"/>
    </row>
    <row r="515" spans="6:6" hidden="1" x14ac:dyDescent="0.3">
      <c r="F515" s="55"/>
    </row>
    <row r="516" spans="6:6" hidden="1" x14ac:dyDescent="0.3">
      <c r="F516" s="55"/>
    </row>
    <row r="517" spans="6:6" hidden="1" x14ac:dyDescent="0.3">
      <c r="F517" s="55"/>
    </row>
    <row r="518" spans="6:6" hidden="1" x14ac:dyDescent="0.3">
      <c r="F518" s="55"/>
    </row>
    <row r="519" spans="6:6" hidden="1" x14ac:dyDescent="0.3">
      <c r="F519" s="55"/>
    </row>
    <row r="520" spans="6:6" hidden="1" x14ac:dyDescent="0.3">
      <c r="F520" s="55"/>
    </row>
    <row r="521" spans="6:6" hidden="1" x14ac:dyDescent="0.3">
      <c r="F521" s="55"/>
    </row>
    <row r="522" spans="6:6" hidden="1" x14ac:dyDescent="0.3">
      <c r="F522" s="55"/>
    </row>
    <row r="523" spans="6:6" hidden="1" x14ac:dyDescent="0.3">
      <c r="F523" s="55"/>
    </row>
    <row r="524" spans="6:6" hidden="1" x14ac:dyDescent="0.3">
      <c r="F524" s="55"/>
    </row>
    <row r="525" spans="6:6" hidden="1" x14ac:dyDescent="0.3">
      <c r="F525" s="55"/>
    </row>
    <row r="526" spans="6:6" hidden="1" x14ac:dyDescent="0.3">
      <c r="F526" s="55"/>
    </row>
    <row r="527" spans="6:6" hidden="1" x14ac:dyDescent="0.3">
      <c r="F527" s="55"/>
    </row>
    <row r="528" spans="6:6" hidden="1" x14ac:dyDescent="0.3">
      <c r="F528" s="55"/>
    </row>
    <row r="529" spans="6:6" hidden="1" x14ac:dyDescent="0.3">
      <c r="F529" s="55"/>
    </row>
    <row r="530" spans="6:6" hidden="1" x14ac:dyDescent="0.3">
      <c r="F530" s="55"/>
    </row>
  </sheetData>
  <sheetProtection algorithmName="SHA-512" hashValue="zQGMFIzDEOOe52QKv8winiX8fRx/EJU5SW7upDz9BqwLkr04bvxn3kFuT/jaD3PYXBMq39R2Qjyre/2hUBROcg==" saltValue="z4iCifCjMQjw7klreTzo+Q==" spinCount="100000" sheet="1" objects="1" scenarios="1"/>
  <mergeCells count="8">
    <mergeCell ref="A16:L16"/>
    <mergeCell ref="A1:L1"/>
    <mergeCell ref="A6:L6"/>
    <mergeCell ref="A2:L2"/>
    <mergeCell ref="A3:L3"/>
    <mergeCell ref="A4:L4"/>
    <mergeCell ref="A5:L5"/>
    <mergeCell ref="A7:L7"/>
  </mergeCells>
  <phoneticPr fontId="3" type="noConversion"/>
  <pageMargins left="0.25" right="0.25" top="0.5" bottom="0.5" header="0.25" footer="0.25"/>
  <pageSetup scale="64" fitToHeight="0" orientation="landscape" r:id="rId1"/>
  <headerFooter alignWithMargins="0">
    <oddHeader>&amp;RFund 10 BSR
&amp;A
Month End July 31, 2024
Page &amp;P of &amp;N</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89"/>
  <sheetViews>
    <sheetView zoomScaleNormal="100" workbookViewId="0">
      <selection sqref="A1:K1"/>
    </sheetView>
  </sheetViews>
  <sheetFormatPr defaultColWidth="0" defaultRowHeight="14" zeroHeight="1" x14ac:dyDescent="0.3"/>
  <cols>
    <col min="1" max="1" width="12.453125" style="3" customWidth="1"/>
    <col min="2" max="2" width="13.453125" style="3" customWidth="1"/>
    <col min="3" max="3" width="60.453125" style="3" bestFit="1" customWidth="1"/>
    <col min="4" max="5" width="16.7265625" style="3" customWidth="1"/>
    <col min="6" max="6" width="6.7265625" style="3" customWidth="1"/>
    <col min="7" max="7" width="16.81640625" style="3" bestFit="1" customWidth="1"/>
    <col min="8" max="8" width="6.7265625" style="3" customWidth="1"/>
    <col min="9" max="9" width="16.81640625" style="3" bestFit="1" customWidth="1"/>
    <col min="10" max="10" width="6.7265625" style="3" customWidth="1"/>
    <col min="11" max="11" width="16" style="3" customWidth="1"/>
    <col min="12" max="16383" width="8.7265625" style="3" hidden="1"/>
    <col min="16384" max="16384" width="1.453125" style="3" hidden="1"/>
  </cols>
  <sheetData>
    <row r="1" spans="1:12" s="1" customFormat="1" ht="50.5" customHeight="1" x14ac:dyDescent="0.25">
      <c r="A1" s="145" t="s">
        <v>1788</v>
      </c>
      <c r="B1" s="145"/>
      <c r="C1" s="145"/>
      <c r="D1" s="145"/>
      <c r="E1" s="145"/>
      <c r="F1" s="145"/>
      <c r="G1" s="145"/>
      <c r="H1" s="145"/>
      <c r="I1" s="145"/>
      <c r="J1" s="145"/>
      <c r="K1" s="145"/>
    </row>
    <row r="2" spans="1:12" x14ac:dyDescent="0.3">
      <c r="A2" s="138" t="s">
        <v>1</v>
      </c>
      <c r="B2" s="138"/>
      <c r="C2" s="138"/>
      <c r="D2" s="138"/>
      <c r="E2" s="138"/>
      <c r="F2" s="138"/>
      <c r="G2" s="138"/>
      <c r="H2" s="138"/>
      <c r="I2" s="138"/>
      <c r="J2" s="138"/>
      <c r="K2" s="138"/>
    </row>
    <row r="3" spans="1:12" x14ac:dyDescent="0.3">
      <c r="A3" s="138" t="s">
        <v>2</v>
      </c>
      <c r="B3" s="138"/>
      <c r="C3" s="138"/>
      <c r="D3" s="138"/>
      <c r="E3" s="138"/>
      <c r="F3" s="138"/>
      <c r="G3" s="138"/>
      <c r="H3" s="138"/>
      <c r="I3" s="138"/>
      <c r="J3" s="138"/>
      <c r="K3" s="138"/>
    </row>
    <row r="4" spans="1:12" ht="15" customHeight="1" x14ac:dyDescent="0.3">
      <c r="A4" s="143" t="s">
        <v>3</v>
      </c>
      <c r="B4" s="143"/>
      <c r="C4" s="143"/>
      <c r="D4" s="143"/>
      <c r="E4" s="143"/>
      <c r="F4" s="143"/>
      <c r="G4" s="143"/>
      <c r="H4" s="143"/>
      <c r="I4" s="143"/>
      <c r="J4" s="143"/>
      <c r="K4" s="143"/>
    </row>
    <row r="5" spans="1:12" s="129" customFormat="1" ht="32.25" customHeight="1" x14ac:dyDescent="0.3">
      <c r="A5" s="141" t="s">
        <v>1736</v>
      </c>
      <c r="B5" s="142"/>
      <c r="C5" s="142"/>
      <c r="D5" s="142"/>
      <c r="E5" s="142"/>
      <c r="F5" s="142"/>
      <c r="G5" s="142"/>
      <c r="H5" s="142"/>
      <c r="I5" s="142"/>
      <c r="J5" s="142"/>
      <c r="K5" s="142"/>
    </row>
    <row r="6" spans="1:12" ht="18.75" customHeight="1" x14ac:dyDescent="0.3">
      <c r="A6" s="139" t="s">
        <v>246</v>
      </c>
      <c r="B6" s="139"/>
      <c r="C6" s="139"/>
      <c r="D6" s="139"/>
      <c r="E6" s="139"/>
      <c r="F6" s="139"/>
      <c r="G6" s="139"/>
      <c r="H6" s="139"/>
      <c r="I6" s="139"/>
      <c r="J6" s="139"/>
      <c r="K6" s="139"/>
    </row>
    <row r="7" spans="1:12" ht="32.5" customHeight="1" x14ac:dyDescent="0.3">
      <c r="A7" s="144" t="s">
        <v>1799</v>
      </c>
      <c r="B7" s="144"/>
      <c r="C7" s="144"/>
      <c r="D7" s="144"/>
      <c r="E7" s="144"/>
      <c r="F7" s="144"/>
      <c r="G7" s="144"/>
      <c r="H7" s="144"/>
      <c r="I7" s="144"/>
      <c r="J7" s="144"/>
      <c r="K7" s="144"/>
      <c r="L7" s="11"/>
    </row>
    <row r="8" spans="1:12" s="9" customFormat="1" ht="42" x14ac:dyDescent="0.25">
      <c r="A8" s="56" t="s">
        <v>5</v>
      </c>
      <c r="B8" s="78" t="s">
        <v>247</v>
      </c>
      <c r="C8" s="51" t="s">
        <v>6</v>
      </c>
      <c r="D8" s="56" t="s">
        <v>140</v>
      </c>
      <c r="E8" s="56" t="s">
        <v>141</v>
      </c>
      <c r="F8" s="51" t="s">
        <v>48</v>
      </c>
      <c r="G8" s="51" t="s">
        <v>248</v>
      </c>
      <c r="H8" s="51" t="s">
        <v>49</v>
      </c>
      <c r="I8" s="51" t="s">
        <v>119</v>
      </c>
      <c r="J8" s="51" t="s">
        <v>75</v>
      </c>
      <c r="K8" s="51" t="s">
        <v>249</v>
      </c>
    </row>
    <row r="9" spans="1:12" ht="29.25" customHeight="1" thickBot="1" x14ac:dyDescent="0.35">
      <c r="A9" s="14" t="s">
        <v>146</v>
      </c>
      <c r="B9" s="26">
        <v>680</v>
      </c>
      <c r="C9" s="11" t="s">
        <v>250</v>
      </c>
      <c r="D9" s="79">
        <v>5200</v>
      </c>
      <c r="E9" s="79">
        <v>0</v>
      </c>
      <c r="F9" s="57">
        <v>11</v>
      </c>
      <c r="G9" s="79">
        <f>D9+E9</f>
        <v>5200</v>
      </c>
      <c r="H9" s="57">
        <v>17</v>
      </c>
      <c r="I9" s="79">
        <v>5000</v>
      </c>
      <c r="J9" s="57">
        <v>23</v>
      </c>
      <c r="K9" s="79">
        <f>G9-I9</f>
        <v>200</v>
      </c>
    </row>
    <row r="10" spans="1:12" ht="24" customHeight="1" thickTop="1" x14ac:dyDescent="0.3">
      <c r="A10" s="11" t="s">
        <v>1748</v>
      </c>
      <c r="B10" s="14"/>
      <c r="D10" s="55"/>
      <c r="E10" s="55"/>
      <c r="G10" s="55"/>
      <c r="H10" s="46"/>
      <c r="I10" s="55"/>
      <c r="J10" s="80"/>
      <c r="K10" s="55"/>
    </row>
    <row r="11" spans="1:12" x14ac:dyDescent="0.3">
      <c r="A11" s="14">
        <v>1210</v>
      </c>
      <c r="B11" s="26">
        <v>100</v>
      </c>
      <c r="C11" s="41" t="s">
        <v>251</v>
      </c>
      <c r="D11" s="71">
        <v>13670000</v>
      </c>
      <c r="E11" s="71">
        <v>0</v>
      </c>
      <c r="G11" s="71">
        <f>D11+E11</f>
        <v>13670000</v>
      </c>
      <c r="H11" s="37"/>
      <c r="I11" s="71">
        <v>13670000</v>
      </c>
      <c r="J11" s="37"/>
      <c r="K11" s="71">
        <f t="shared" ref="K11:K21" si="0">G11-I11</f>
        <v>0</v>
      </c>
    </row>
    <row r="12" spans="1:12" x14ac:dyDescent="0.3">
      <c r="A12" s="14">
        <v>1230</v>
      </c>
      <c r="B12" s="26">
        <v>115</v>
      </c>
      <c r="C12" s="41" t="s">
        <v>252</v>
      </c>
      <c r="D12" s="71">
        <v>0</v>
      </c>
      <c r="E12" s="71">
        <v>0</v>
      </c>
      <c r="G12" s="71">
        <f t="shared" ref="G12:G34" si="1">D12+E12</f>
        <v>0</v>
      </c>
      <c r="H12" s="46"/>
      <c r="I12" s="71">
        <v>0</v>
      </c>
      <c r="J12" s="46"/>
      <c r="K12" s="71">
        <f t="shared" si="0"/>
        <v>0</v>
      </c>
    </row>
    <row r="13" spans="1:12" x14ac:dyDescent="0.3">
      <c r="A13" s="14" t="s">
        <v>253</v>
      </c>
      <c r="B13" s="26">
        <v>120</v>
      </c>
      <c r="C13" s="41" t="s">
        <v>254</v>
      </c>
      <c r="D13" s="71">
        <v>20000</v>
      </c>
      <c r="E13" s="71">
        <v>0</v>
      </c>
      <c r="G13" s="71">
        <f t="shared" si="1"/>
        <v>20000</v>
      </c>
      <c r="H13" s="46"/>
      <c r="I13" s="71">
        <v>10000</v>
      </c>
      <c r="J13" s="46"/>
      <c r="K13" s="71">
        <f t="shared" si="0"/>
        <v>10000</v>
      </c>
    </row>
    <row r="14" spans="1:12" x14ac:dyDescent="0.3">
      <c r="A14" s="14" t="s">
        <v>253</v>
      </c>
      <c r="B14" s="26">
        <v>130</v>
      </c>
      <c r="C14" s="41" t="s">
        <v>255</v>
      </c>
      <c r="D14" s="71">
        <v>0</v>
      </c>
      <c r="E14" s="71">
        <v>0</v>
      </c>
      <c r="G14" s="71">
        <f t="shared" si="1"/>
        <v>0</v>
      </c>
      <c r="H14" s="46"/>
      <c r="I14" s="71">
        <v>0</v>
      </c>
      <c r="J14" s="46"/>
      <c r="K14" s="71">
        <f t="shared" si="0"/>
        <v>0</v>
      </c>
    </row>
    <row r="15" spans="1:12" x14ac:dyDescent="0.3">
      <c r="A15" s="14">
        <v>1310</v>
      </c>
      <c r="B15" s="26">
        <v>140</v>
      </c>
      <c r="C15" s="41" t="s">
        <v>256</v>
      </c>
      <c r="D15" s="71">
        <v>20000</v>
      </c>
      <c r="E15" s="71">
        <v>0</v>
      </c>
      <c r="G15" s="71">
        <f t="shared" si="1"/>
        <v>20000</v>
      </c>
      <c r="H15" s="46"/>
      <c r="I15" s="71">
        <v>8000</v>
      </c>
      <c r="J15" s="46"/>
      <c r="K15" s="71">
        <f t="shared" si="0"/>
        <v>12000</v>
      </c>
    </row>
    <row r="16" spans="1:12" x14ac:dyDescent="0.3">
      <c r="A16" s="14">
        <v>1320</v>
      </c>
      <c r="B16" s="26">
        <v>150</v>
      </c>
      <c r="C16" s="41" t="s">
        <v>257</v>
      </c>
      <c r="D16" s="37">
        <v>17000</v>
      </c>
      <c r="E16" s="37">
        <v>0</v>
      </c>
      <c r="G16" s="71">
        <f t="shared" si="1"/>
        <v>17000</v>
      </c>
      <c r="H16" s="46"/>
      <c r="I16" s="37">
        <v>8000</v>
      </c>
      <c r="J16" s="46"/>
      <c r="K16" s="71">
        <f t="shared" si="0"/>
        <v>9000</v>
      </c>
    </row>
    <row r="17" spans="1:11" x14ac:dyDescent="0.3">
      <c r="A17" s="14">
        <v>1321</v>
      </c>
      <c r="B17" s="26">
        <v>151</v>
      </c>
      <c r="C17" s="41" t="s">
        <v>258</v>
      </c>
      <c r="D17" s="34">
        <v>0</v>
      </c>
      <c r="E17" s="34">
        <v>0</v>
      </c>
      <c r="G17" s="71">
        <f t="shared" si="1"/>
        <v>0</v>
      </c>
      <c r="H17" s="46"/>
      <c r="I17" s="34">
        <v>0</v>
      </c>
      <c r="J17" s="46"/>
      <c r="K17" s="71">
        <v>0</v>
      </c>
    </row>
    <row r="18" spans="1:11" x14ac:dyDescent="0.3">
      <c r="A18" s="14">
        <v>1330</v>
      </c>
      <c r="B18" s="26">
        <v>160</v>
      </c>
      <c r="C18" s="41" t="s">
        <v>259</v>
      </c>
      <c r="D18" s="37">
        <v>0</v>
      </c>
      <c r="E18" s="37">
        <v>0</v>
      </c>
      <c r="G18" s="71">
        <f t="shared" si="1"/>
        <v>0</v>
      </c>
      <c r="H18" s="46"/>
      <c r="I18" s="37">
        <v>0</v>
      </c>
      <c r="J18" s="46"/>
      <c r="K18" s="71">
        <f t="shared" si="0"/>
        <v>0</v>
      </c>
    </row>
    <row r="19" spans="1:11" x14ac:dyDescent="0.3">
      <c r="A19" s="14">
        <v>1340</v>
      </c>
      <c r="B19" s="26">
        <v>170</v>
      </c>
      <c r="C19" s="41" t="s">
        <v>260</v>
      </c>
      <c r="D19" s="37">
        <v>0</v>
      </c>
      <c r="E19" s="37">
        <v>0</v>
      </c>
      <c r="G19" s="71">
        <f t="shared" si="1"/>
        <v>0</v>
      </c>
      <c r="H19" s="46"/>
      <c r="I19" s="37">
        <v>0</v>
      </c>
      <c r="J19" s="46"/>
      <c r="K19" s="71">
        <f t="shared" si="0"/>
        <v>0</v>
      </c>
    </row>
    <row r="20" spans="1:11" x14ac:dyDescent="0.3">
      <c r="A20" s="14">
        <v>1350</v>
      </c>
      <c r="B20" s="26">
        <v>180</v>
      </c>
      <c r="C20" s="41" t="s">
        <v>261</v>
      </c>
      <c r="D20" s="37">
        <v>0</v>
      </c>
      <c r="E20" s="37">
        <v>0</v>
      </c>
      <c r="G20" s="71">
        <f t="shared" si="1"/>
        <v>0</v>
      </c>
      <c r="H20" s="46"/>
      <c r="I20" s="37">
        <v>0</v>
      </c>
      <c r="J20" s="46"/>
      <c r="K20" s="71">
        <f>G20-I20</f>
        <v>0</v>
      </c>
    </row>
    <row r="21" spans="1:11" x14ac:dyDescent="0.3">
      <c r="A21" s="14">
        <v>1410</v>
      </c>
      <c r="B21" s="26">
        <v>240</v>
      </c>
      <c r="C21" s="41" t="s">
        <v>262</v>
      </c>
      <c r="D21" s="37">
        <v>25000</v>
      </c>
      <c r="E21" s="37">
        <v>0</v>
      </c>
      <c r="G21" s="71">
        <f t="shared" si="1"/>
        <v>25000</v>
      </c>
      <c r="H21" s="46"/>
      <c r="I21" s="37">
        <v>11600</v>
      </c>
      <c r="J21" s="46"/>
      <c r="K21" s="71">
        <f t="shared" si="0"/>
        <v>13400</v>
      </c>
    </row>
    <row r="22" spans="1:11" x14ac:dyDescent="0.3">
      <c r="A22" s="14" t="s">
        <v>263</v>
      </c>
      <c r="B22" s="26">
        <v>250</v>
      </c>
      <c r="C22" s="41" t="s">
        <v>264</v>
      </c>
      <c r="D22" s="37">
        <v>25000</v>
      </c>
      <c r="E22" s="37">
        <v>0</v>
      </c>
      <c r="G22" s="71">
        <f t="shared" si="1"/>
        <v>25000</v>
      </c>
      <c r="H22" s="46"/>
      <c r="I22" s="37">
        <v>6000</v>
      </c>
      <c r="J22" s="46"/>
      <c r="K22" s="71">
        <f>G22-I22</f>
        <v>19000</v>
      </c>
    </row>
    <row r="23" spans="1:11" x14ac:dyDescent="0.3">
      <c r="A23" s="14">
        <v>1910</v>
      </c>
      <c r="B23" s="26">
        <v>260</v>
      </c>
      <c r="C23" s="41" t="s">
        <v>265</v>
      </c>
      <c r="D23" s="17">
        <v>0</v>
      </c>
      <c r="E23" s="17">
        <v>0</v>
      </c>
      <c r="G23" s="71">
        <f t="shared" si="1"/>
        <v>0</v>
      </c>
      <c r="H23" s="46"/>
      <c r="I23" s="17">
        <v>0</v>
      </c>
      <c r="J23" s="46"/>
      <c r="K23" s="71">
        <f t="shared" ref="K23:K28" si="2">G23-I23</f>
        <v>0</v>
      </c>
    </row>
    <row r="24" spans="1:11" x14ac:dyDescent="0.3">
      <c r="A24" s="14">
        <v>1920</v>
      </c>
      <c r="B24" s="26">
        <v>270</v>
      </c>
      <c r="C24" s="41" t="s">
        <v>266</v>
      </c>
      <c r="D24" s="17">
        <v>0</v>
      </c>
      <c r="E24" s="17">
        <v>0</v>
      </c>
      <c r="G24" s="71">
        <f t="shared" si="1"/>
        <v>0</v>
      </c>
      <c r="H24" s="46"/>
      <c r="I24" s="17">
        <v>0</v>
      </c>
      <c r="J24" s="46"/>
      <c r="K24" s="71">
        <f t="shared" si="2"/>
        <v>0</v>
      </c>
    </row>
    <row r="25" spans="1:11" x14ac:dyDescent="0.3">
      <c r="A25" s="14">
        <v>1930</v>
      </c>
      <c r="B25" s="26">
        <v>280</v>
      </c>
      <c r="C25" s="41" t="s">
        <v>267</v>
      </c>
      <c r="D25" s="17">
        <v>0</v>
      </c>
      <c r="E25" s="17">
        <v>0</v>
      </c>
      <c r="G25" s="71">
        <f t="shared" si="1"/>
        <v>0</v>
      </c>
      <c r="H25" s="46"/>
      <c r="I25" s="17">
        <v>0</v>
      </c>
      <c r="J25" s="46"/>
      <c r="K25" s="71">
        <f t="shared" si="2"/>
        <v>0</v>
      </c>
    </row>
    <row r="26" spans="1:11" x14ac:dyDescent="0.3">
      <c r="A26" s="14">
        <v>1940</v>
      </c>
      <c r="B26" s="26">
        <v>290</v>
      </c>
      <c r="C26" s="41" t="s">
        <v>268</v>
      </c>
      <c r="D26" s="17">
        <v>0</v>
      </c>
      <c r="E26" s="17">
        <v>0</v>
      </c>
      <c r="G26" s="71">
        <f t="shared" si="1"/>
        <v>0</v>
      </c>
      <c r="H26" s="46"/>
      <c r="I26" s="17">
        <v>0</v>
      </c>
      <c r="J26" s="46"/>
      <c r="K26" s="71">
        <f t="shared" si="2"/>
        <v>0</v>
      </c>
    </row>
    <row r="27" spans="1:11" x14ac:dyDescent="0.3">
      <c r="A27" s="14">
        <v>1991</v>
      </c>
      <c r="B27" s="26">
        <v>310</v>
      </c>
      <c r="C27" s="41" t="s">
        <v>269</v>
      </c>
      <c r="D27" s="17">
        <v>0</v>
      </c>
      <c r="E27" s="17">
        <v>0</v>
      </c>
      <c r="G27" s="71">
        <f t="shared" si="1"/>
        <v>0</v>
      </c>
      <c r="H27" s="46"/>
      <c r="I27" s="17">
        <v>0</v>
      </c>
      <c r="J27" s="46"/>
      <c r="K27" s="71">
        <f t="shared" si="2"/>
        <v>0</v>
      </c>
    </row>
    <row r="28" spans="1:11" x14ac:dyDescent="0.3">
      <c r="A28" s="14">
        <v>1992</v>
      </c>
      <c r="B28" s="26">
        <v>315</v>
      </c>
      <c r="C28" s="41" t="s">
        <v>270</v>
      </c>
      <c r="D28" s="17">
        <v>0</v>
      </c>
      <c r="E28" s="17">
        <v>0</v>
      </c>
      <c r="G28" s="71">
        <f t="shared" si="1"/>
        <v>0</v>
      </c>
      <c r="H28" s="46"/>
      <c r="I28" s="17">
        <v>0</v>
      </c>
      <c r="J28" s="46"/>
      <c r="K28" s="71">
        <f t="shared" si="2"/>
        <v>0</v>
      </c>
    </row>
    <row r="29" spans="1:11" x14ac:dyDescent="0.3">
      <c r="A29" s="14" t="s">
        <v>148</v>
      </c>
      <c r="B29" s="26">
        <v>340</v>
      </c>
      <c r="C29" s="41" t="s">
        <v>271</v>
      </c>
      <c r="D29" s="37">
        <v>6866</v>
      </c>
      <c r="E29" s="37">
        <v>0</v>
      </c>
      <c r="G29" s="71">
        <f t="shared" si="1"/>
        <v>6866</v>
      </c>
      <c r="H29" s="46"/>
      <c r="I29" s="37">
        <v>6866</v>
      </c>
      <c r="J29" s="80"/>
      <c r="K29" s="71">
        <f t="shared" ref="K29:K34" si="3">G29-I29</f>
        <v>0</v>
      </c>
    </row>
    <row r="30" spans="1:11" x14ac:dyDescent="0.3">
      <c r="A30" s="14" t="s">
        <v>148</v>
      </c>
      <c r="B30" s="26">
        <v>330</v>
      </c>
      <c r="C30" s="41" t="s">
        <v>272</v>
      </c>
      <c r="D30" s="17">
        <v>0</v>
      </c>
      <c r="E30" s="17">
        <v>0</v>
      </c>
      <c r="G30" s="71">
        <f t="shared" si="1"/>
        <v>0</v>
      </c>
      <c r="H30" s="46"/>
      <c r="I30" s="17">
        <v>0</v>
      </c>
      <c r="J30" s="80"/>
      <c r="K30" s="71">
        <f t="shared" si="3"/>
        <v>0</v>
      </c>
    </row>
    <row r="31" spans="1:11" x14ac:dyDescent="0.3">
      <c r="A31" s="14" t="s">
        <v>148</v>
      </c>
      <c r="B31" s="26">
        <v>320</v>
      </c>
      <c r="C31" s="41" t="s">
        <v>273</v>
      </c>
      <c r="D31" s="17">
        <v>0</v>
      </c>
      <c r="E31" s="17">
        <v>0</v>
      </c>
      <c r="G31" s="71">
        <f t="shared" si="1"/>
        <v>0</v>
      </c>
      <c r="H31" s="46"/>
      <c r="I31" s="17">
        <v>0</v>
      </c>
      <c r="J31" s="80"/>
      <c r="K31" s="71">
        <f t="shared" si="3"/>
        <v>0</v>
      </c>
    </row>
    <row r="32" spans="1:11" x14ac:dyDescent="0.3">
      <c r="A32" s="14" t="s">
        <v>148</v>
      </c>
      <c r="B32" s="26">
        <v>360</v>
      </c>
      <c r="C32" s="41" t="s">
        <v>274</v>
      </c>
      <c r="D32" s="81"/>
      <c r="E32" s="81"/>
      <c r="G32" s="71">
        <f t="shared" si="1"/>
        <v>0</v>
      </c>
      <c r="H32" s="46"/>
      <c r="I32" s="81"/>
      <c r="J32" s="80"/>
      <c r="K32" s="71">
        <f t="shared" si="3"/>
        <v>0</v>
      </c>
    </row>
    <row r="33" spans="1:11" x14ac:dyDescent="0.3">
      <c r="A33" s="14" t="s">
        <v>148</v>
      </c>
      <c r="B33" s="26">
        <v>300</v>
      </c>
      <c r="C33" s="41" t="s">
        <v>275</v>
      </c>
      <c r="D33" s="71">
        <v>72350</v>
      </c>
      <c r="E33" s="71">
        <v>0</v>
      </c>
      <c r="G33" s="71">
        <f t="shared" si="1"/>
        <v>72350</v>
      </c>
      <c r="H33" s="46"/>
      <c r="I33" s="71">
        <v>41500</v>
      </c>
      <c r="J33" s="80"/>
      <c r="K33" s="71">
        <f t="shared" si="3"/>
        <v>30850</v>
      </c>
    </row>
    <row r="34" spans="1:11" x14ac:dyDescent="0.3">
      <c r="A34" s="14" t="s">
        <v>148</v>
      </c>
      <c r="B34" s="26">
        <v>350</v>
      </c>
      <c r="C34" s="41" t="s">
        <v>276</v>
      </c>
      <c r="D34" s="55">
        <v>0</v>
      </c>
      <c r="E34" s="55">
        <v>0</v>
      </c>
      <c r="G34" s="71">
        <f t="shared" si="1"/>
        <v>0</v>
      </c>
      <c r="H34" s="46"/>
      <c r="I34" s="55">
        <v>0</v>
      </c>
      <c r="J34" s="80"/>
      <c r="K34" s="55">
        <f t="shared" si="3"/>
        <v>0</v>
      </c>
    </row>
    <row r="35" spans="1:11" ht="14.5" thickBot="1" x14ac:dyDescent="0.35">
      <c r="A35" s="14" t="s">
        <v>148</v>
      </c>
      <c r="B35" s="26">
        <v>370</v>
      </c>
      <c r="C35" s="11" t="s">
        <v>277</v>
      </c>
      <c r="D35" s="40">
        <f>SUM(D11:D34)</f>
        <v>13856216</v>
      </c>
      <c r="E35" s="40">
        <f>SUM(E11:E34)</f>
        <v>0</v>
      </c>
      <c r="F35" s="57">
        <v>12</v>
      </c>
      <c r="G35" s="40">
        <f>SUM(G11:G34)</f>
        <v>13856216</v>
      </c>
      <c r="H35" s="57">
        <v>18</v>
      </c>
      <c r="I35" s="40">
        <f>SUM(I11:I34)</f>
        <v>13761966</v>
      </c>
      <c r="J35" s="57">
        <v>24</v>
      </c>
      <c r="K35" s="40">
        <f>SUM(K11:K34)</f>
        <v>94250</v>
      </c>
    </row>
    <row r="36" spans="1:11" ht="28.9" customHeight="1" thickTop="1" x14ac:dyDescent="0.3">
      <c r="A36" s="11" t="s">
        <v>1749</v>
      </c>
      <c r="B36" s="14"/>
      <c r="D36" s="82"/>
      <c r="E36" s="82"/>
      <c r="G36" s="82"/>
      <c r="H36" s="46"/>
      <c r="I36" s="82"/>
      <c r="J36" s="46"/>
      <c r="K36" s="82"/>
    </row>
    <row r="37" spans="1:11" x14ac:dyDescent="0.3">
      <c r="A37" s="14">
        <v>2300</v>
      </c>
      <c r="B37" s="26">
        <v>395</v>
      </c>
      <c r="C37" s="41" t="s">
        <v>278</v>
      </c>
      <c r="D37" s="37">
        <v>0</v>
      </c>
      <c r="E37" s="37">
        <v>0</v>
      </c>
      <c r="G37" s="71">
        <f t="shared" ref="G37:G39" si="4">D37+E37</f>
        <v>0</v>
      </c>
      <c r="H37" s="46"/>
      <c r="I37" s="37">
        <v>0</v>
      </c>
      <c r="J37" s="46"/>
      <c r="K37" s="46">
        <v>0</v>
      </c>
    </row>
    <row r="38" spans="1:11" x14ac:dyDescent="0.3">
      <c r="A38" s="14" t="s">
        <v>150</v>
      </c>
      <c r="B38" s="26">
        <v>380</v>
      </c>
      <c r="C38" s="41" t="s">
        <v>279</v>
      </c>
      <c r="D38" s="37">
        <v>100000</v>
      </c>
      <c r="E38" s="37">
        <v>0</v>
      </c>
      <c r="G38" s="71">
        <f t="shared" si="4"/>
        <v>100000</v>
      </c>
      <c r="H38" s="25"/>
      <c r="I38" s="37">
        <v>80000</v>
      </c>
      <c r="J38" s="25"/>
      <c r="K38" s="37">
        <f>G38-I38</f>
        <v>20000</v>
      </c>
    </row>
    <row r="39" spans="1:11" x14ac:dyDescent="0.3">
      <c r="A39" s="14" t="s">
        <v>150</v>
      </c>
      <c r="B39" s="26">
        <v>390</v>
      </c>
      <c r="C39" s="41" t="s">
        <v>280</v>
      </c>
      <c r="D39" s="37">
        <v>40000</v>
      </c>
      <c r="E39" s="37">
        <v>0</v>
      </c>
      <c r="G39" s="71">
        <f t="shared" si="4"/>
        <v>40000</v>
      </c>
      <c r="H39" s="25"/>
      <c r="I39" s="37">
        <v>20000</v>
      </c>
      <c r="J39" s="25"/>
      <c r="K39" s="37">
        <f>G39-I39</f>
        <v>20000</v>
      </c>
    </row>
    <row r="40" spans="1:11" ht="14.5" thickBot="1" x14ac:dyDescent="0.35">
      <c r="A40" s="14" t="s">
        <v>150</v>
      </c>
      <c r="B40" s="26">
        <v>400</v>
      </c>
      <c r="C40" s="11" t="s">
        <v>281</v>
      </c>
      <c r="D40" s="40">
        <f>SUM(D37:D39)</f>
        <v>140000</v>
      </c>
      <c r="E40" s="40">
        <f>SUM(E37:E39)</f>
        <v>0</v>
      </c>
      <c r="F40" s="57">
        <v>13</v>
      </c>
      <c r="G40" s="40">
        <f>SUM(G37:G39)</f>
        <v>140000</v>
      </c>
      <c r="H40" s="57">
        <v>19</v>
      </c>
      <c r="I40" s="40">
        <f>SUM(I37:I39)</f>
        <v>100000</v>
      </c>
      <c r="J40" s="57">
        <v>25</v>
      </c>
      <c r="K40" s="40">
        <f>SUM(K37:K39)</f>
        <v>40000</v>
      </c>
    </row>
    <row r="41" spans="1:11" ht="28.15" customHeight="1" thickTop="1" x14ac:dyDescent="0.3">
      <c r="A41" s="11" t="s">
        <v>1804</v>
      </c>
      <c r="B41" s="26"/>
      <c r="D41" s="46"/>
      <c r="E41" s="46"/>
      <c r="G41" s="46"/>
      <c r="I41" s="46"/>
      <c r="K41" s="46"/>
    </row>
    <row r="42" spans="1:11" x14ac:dyDescent="0.3">
      <c r="A42" s="14">
        <v>3116</v>
      </c>
      <c r="B42" s="26">
        <v>410</v>
      </c>
      <c r="C42" s="41" t="s">
        <v>282</v>
      </c>
      <c r="D42" s="37">
        <v>1000000</v>
      </c>
      <c r="E42" s="37">
        <v>0</v>
      </c>
      <c r="G42" s="71">
        <f t="shared" ref="G42:G61" si="5">D42+E42</f>
        <v>1000000</v>
      </c>
      <c r="H42" s="25"/>
      <c r="I42" s="37">
        <v>1000000</v>
      </c>
      <c r="J42" s="25"/>
      <c r="K42" s="55">
        <f t="shared" ref="K42:K60" si="6">G42-I42</f>
        <v>0</v>
      </c>
    </row>
    <row r="43" spans="1:11" x14ac:dyDescent="0.3">
      <c r="A43" s="14">
        <v>3121</v>
      </c>
      <c r="B43" s="26">
        <v>420</v>
      </c>
      <c r="C43" s="41" t="s">
        <v>283</v>
      </c>
      <c r="D43" s="37">
        <v>6000000</v>
      </c>
      <c r="E43" s="37">
        <v>0</v>
      </c>
      <c r="G43" s="71">
        <f t="shared" si="5"/>
        <v>6000000</v>
      </c>
      <c r="H43" s="25"/>
      <c r="I43" s="37">
        <v>6000000</v>
      </c>
      <c r="J43" s="25"/>
      <c r="K43" s="55">
        <f t="shared" si="6"/>
        <v>0</v>
      </c>
    </row>
    <row r="44" spans="1:11" x14ac:dyDescent="0.3">
      <c r="A44" s="14">
        <v>3131</v>
      </c>
      <c r="B44" s="26">
        <v>430</v>
      </c>
      <c r="C44" s="41" t="s">
        <v>284</v>
      </c>
      <c r="D44" s="55">
        <v>690000</v>
      </c>
      <c r="E44" s="55">
        <v>0</v>
      </c>
      <c r="G44" s="71">
        <f t="shared" si="5"/>
        <v>690000</v>
      </c>
      <c r="H44" s="55"/>
      <c r="I44" s="55">
        <v>690000</v>
      </c>
      <c r="J44" s="55"/>
      <c r="K44" s="55">
        <f t="shared" si="6"/>
        <v>0</v>
      </c>
    </row>
    <row r="45" spans="1:11" x14ac:dyDescent="0.3">
      <c r="A45" s="14">
        <v>3132</v>
      </c>
      <c r="B45" s="26">
        <v>440</v>
      </c>
      <c r="C45" s="41" t="s">
        <v>285</v>
      </c>
      <c r="D45" s="55">
        <v>195000</v>
      </c>
      <c r="E45" s="55">
        <v>0</v>
      </c>
      <c r="G45" s="71">
        <f t="shared" si="5"/>
        <v>195000</v>
      </c>
      <c r="H45" s="55"/>
      <c r="I45" s="55">
        <v>195000</v>
      </c>
      <c r="J45" s="55"/>
      <c r="K45" s="55">
        <f t="shared" si="6"/>
        <v>0</v>
      </c>
    </row>
    <row r="46" spans="1:11" x14ac:dyDescent="0.3">
      <c r="A46" s="14">
        <v>3133</v>
      </c>
      <c r="B46" s="26">
        <v>441</v>
      </c>
      <c r="C46" s="41" t="s">
        <v>286</v>
      </c>
      <c r="D46" s="55">
        <v>0</v>
      </c>
      <c r="E46" s="55">
        <v>0</v>
      </c>
      <c r="G46" s="71">
        <f t="shared" si="5"/>
        <v>0</v>
      </c>
      <c r="H46" s="55"/>
      <c r="I46" s="55">
        <v>0</v>
      </c>
      <c r="J46" s="55"/>
      <c r="K46" s="55">
        <f t="shared" si="6"/>
        <v>0</v>
      </c>
    </row>
    <row r="47" spans="1:11" x14ac:dyDescent="0.3">
      <c r="A47" s="14">
        <v>3140</v>
      </c>
      <c r="B47" s="26">
        <v>445</v>
      </c>
      <c r="C47" s="41" t="s">
        <v>287</v>
      </c>
      <c r="D47" s="71">
        <v>0</v>
      </c>
      <c r="E47" s="71">
        <v>0</v>
      </c>
      <c r="G47" s="71">
        <f t="shared" si="5"/>
        <v>0</v>
      </c>
      <c r="H47" s="71"/>
      <c r="I47" s="71">
        <v>0</v>
      </c>
      <c r="J47" s="71"/>
      <c r="K47" s="55">
        <f t="shared" si="6"/>
        <v>0</v>
      </c>
    </row>
    <row r="48" spans="1:11" x14ac:dyDescent="0.3">
      <c r="A48" s="14">
        <v>3175</v>
      </c>
      <c r="B48" s="26">
        <v>450</v>
      </c>
      <c r="C48" s="41" t="s">
        <v>288</v>
      </c>
      <c r="D48" s="25">
        <v>49000</v>
      </c>
      <c r="E48" s="25">
        <v>0</v>
      </c>
      <c r="G48" s="71">
        <f t="shared" si="5"/>
        <v>49000</v>
      </c>
      <c r="H48" s="25"/>
      <c r="I48" s="25">
        <v>49000</v>
      </c>
      <c r="J48" s="25"/>
      <c r="K48" s="55">
        <f t="shared" si="6"/>
        <v>0</v>
      </c>
    </row>
    <row r="49" spans="1:12" x14ac:dyDescent="0.3">
      <c r="A49" s="14">
        <v>3176</v>
      </c>
      <c r="B49" s="26">
        <v>460</v>
      </c>
      <c r="C49" s="41" t="s">
        <v>289</v>
      </c>
      <c r="D49" s="25">
        <v>190000</v>
      </c>
      <c r="E49" s="25">
        <v>0</v>
      </c>
      <c r="G49" s="71">
        <f t="shared" si="5"/>
        <v>190000</v>
      </c>
      <c r="H49" s="25"/>
      <c r="I49" s="25">
        <v>190000</v>
      </c>
      <c r="J49" s="25"/>
      <c r="K49" s="55">
        <f t="shared" si="6"/>
        <v>0</v>
      </c>
      <c r="L49" s="55"/>
    </row>
    <row r="50" spans="1:12" x14ac:dyDescent="0.3">
      <c r="A50" s="14">
        <v>3177</v>
      </c>
      <c r="B50" s="26">
        <v>470</v>
      </c>
      <c r="C50" s="41" t="s">
        <v>290</v>
      </c>
      <c r="D50" s="25">
        <v>80000</v>
      </c>
      <c r="E50" s="25">
        <v>0</v>
      </c>
      <c r="G50" s="71">
        <f t="shared" si="5"/>
        <v>80000</v>
      </c>
      <c r="H50" s="25"/>
      <c r="I50" s="25">
        <v>80000</v>
      </c>
      <c r="J50" s="25"/>
      <c r="K50" s="55">
        <f t="shared" si="6"/>
        <v>0</v>
      </c>
      <c r="L50" s="55"/>
    </row>
    <row r="51" spans="1:12" x14ac:dyDescent="0.3">
      <c r="A51" s="14">
        <v>3178</v>
      </c>
      <c r="B51" s="26">
        <v>480</v>
      </c>
      <c r="C51" s="41" t="s">
        <v>291</v>
      </c>
      <c r="D51" s="25">
        <v>614984</v>
      </c>
      <c r="E51" s="25">
        <v>0</v>
      </c>
      <c r="G51" s="71">
        <f t="shared" si="5"/>
        <v>614984</v>
      </c>
      <c r="H51" s="25"/>
      <c r="I51" s="25">
        <v>614984</v>
      </c>
      <c r="J51" s="25"/>
      <c r="K51" s="55">
        <f t="shared" si="6"/>
        <v>0</v>
      </c>
      <c r="L51" s="55"/>
    </row>
    <row r="52" spans="1:12" x14ac:dyDescent="0.3">
      <c r="A52" s="14">
        <v>3191</v>
      </c>
      <c r="B52" s="26">
        <v>490</v>
      </c>
      <c r="C52" s="41" t="s">
        <v>292</v>
      </c>
      <c r="D52" s="25">
        <v>70000</v>
      </c>
      <c r="E52" s="25">
        <v>0</v>
      </c>
      <c r="G52" s="71">
        <f t="shared" si="5"/>
        <v>70000</v>
      </c>
      <c r="H52" s="25"/>
      <c r="I52" s="25">
        <v>70000</v>
      </c>
      <c r="J52" s="25"/>
      <c r="K52" s="55">
        <f t="shared" si="6"/>
        <v>0</v>
      </c>
      <c r="L52" s="55"/>
    </row>
    <row r="53" spans="1:12" x14ac:dyDescent="0.3">
      <c r="A53" s="130">
        <v>3247</v>
      </c>
      <c r="B53" s="131">
        <v>497</v>
      </c>
      <c r="C53" s="132" t="s">
        <v>1850</v>
      </c>
      <c r="D53" s="37">
        <v>0</v>
      </c>
      <c r="E53" s="37">
        <v>0</v>
      </c>
      <c r="G53" s="71">
        <f>D53+E53</f>
        <v>0</v>
      </c>
      <c r="H53" s="37"/>
      <c r="I53" s="37">
        <v>0</v>
      </c>
      <c r="J53" s="37"/>
      <c r="K53" s="55">
        <f>G53-I53</f>
        <v>0</v>
      </c>
      <c r="L53" s="55"/>
    </row>
    <row r="54" spans="1:12" x14ac:dyDescent="0.3">
      <c r="A54" s="14" t="s">
        <v>152</v>
      </c>
      <c r="B54" s="26">
        <v>500</v>
      </c>
      <c r="C54" s="41" t="s">
        <v>293</v>
      </c>
      <c r="D54" s="25">
        <v>60000</v>
      </c>
      <c r="E54" s="25">
        <v>0</v>
      </c>
      <c r="G54" s="71">
        <f t="shared" si="5"/>
        <v>60000</v>
      </c>
      <c r="H54" s="25"/>
      <c r="I54" s="25">
        <v>60000</v>
      </c>
      <c r="J54" s="25"/>
      <c r="K54" s="55">
        <f t="shared" si="6"/>
        <v>0</v>
      </c>
      <c r="L54" s="55"/>
    </row>
    <row r="55" spans="1:12" x14ac:dyDescent="0.3">
      <c r="A55" s="14">
        <v>3256</v>
      </c>
      <c r="B55" s="26">
        <v>503</v>
      </c>
      <c r="C55" s="41" t="s">
        <v>294</v>
      </c>
      <c r="D55" s="37">
        <v>0</v>
      </c>
      <c r="E55" s="37">
        <v>0</v>
      </c>
      <c r="G55" s="71">
        <f t="shared" si="5"/>
        <v>0</v>
      </c>
      <c r="H55" s="37"/>
      <c r="I55" s="37">
        <v>0</v>
      </c>
      <c r="J55" s="37"/>
      <c r="K55" s="55">
        <f t="shared" si="6"/>
        <v>0</v>
      </c>
      <c r="L55" s="55"/>
    </row>
    <row r="56" spans="1:12" x14ac:dyDescent="0.3">
      <c r="A56" s="14">
        <v>3300</v>
      </c>
      <c r="B56" s="26">
        <v>505</v>
      </c>
      <c r="C56" s="41" t="s">
        <v>295</v>
      </c>
      <c r="D56" s="37">
        <v>0</v>
      </c>
      <c r="E56" s="37">
        <v>0</v>
      </c>
      <c r="G56" s="71">
        <f>D56+E56</f>
        <v>0</v>
      </c>
      <c r="H56" s="37"/>
      <c r="I56" s="37">
        <v>0</v>
      </c>
      <c r="J56" s="37"/>
      <c r="K56" s="55">
        <f>G56-I56</f>
        <v>0</v>
      </c>
      <c r="L56" s="55"/>
    </row>
    <row r="57" spans="1:12" x14ac:dyDescent="0.3">
      <c r="A57" s="130">
        <v>3301</v>
      </c>
      <c r="B57" s="131">
        <v>506</v>
      </c>
      <c r="C57" s="132" t="s">
        <v>1800</v>
      </c>
      <c r="D57" s="37">
        <v>0</v>
      </c>
      <c r="E57" s="37">
        <v>0</v>
      </c>
      <c r="G57" s="71">
        <f t="shared" ref="G57" si="7">D57+E57</f>
        <v>0</v>
      </c>
      <c r="H57" s="37"/>
      <c r="I57" s="37">
        <v>0</v>
      </c>
      <c r="J57" s="37"/>
      <c r="K57" s="55">
        <f t="shared" ref="K57" si="8">G57-I57</f>
        <v>0</v>
      </c>
      <c r="L57" s="55"/>
    </row>
    <row r="58" spans="1:12" x14ac:dyDescent="0.3">
      <c r="A58" s="14">
        <v>3901</v>
      </c>
      <c r="B58" s="26">
        <v>510</v>
      </c>
      <c r="C58" s="41" t="s">
        <v>296</v>
      </c>
      <c r="D58" s="37">
        <v>0</v>
      </c>
      <c r="E58" s="37">
        <v>0</v>
      </c>
      <c r="G58" s="71">
        <f t="shared" si="5"/>
        <v>0</v>
      </c>
      <c r="H58" s="37"/>
      <c r="I58" s="37">
        <v>0</v>
      </c>
      <c r="J58" s="37"/>
      <c r="K58" s="55">
        <f t="shared" si="6"/>
        <v>0</v>
      </c>
      <c r="L58" s="55"/>
    </row>
    <row r="59" spans="1:12" x14ac:dyDescent="0.3">
      <c r="A59" s="14">
        <v>3902</v>
      </c>
      <c r="B59" s="26">
        <v>511</v>
      </c>
      <c r="C59" s="41" t="s">
        <v>297</v>
      </c>
      <c r="D59" s="34">
        <v>0</v>
      </c>
      <c r="E59" s="34">
        <v>0</v>
      </c>
      <c r="G59" s="71">
        <f t="shared" si="5"/>
        <v>0</v>
      </c>
      <c r="H59" s="37"/>
      <c r="I59" s="34">
        <v>0</v>
      </c>
      <c r="J59" s="37"/>
      <c r="K59" s="55">
        <f t="shared" si="6"/>
        <v>0</v>
      </c>
      <c r="L59" s="55"/>
    </row>
    <row r="60" spans="1:12" x14ac:dyDescent="0.3">
      <c r="A60" s="14">
        <v>3903</v>
      </c>
      <c r="B60" s="26">
        <v>512</v>
      </c>
      <c r="C60" s="41" t="s">
        <v>298</v>
      </c>
      <c r="D60" s="34">
        <v>0</v>
      </c>
      <c r="E60" s="34">
        <v>0</v>
      </c>
      <c r="G60" s="71">
        <f t="shared" si="5"/>
        <v>0</v>
      </c>
      <c r="H60" s="37"/>
      <c r="I60" s="34">
        <v>0</v>
      </c>
      <c r="J60" s="37"/>
      <c r="K60" s="55">
        <f t="shared" si="6"/>
        <v>0</v>
      </c>
      <c r="L60" s="55"/>
    </row>
    <row r="61" spans="1:12" x14ac:dyDescent="0.3">
      <c r="A61" s="14">
        <v>3904</v>
      </c>
      <c r="B61" s="26">
        <v>513</v>
      </c>
      <c r="C61" s="41" t="s">
        <v>299</v>
      </c>
      <c r="D61" s="25">
        <v>0</v>
      </c>
      <c r="E61" s="25">
        <v>0</v>
      </c>
      <c r="G61" s="71">
        <f t="shared" si="5"/>
        <v>0</v>
      </c>
      <c r="H61" s="25"/>
      <c r="I61" s="25">
        <v>0</v>
      </c>
      <c r="J61" s="25"/>
      <c r="K61" s="37">
        <f>G61-I61</f>
        <v>0</v>
      </c>
      <c r="L61" s="55"/>
    </row>
    <row r="62" spans="1:12" ht="14.5" thickBot="1" x14ac:dyDescent="0.35">
      <c r="A62" s="14" t="s">
        <v>152</v>
      </c>
      <c r="B62" s="26">
        <v>520</v>
      </c>
      <c r="C62" s="11" t="s">
        <v>300</v>
      </c>
      <c r="D62" s="40">
        <f>SUM(D42:D61)</f>
        <v>8948984</v>
      </c>
      <c r="E62" s="40">
        <f>SUM(E42:E61)</f>
        <v>0</v>
      </c>
      <c r="F62" s="57">
        <v>14</v>
      </c>
      <c r="G62" s="40">
        <f>SUM(G42:G61)</f>
        <v>8948984</v>
      </c>
      <c r="H62" s="57">
        <v>20</v>
      </c>
      <c r="I62" s="40">
        <f>SUM(I42:I61)</f>
        <v>8948984</v>
      </c>
      <c r="J62" s="57">
        <v>26</v>
      </c>
      <c r="K62" s="40">
        <f>I62-I62</f>
        <v>0</v>
      </c>
      <c r="L62" s="55"/>
    </row>
    <row r="63" spans="1:12" ht="23.5" customHeight="1" thickTop="1" x14ac:dyDescent="0.3">
      <c r="A63" s="11" t="s">
        <v>1805</v>
      </c>
      <c r="B63" s="83"/>
      <c r="D63" s="25"/>
      <c r="E63" s="25"/>
      <c r="G63" s="25"/>
      <c r="I63" s="55"/>
      <c r="K63" s="55"/>
      <c r="L63" s="55"/>
    </row>
    <row r="64" spans="1:12" x14ac:dyDescent="0.3">
      <c r="A64" s="14">
        <v>4101</v>
      </c>
      <c r="B64" s="26">
        <v>531</v>
      </c>
      <c r="C64" s="14" t="s">
        <v>301</v>
      </c>
      <c r="D64" s="25">
        <v>800000</v>
      </c>
      <c r="E64" s="25">
        <v>0</v>
      </c>
      <c r="G64" s="71">
        <f t="shared" ref="G64:G68" si="9">D64+E64</f>
        <v>800000</v>
      </c>
      <c r="H64" s="25"/>
      <c r="I64" s="55">
        <v>66600</v>
      </c>
      <c r="J64" s="25"/>
      <c r="K64" s="55">
        <f t="shared" ref="K64:K69" si="10">G64-I64</f>
        <v>733400</v>
      </c>
      <c r="L64" s="55"/>
    </row>
    <row r="65" spans="1:12" x14ac:dyDescent="0.3">
      <c r="A65" s="14">
        <v>4102</v>
      </c>
      <c r="B65" s="26">
        <v>532</v>
      </c>
      <c r="C65" s="14" t="s">
        <v>302</v>
      </c>
      <c r="D65" s="25">
        <v>0</v>
      </c>
      <c r="E65" s="25">
        <v>0</v>
      </c>
      <c r="G65" s="71">
        <f t="shared" si="9"/>
        <v>0</v>
      </c>
      <c r="H65" s="25"/>
      <c r="I65" s="55">
        <v>0</v>
      </c>
      <c r="J65" s="25"/>
      <c r="K65" s="55">
        <f t="shared" si="10"/>
        <v>0</v>
      </c>
      <c r="L65" s="55"/>
    </row>
    <row r="66" spans="1:12" x14ac:dyDescent="0.3">
      <c r="A66" s="14">
        <v>4200</v>
      </c>
      <c r="B66" s="26">
        <v>540</v>
      </c>
      <c r="C66" s="14" t="s">
        <v>303</v>
      </c>
      <c r="D66" s="37">
        <v>145000</v>
      </c>
      <c r="E66" s="37">
        <v>0</v>
      </c>
      <c r="G66" s="71">
        <f t="shared" si="9"/>
        <v>145000</v>
      </c>
      <c r="H66" s="37"/>
      <c r="I66" s="71">
        <v>122400</v>
      </c>
      <c r="J66" s="37"/>
      <c r="K66" s="71">
        <f t="shared" si="10"/>
        <v>22600</v>
      </c>
      <c r="L66" s="55"/>
    </row>
    <row r="67" spans="1:12" x14ac:dyDescent="0.3">
      <c r="A67" s="14">
        <v>4210</v>
      </c>
      <c r="B67" s="26">
        <v>541</v>
      </c>
      <c r="C67" s="14" t="s">
        <v>304</v>
      </c>
      <c r="D67" s="37">
        <v>0</v>
      </c>
      <c r="E67" s="37">
        <v>0</v>
      </c>
      <c r="G67" s="71">
        <f t="shared" si="9"/>
        <v>0</v>
      </c>
      <c r="H67" s="37"/>
      <c r="I67" s="71">
        <v>0</v>
      </c>
      <c r="J67" s="37"/>
      <c r="K67" s="71">
        <f t="shared" si="10"/>
        <v>0</v>
      </c>
      <c r="L67" s="55"/>
    </row>
    <row r="68" spans="1:12" x14ac:dyDescent="0.3">
      <c r="A68" s="14" t="s">
        <v>305</v>
      </c>
      <c r="B68" s="26">
        <v>545</v>
      </c>
      <c r="C68" s="14" t="s">
        <v>306</v>
      </c>
      <c r="D68" s="25">
        <v>0</v>
      </c>
      <c r="E68" s="25">
        <v>0</v>
      </c>
      <c r="G68" s="71">
        <f t="shared" si="9"/>
        <v>0</v>
      </c>
      <c r="H68" s="37"/>
      <c r="I68" s="55">
        <v>0</v>
      </c>
      <c r="J68" s="37"/>
      <c r="K68" s="55">
        <f t="shared" si="10"/>
        <v>0</v>
      </c>
      <c r="L68" s="55"/>
    </row>
    <row r="69" spans="1:12" ht="14.5" thickBot="1" x14ac:dyDescent="0.35">
      <c r="A69" s="14" t="s">
        <v>154</v>
      </c>
      <c r="B69" s="26">
        <v>570</v>
      </c>
      <c r="C69" s="11" t="s">
        <v>307</v>
      </c>
      <c r="D69" s="40">
        <f>SUM(D64:D68)</f>
        <v>945000</v>
      </c>
      <c r="E69" s="40">
        <f>SUM(E64:E68)</f>
        <v>0</v>
      </c>
      <c r="F69" s="57">
        <v>15</v>
      </c>
      <c r="G69" s="40">
        <f>SUM(G64:G68)</f>
        <v>945000</v>
      </c>
      <c r="H69" s="57">
        <v>21</v>
      </c>
      <c r="I69" s="40">
        <f>SUM(I64:I68)</f>
        <v>189000</v>
      </c>
      <c r="J69" s="57">
        <v>27</v>
      </c>
      <c r="K69" s="84">
        <f t="shared" si="10"/>
        <v>756000</v>
      </c>
      <c r="L69" s="55"/>
    </row>
    <row r="70" spans="1:12" ht="28.9" customHeight="1" thickTop="1" x14ac:dyDescent="0.3">
      <c r="A70" s="11" t="s">
        <v>1806</v>
      </c>
      <c r="B70" s="26"/>
      <c r="D70" s="85"/>
      <c r="E70" s="85"/>
      <c r="G70" s="85"/>
      <c r="H70" s="85"/>
      <c r="I70" s="85"/>
      <c r="J70" s="85"/>
      <c r="K70" s="86"/>
      <c r="L70" s="55"/>
    </row>
    <row r="71" spans="1:12" x14ac:dyDescent="0.3">
      <c r="A71" s="14" t="s">
        <v>156</v>
      </c>
      <c r="B71" s="26">
        <v>700</v>
      </c>
      <c r="C71" s="3" t="s">
        <v>308</v>
      </c>
      <c r="D71" s="25">
        <v>0</v>
      </c>
      <c r="E71" s="25">
        <v>0</v>
      </c>
      <c r="G71" s="71">
        <f>D71+E71</f>
        <v>0</v>
      </c>
      <c r="H71" s="37"/>
      <c r="I71" s="25">
        <v>0</v>
      </c>
      <c r="J71" s="37"/>
      <c r="K71" s="37">
        <f>I71-I71</f>
        <v>0</v>
      </c>
      <c r="L71" s="70"/>
    </row>
    <row r="72" spans="1:12" ht="14.5" thickBot="1" x14ac:dyDescent="0.35">
      <c r="A72" s="14" t="s">
        <v>156</v>
      </c>
      <c r="B72" s="26" t="s">
        <v>212</v>
      </c>
      <c r="C72" s="11" t="s">
        <v>309</v>
      </c>
      <c r="D72" s="40">
        <f>SUM(D71:D71)</f>
        <v>0</v>
      </c>
      <c r="E72" s="40">
        <f>SUM(E71:E71)</f>
        <v>0</v>
      </c>
      <c r="F72" s="57">
        <v>16</v>
      </c>
      <c r="G72" s="40">
        <f>SUM(G71:G71)</f>
        <v>0</v>
      </c>
      <c r="H72" s="57">
        <v>22</v>
      </c>
      <c r="I72" s="40">
        <f>SUM(I71:I71)</f>
        <v>0</v>
      </c>
      <c r="J72" s="57">
        <v>28</v>
      </c>
      <c r="K72" s="40">
        <f>SUM(K71:K71)</f>
        <v>0</v>
      </c>
      <c r="L72" s="55"/>
    </row>
    <row r="73" spans="1:12" ht="25.15" customHeight="1" thickTop="1" thickBot="1" x14ac:dyDescent="0.35">
      <c r="A73" s="24" t="s">
        <v>310</v>
      </c>
      <c r="B73" s="26"/>
      <c r="D73" s="87">
        <f>D35+D40+D62+D69+D72+D9</f>
        <v>23895400</v>
      </c>
      <c r="E73" s="87">
        <f>E35+E40+E62+E69+E72+E9</f>
        <v>0</v>
      </c>
      <c r="F73" s="57">
        <v>1</v>
      </c>
      <c r="G73" s="87">
        <f>G35+G40+G62+G69+G72+G9</f>
        <v>23895400</v>
      </c>
      <c r="H73" s="57">
        <v>2</v>
      </c>
      <c r="I73" s="87">
        <f>I35+I40+I62+I69+I72+I9</f>
        <v>23004950</v>
      </c>
      <c r="J73" s="57">
        <v>3</v>
      </c>
      <c r="K73" s="87">
        <f>K35+K40+K62+K69+K72+K9</f>
        <v>890450</v>
      </c>
      <c r="L73" s="55"/>
    </row>
    <row r="74" spans="1:12" ht="14.5" thickTop="1" x14ac:dyDescent="0.3">
      <c r="A74" s="88" t="s">
        <v>136</v>
      </c>
      <c r="B74" s="14"/>
      <c r="F74" s="25"/>
      <c r="H74" s="55"/>
      <c r="J74" s="55"/>
      <c r="K74" s="55"/>
      <c r="L74" s="55"/>
    </row>
    <row r="75" spans="1:12" hidden="1" x14ac:dyDescent="0.3">
      <c r="A75" s="14"/>
      <c r="B75" s="14"/>
      <c r="F75" s="25"/>
      <c r="H75" s="55"/>
      <c r="J75" s="55"/>
      <c r="K75" s="55"/>
      <c r="L75" s="55"/>
    </row>
    <row r="76" spans="1:12" hidden="1" x14ac:dyDescent="0.3">
      <c r="A76" s="14"/>
      <c r="B76" s="14"/>
      <c r="F76" s="25"/>
      <c r="H76" s="55"/>
      <c r="J76" s="55"/>
      <c r="K76" s="55"/>
      <c r="L76" s="55"/>
    </row>
    <row r="77" spans="1:12" hidden="1" x14ac:dyDescent="0.3">
      <c r="A77" s="14"/>
      <c r="B77" s="14"/>
      <c r="F77" s="25"/>
      <c r="H77" s="55"/>
      <c r="J77" s="55"/>
      <c r="K77" s="55"/>
      <c r="L77" s="55"/>
    </row>
    <row r="78" spans="1:12" hidden="1" x14ac:dyDescent="0.3">
      <c r="A78" s="14"/>
      <c r="B78" s="14"/>
      <c r="F78" s="25"/>
      <c r="H78" s="55"/>
      <c r="J78" s="55"/>
      <c r="K78" s="55"/>
      <c r="L78" s="55"/>
    </row>
    <row r="79" spans="1:12" hidden="1" x14ac:dyDescent="0.3">
      <c r="A79" s="14"/>
      <c r="B79" s="14"/>
      <c r="F79" s="25"/>
      <c r="H79" s="55"/>
      <c r="J79" s="55"/>
      <c r="K79" s="55"/>
      <c r="L79" s="55"/>
    </row>
    <row r="80" spans="1:12" hidden="1" x14ac:dyDescent="0.3">
      <c r="A80" s="14"/>
      <c r="B80" s="14"/>
      <c r="F80" s="25"/>
      <c r="H80" s="55"/>
      <c r="J80" s="55"/>
      <c r="K80" s="55"/>
      <c r="L80" s="55"/>
    </row>
    <row r="81" spans="1:12" hidden="1" x14ac:dyDescent="0.3">
      <c r="A81" s="14"/>
      <c r="B81" s="14"/>
      <c r="F81" s="25"/>
      <c r="H81" s="55"/>
      <c r="J81" s="55"/>
      <c r="K81" s="55"/>
      <c r="L81" s="55"/>
    </row>
    <row r="82" spans="1:12" hidden="1" x14ac:dyDescent="0.3">
      <c r="A82" s="14"/>
      <c r="B82" s="14"/>
      <c r="F82" s="25"/>
      <c r="H82" s="55"/>
      <c r="J82" s="55"/>
      <c r="K82" s="55"/>
      <c r="L82" s="55"/>
    </row>
    <row r="83" spans="1:12" hidden="1" x14ac:dyDescent="0.3">
      <c r="A83" s="14"/>
      <c r="B83" s="14"/>
      <c r="F83" s="25"/>
      <c r="H83" s="55"/>
      <c r="J83" s="55"/>
      <c r="K83" s="55"/>
      <c r="L83" s="55"/>
    </row>
    <row r="84" spans="1:12" hidden="1" x14ac:dyDescent="0.3">
      <c r="A84" s="14"/>
      <c r="B84" s="14"/>
      <c r="F84" s="25"/>
      <c r="H84" s="55"/>
      <c r="J84" s="55"/>
      <c r="K84" s="55"/>
      <c r="L84" s="55"/>
    </row>
    <row r="85" spans="1:12" hidden="1" x14ac:dyDescent="0.3">
      <c r="A85" s="14"/>
      <c r="B85" s="14"/>
      <c r="F85" s="25"/>
      <c r="H85" s="55"/>
      <c r="J85" s="55"/>
      <c r="K85" s="55"/>
      <c r="L85" s="55"/>
    </row>
    <row r="86" spans="1:12" hidden="1" x14ac:dyDescent="0.3">
      <c r="A86" s="14"/>
      <c r="B86" s="14"/>
      <c r="K86" s="55"/>
      <c r="L86" s="55"/>
    </row>
    <row r="87" spans="1:12" hidden="1" x14ac:dyDescent="0.3">
      <c r="A87" s="14"/>
      <c r="B87" s="14"/>
      <c r="K87" s="55"/>
      <c r="L87" s="55"/>
    </row>
    <row r="88" spans="1:12" hidden="1" x14ac:dyDescent="0.3">
      <c r="A88" s="14"/>
      <c r="B88" s="14"/>
      <c r="K88" s="55"/>
      <c r="L88" s="55"/>
    </row>
    <row r="89" spans="1:12" hidden="1" x14ac:dyDescent="0.3">
      <c r="A89" s="14"/>
      <c r="B89" s="14"/>
      <c r="K89" s="55"/>
      <c r="L89" s="55"/>
    </row>
    <row r="90" spans="1:12" hidden="1" x14ac:dyDescent="0.3">
      <c r="A90" s="14"/>
      <c r="B90" s="14"/>
      <c r="K90" s="55"/>
      <c r="L90" s="55"/>
    </row>
    <row r="91" spans="1:12" hidden="1" x14ac:dyDescent="0.3">
      <c r="A91" s="14"/>
      <c r="B91" s="14"/>
      <c r="K91" s="55"/>
      <c r="L91" s="55"/>
    </row>
    <row r="92" spans="1:12" hidden="1" x14ac:dyDescent="0.3">
      <c r="A92" s="14"/>
      <c r="B92" s="14"/>
      <c r="F92" s="25"/>
      <c r="H92" s="55"/>
      <c r="J92" s="55"/>
      <c r="K92" s="55"/>
      <c r="L92" s="55"/>
    </row>
    <row r="93" spans="1:12" hidden="1" x14ac:dyDescent="0.3">
      <c r="A93" s="14"/>
      <c r="B93" s="14"/>
      <c r="F93" s="25"/>
      <c r="H93" s="55"/>
      <c r="J93" s="55"/>
      <c r="K93" s="55"/>
      <c r="L93" s="55"/>
    </row>
    <row r="94" spans="1:12" hidden="1" x14ac:dyDescent="0.3">
      <c r="A94" s="14"/>
      <c r="B94" s="14"/>
      <c r="F94" s="25"/>
      <c r="H94" s="55"/>
      <c r="J94" s="55"/>
      <c r="K94" s="55"/>
      <c r="L94" s="55"/>
    </row>
    <row r="95" spans="1:12" hidden="1" x14ac:dyDescent="0.3">
      <c r="A95" s="14"/>
      <c r="B95" s="14"/>
      <c r="F95" s="25"/>
      <c r="H95" s="55"/>
      <c r="J95" s="55"/>
      <c r="K95" s="55"/>
      <c r="L95" s="55"/>
    </row>
    <row r="96" spans="1:12" hidden="1" x14ac:dyDescent="0.3">
      <c r="A96" s="14"/>
      <c r="B96" s="14"/>
      <c r="F96" s="25"/>
      <c r="H96" s="55"/>
      <c r="J96" s="55"/>
      <c r="K96" s="55"/>
      <c r="L96" s="55"/>
    </row>
    <row r="97" spans="1:12" hidden="1" x14ac:dyDescent="0.3">
      <c r="A97" s="14"/>
      <c r="B97" s="14"/>
      <c r="F97" s="25"/>
      <c r="H97" s="55"/>
      <c r="J97" s="55"/>
      <c r="K97" s="55"/>
      <c r="L97" s="55"/>
    </row>
    <row r="98" spans="1:12" hidden="1" x14ac:dyDescent="0.3">
      <c r="A98" s="14"/>
      <c r="B98" s="14"/>
      <c r="F98" s="25"/>
      <c r="H98" s="55"/>
      <c r="J98" s="55"/>
      <c r="K98" s="55"/>
      <c r="L98" s="55"/>
    </row>
    <row r="99" spans="1:12" hidden="1" x14ac:dyDescent="0.3">
      <c r="A99" s="14"/>
      <c r="B99" s="14"/>
      <c r="F99" s="25"/>
      <c r="H99" s="55"/>
      <c r="J99" s="55"/>
      <c r="K99" s="55"/>
      <c r="L99" s="55"/>
    </row>
    <row r="100" spans="1:12" hidden="1" x14ac:dyDescent="0.3">
      <c r="A100" s="14"/>
      <c r="B100" s="14"/>
      <c r="F100" s="25"/>
      <c r="H100" s="55"/>
      <c r="J100" s="55"/>
      <c r="K100" s="55"/>
      <c r="L100" s="55"/>
    </row>
    <row r="101" spans="1:12" hidden="1" x14ac:dyDescent="0.3">
      <c r="A101" s="14"/>
      <c r="B101" s="14"/>
      <c r="F101" s="25"/>
      <c r="H101" s="55"/>
      <c r="J101" s="55"/>
      <c r="K101" s="55"/>
      <c r="L101" s="55"/>
    </row>
    <row r="102" spans="1:12" hidden="1" x14ac:dyDescent="0.3">
      <c r="A102" s="14"/>
      <c r="B102" s="14"/>
      <c r="F102" s="25"/>
      <c r="H102" s="55"/>
      <c r="J102" s="55"/>
      <c r="K102" s="55"/>
      <c r="L102" s="55"/>
    </row>
    <row r="103" spans="1:12" hidden="1" x14ac:dyDescent="0.3">
      <c r="A103" s="14"/>
      <c r="B103" s="14"/>
      <c r="F103" s="25"/>
      <c r="H103" s="55"/>
      <c r="J103" s="55"/>
      <c r="K103" s="55"/>
      <c r="L103" s="55"/>
    </row>
    <row r="104" spans="1:12" hidden="1" x14ac:dyDescent="0.3">
      <c r="A104" s="14"/>
      <c r="B104" s="14"/>
      <c r="F104" s="25"/>
      <c r="H104" s="55"/>
      <c r="J104" s="55"/>
      <c r="K104" s="55"/>
      <c r="L104" s="55"/>
    </row>
    <row r="105" spans="1:12" hidden="1" x14ac:dyDescent="0.3">
      <c r="A105" s="14"/>
      <c r="B105" s="14"/>
      <c r="F105" s="25"/>
      <c r="H105" s="55"/>
      <c r="J105" s="55"/>
      <c r="K105" s="55"/>
      <c r="L105" s="55"/>
    </row>
    <row r="106" spans="1:12" hidden="1" x14ac:dyDescent="0.3">
      <c r="A106" s="14"/>
      <c r="K106" s="55"/>
      <c r="L106" s="55"/>
    </row>
    <row r="107" spans="1:12" hidden="1" x14ac:dyDescent="0.3">
      <c r="A107" s="14"/>
      <c r="K107" s="55"/>
      <c r="L107" s="55"/>
    </row>
    <row r="108" spans="1:12" hidden="1" x14ac:dyDescent="0.3">
      <c r="A108" s="14"/>
      <c r="K108" s="55"/>
      <c r="L108" s="55"/>
    </row>
    <row r="109" spans="1:12" hidden="1" x14ac:dyDescent="0.3">
      <c r="A109" s="14"/>
    </row>
    <row r="110" spans="1:12" hidden="1" x14ac:dyDescent="0.3">
      <c r="A110" s="14"/>
    </row>
    <row r="111" spans="1:12" hidden="1" x14ac:dyDescent="0.3">
      <c r="A111" s="14"/>
    </row>
    <row r="112" spans="1:12" hidden="1" x14ac:dyDescent="0.3">
      <c r="A112" s="14"/>
    </row>
    <row r="113" spans="1:1" hidden="1" x14ac:dyDescent="0.3">
      <c r="A113" s="14"/>
    </row>
    <row r="114" spans="1:1" hidden="1" x14ac:dyDescent="0.3">
      <c r="A114" s="14"/>
    </row>
    <row r="115" spans="1:1" hidden="1" x14ac:dyDescent="0.3">
      <c r="A115" s="14"/>
    </row>
    <row r="116" spans="1:1" hidden="1" x14ac:dyDescent="0.3">
      <c r="A116" s="14"/>
    </row>
    <row r="117" spans="1:1" hidden="1" x14ac:dyDescent="0.3">
      <c r="A117" s="14"/>
    </row>
    <row r="118" spans="1:1" hidden="1" x14ac:dyDescent="0.3">
      <c r="A118" s="14"/>
    </row>
    <row r="119" spans="1:1" hidden="1" x14ac:dyDescent="0.3">
      <c r="A119" s="14"/>
    </row>
    <row r="120" spans="1:1" hidden="1" x14ac:dyDescent="0.3">
      <c r="A120" s="14"/>
    </row>
    <row r="121" spans="1:1" hidden="1" x14ac:dyDescent="0.3">
      <c r="A121" s="14"/>
    </row>
    <row r="122" spans="1:1" hidden="1" x14ac:dyDescent="0.3">
      <c r="A122" s="14"/>
    </row>
    <row r="123" spans="1:1" hidden="1" x14ac:dyDescent="0.3">
      <c r="A123" s="14"/>
    </row>
    <row r="124" spans="1:1" hidden="1" x14ac:dyDescent="0.3">
      <c r="A124" s="14"/>
    </row>
    <row r="125" spans="1:1" hidden="1" x14ac:dyDescent="0.3">
      <c r="A125" s="14"/>
    </row>
    <row r="126" spans="1:1" hidden="1" x14ac:dyDescent="0.3">
      <c r="A126" s="14"/>
    </row>
    <row r="127" spans="1:1" hidden="1" x14ac:dyDescent="0.3">
      <c r="A127" s="14"/>
    </row>
    <row r="128" spans="1:1" hidden="1" x14ac:dyDescent="0.3">
      <c r="A128" s="14"/>
    </row>
    <row r="129" spans="1:1" hidden="1" x14ac:dyDescent="0.3">
      <c r="A129" s="14"/>
    </row>
    <row r="130" spans="1:1" hidden="1" x14ac:dyDescent="0.3">
      <c r="A130" s="14"/>
    </row>
    <row r="131" spans="1:1" hidden="1" x14ac:dyDescent="0.3">
      <c r="A131" s="14"/>
    </row>
    <row r="132" spans="1:1" hidden="1" x14ac:dyDescent="0.3">
      <c r="A132" s="14"/>
    </row>
    <row r="133" spans="1:1" hidden="1" x14ac:dyDescent="0.3">
      <c r="A133" s="14"/>
    </row>
    <row r="134" spans="1:1" hidden="1" x14ac:dyDescent="0.3">
      <c r="A134" s="14"/>
    </row>
    <row r="135" spans="1:1" hidden="1" x14ac:dyDescent="0.3">
      <c r="A135" s="14"/>
    </row>
    <row r="136" spans="1:1" hidden="1" x14ac:dyDescent="0.3">
      <c r="A136" s="14"/>
    </row>
    <row r="137" spans="1:1" hidden="1" x14ac:dyDescent="0.3">
      <c r="A137" s="14"/>
    </row>
    <row r="138" spans="1:1" hidden="1" x14ac:dyDescent="0.3">
      <c r="A138" s="14"/>
    </row>
    <row r="139" spans="1:1" hidden="1" x14ac:dyDescent="0.3">
      <c r="A139" s="14"/>
    </row>
    <row r="140" spans="1:1" hidden="1" x14ac:dyDescent="0.3">
      <c r="A140" s="14"/>
    </row>
    <row r="141" spans="1:1" hidden="1" x14ac:dyDescent="0.3">
      <c r="A141" s="14"/>
    </row>
    <row r="142" spans="1:1" hidden="1" x14ac:dyDescent="0.3">
      <c r="A142" s="14"/>
    </row>
    <row r="143" spans="1:1" hidden="1" x14ac:dyDescent="0.3">
      <c r="A143" s="14"/>
    </row>
    <row r="144" spans="1:1" hidden="1" x14ac:dyDescent="0.3">
      <c r="A144" s="14"/>
    </row>
    <row r="145" spans="1:1" hidden="1" x14ac:dyDescent="0.3">
      <c r="A145" s="14"/>
    </row>
    <row r="146" spans="1:1" hidden="1" x14ac:dyDescent="0.3">
      <c r="A146" s="14"/>
    </row>
    <row r="147" spans="1:1" hidden="1" x14ac:dyDescent="0.3">
      <c r="A147" s="14"/>
    </row>
    <row r="148" spans="1:1" hidden="1" x14ac:dyDescent="0.3">
      <c r="A148" s="14"/>
    </row>
    <row r="149" spans="1:1" hidden="1" x14ac:dyDescent="0.3">
      <c r="A149" s="14"/>
    </row>
    <row r="150" spans="1:1" hidden="1" x14ac:dyDescent="0.3">
      <c r="A150" s="14"/>
    </row>
    <row r="151" spans="1:1" hidden="1" x14ac:dyDescent="0.3">
      <c r="A151" s="14"/>
    </row>
    <row r="152" spans="1:1" hidden="1" x14ac:dyDescent="0.3">
      <c r="A152" s="14"/>
    </row>
    <row r="153" spans="1:1" hidden="1" x14ac:dyDescent="0.3">
      <c r="A153" s="14"/>
    </row>
    <row r="154" spans="1:1" hidden="1" x14ac:dyDescent="0.3">
      <c r="A154" s="14"/>
    </row>
    <row r="155" spans="1:1" hidden="1" x14ac:dyDescent="0.3">
      <c r="A155" s="14"/>
    </row>
    <row r="156" spans="1:1" hidden="1" x14ac:dyDescent="0.3">
      <c r="A156" s="14"/>
    </row>
    <row r="157" spans="1:1" hidden="1" x14ac:dyDescent="0.3">
      <c r="A157" s="14"/>
    </row>
    <row r="158" spans="1:1" hidden="1" x14ac:dyDescent="0.3">
      <c r="A158" s="14"/>
    </row>
    <row r="159" spans="1:1" hidden="1" x14ac:dyDescent="0.3">
      <c r="A159" s="14"/>
    </row>
    <row r="160" spans="1:1" hidden="1" x14ac:dyDescent="0.3">
      <c r="A160" s="14"/>
    </row>
    <row r="161" spans="1:1" hidden="1" x14ac:dyDescent="0.3">
      <c r="A161" s="14"/>
    </row>
    <row r="162" spans="1:1" hidden="1" x14ac:dyDescent="0.3">
      <c r="A162" s="14"/>
    </row>
    <row r="163" spans="1:1" hidden="1" x14ac:dyDescent="0.3">
      <c r="A163" s="14"/>
    </row>
    <row r="164" spans="1:1" hidden="1" x14ac:dyDescent="0.3">
      <c r="A164" s="14"/>
    </row>
    <row r="165" spans="1:1" hidden="1" x14ac:dyDescent="0.3">
      <c r="A165" s="14"/>
    </row>
    <row r="166" spans="1:1" hidden="1" x14ac:dyDescent="0.3">
      <c r="A166" s="14"/>
    </row>
    <row r="167" spans="1:1" hidden="1" x14ac:dyDescent="0.3">
      <c r="A167" s="14"/>
    </row>
    <row r="168" spans="1:1" hidden="1" x14ac:dyDescent="0.3">
      <c r="A168" s="14"/>
    </row>
    <row r="169" spans="1:1" hidden="1" x14ac:dyDescent="0.3">
      <c r="A169" s="14"/>
    </row>
    <row r="170" spans="1:1" hidden="1" x14ac:dyDescent="0.3">
      <c r="A170" s="14"/>
    </row>
    <row r="171" spans="1:1" hidden="1" x14ac:dyDescent="0.3">
      <c r="A171" s="14"/>
    </row>
    <row r="172" spans="1:1" hidden="1" x14ac:dyDescent="0.3">
      <c r="A172" s="14"/>
    </row>
    <row r="173" spans="1:1" hidden="1" x14ac:dyDescent="0.3">
      <c r="A173" s="14"/>
    </row>
    <row r="174" spans="1:1" hidden="1" x14ac:dyDescent="0.3">
      <c r="A174" s="14"/>
    </row>
    <row r="175" spans="1:1" hidden="1" x14ac:dyDescent="0.3">
      <c r="A175" s="14"/>
    </row>
    <row r="176" spans="1:1" hidden="1" x14ac:dyDescent="0.3">
      <c r="A176" s="14"/>
    </row>
    <row r="177" spans="1:1" hidden="1" x14ac:dyDescent="0.3">
      <c r="A177" s="14"/>
    </row>
    <row r="178" spans="1:1" hidden="1" x14ac:dyDescent="0.3">
      <c r="A178" s="14"/>
    </row>
    <row r="179" spans="1:1" hidden="1" x14ac:dyDescent="0.3">
      <c r="A179" s="14"/>
    </row>
    <row r="180" spans="1:1" hidden="1" x14ac:dyDescent="0.3">
      <c r="A180" s="14"/>
    </row>
    <row r="181" spans="1:1" hidden="1" x14ac:dyDescent="0.3">
      <c r="A181" s="14"/>
    </row>
    <row r="182" spans="1:1" hidden="1" x14ac:dyDescent="0.3">
      <c r="A182" s="14"/>
    </row>
    <row r="183" spans="1:1" hidden="1" x14ac:dyDescent="0.3">
      <c r="A183" s="14"/>
    </row>
    <row r="184" spans="1:1" hidden="1" x14ac:dyDescent="0.3">
      <c r="A184" s="14"/>
    </row>
    <row r="185" spans="1:1" hidden="1" x14ac:dyDescent="0.3">
      <c r="A185" s="14"/>
    </row>
    <row r="186" spans="1:1" hidden="1" x14ac:dyDescent="0.3">
      <c r="A186" s="14"/>
    </row>
    <row r="187" spans="1:1" hidden="1" x14ac:dyDescent="0.3">
      <c r="A187" s="14"/>
    </row>
    <row r="188" spans="1:1" hidden="1" x14ac:dyDescent="0.3">
      <c r="A188" s="14"/>
    </row>
    <row r="189" spans="1:1" hidden="1" x14ac:dyDescent="0.3">
      <c r="A189" s="14"/>
    </row>
  </sheetData>
  <sheetProtection algorithmName="SHA-512" hashValue="5tgn8Apv+CViJ5K/E7+z4IGVFCWAHs8TzHiiQu3f8ad3Hbixxq9/S097OcbBKpS5o4oF74rKr+7+z225e81KbA==" saltValue="BKWqLyY3QJm6iY98VtzhnQ==" spinCount="100000" sheet="1" objects="1" scenarios="1"/>
  <mergeCells count="7">
    <mergeCell ref="A1:K1"/>
    <mergeCell ref="A6:K6"/>
    <mergeCell ref="A7:K7"/>
    <mergeCell ref="A2:K2"/>
    <mergeCell ref="A3:K3"/>
    <mergeCell ref="A4:K4"/>
    <mergeCell ref="A5:K5"/>
  </mergeCells>
  <phoneticPr fontId="3" type="noConversion"/>
  <pageMargins left="0.25" right="0.25" top="0.5" bottom="0.5" header="0.25" footer="0.25"/>
  <pageSetup scale="72" fitToHeight="0" orientation="landscape" r:id="rId1"/>
  <headerFooter alignWithMargins="0">
    <oddHeader>&amp;RFund 10 BSR
&amp;A
Month End July 31, 2024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C1271"/>
  <sheetViews>
    <sheetView zoomScaleNormal="100" workbookViewId="0">
      <selection sqref="A1:M1"/>
    </sheetView>
  </sheetViews>
  <sheetFormatPr defaultColWidth="0" defaultRowHeight="14" zeroHeight="1" x14ac:dyDescent="0.3"/>
  <cols>
    <col min="1" max="1" width="20.81640625" style="3" customWidth="1"/>
    <col min="2" max="2" width="11.1796875" style="26" customWidth="1"/>
    <col min="3" max="3" width="68.81640625" style="3" bestFit="1" customWidth="1"/>
    <col min="4" max="4" width="18.7265625" style="3" customWidth="1"/>
    <col min="5" max="5" width="18.7265625" style="25" customWidth="1"/>
    <col min="6" max="6" width="6.7265625" style="92" customWidth="1"/>
    <col min="7" max="7" width="17.54296875" style="25" bestFit="1" customWidth="1"/>
    <col min="8" max="8" width="6.7265625" style="25" customWidth="1"/>
    <col min="9" max="9" width="17.7265625" style="25" bestFit="1" customWidth="1"/>
    <col min="10" max="10" width="6.7265625" style="25" customWidth="1"/>
    <col min="11" max="11" width="20.54296875" style="25" bestFit="1" customWidth="1"/>
    <col min="12" max="12" width="6.7265625" style="3" customWidth="1"/>
    <col min="13" max="13" width="20.54296875" style="3" bestFit="1" customWidth="1"/>
    <col min="14" max="16383" width="8.7265625" style="3" hidden="1"/>
    <col min="16384" max="16384" width="2.7265625" style="3" hidden="1"/>
  </cols>
  <sheetData>
    <row r="1" spans="1:14" ht="38.15" customHeight="1" x14ac:dyDescent="0.3">
      <c r="A1" s="147" t="s">
        <v>311</v>
      </c>
      <c r="B1" s="147"/>
      <c r="C1" s="147"/>
      <c r="D1" s="147"/>
      <c r="E1" s="147"/>
      <c r="F1" s="147"/>
      <c r="G1" s="147"/>
      <c r="H1" s="147"/>
      <c r="I1" s="147"/>
      <c r="J1" s="147"/>
      <c r="K1" s="147"/>
      <c r="L1" s="147"/>
      <c r="M1" s="147"/>
    </row>
    <row r="2" spans="1:14" x14ac:dyDescent="0.3">
      <c r="A2" s="138" t="s">
        <v>1</v>
      </c>
      <c r="B2" s="138"/>
      <c r="C2" s="138"/>
      <c r="D2" s="138"/>
      <c r="E2" s="138"/>
      <c r="F2" s="138"/>
      <c r="G2" s="138"/>
      <c r="H2" s="138"/>
      <c r="I2" s="138"/>
      <c r="J2" s="138"/>
      <c r="K2" s="138"/>
      <c r="L2" s="138"/>
      <c r="M2" s="138"/>
    </row>
    <row r="3" spans="1:14" x14ac:dyDescent="0.3">
      <c r="A3" s="138" t="s">
        <v>2</v>
      </c>
      <c r="B3" s="138"/>
      <c r="C3" s="138"/>
      <c r="D3" s="138"/>
      <c r="E3" s="138"/>
      <c r="F3" s="138"/>
      <c r="G3" s="138"/>
      <c r="H3" s="138"/>
      <c r="I3" s="138"/>
      <c r="J3" s="138"/>
      <c r="K3" s="138"/>
      <c r="L3" s="138"/>
      <c r="M3" s="138"/>
    </row>
    <row r="4" spans="1:14" ht="15" customHeight="1" x14ac:dyDescent="0.3">
      <c r="A4" s="143" t="s">
        <v>3</v>
      </c>
      <c r="B4" s="143"/>
      <c r="C4" s="143"/>
      <c r="D4" s="143"/>
      <c r="E4" s="143"/>
      <c r="F4" s="143"/>
      <c r="G4" s="143"/>
      <c r="H4" s="143"/>
      <c r="I4" s="143"/>
      <c r="J4" s="143"/>
      <c r="K4" s="143"/>
      <c r="L4" s="143"/>
      <c r="M4" s="143"/>
    </row>
    <row r="5" spans="1:14" ht="34.5" customHeight="1" x14ac:dyDescent="0.3">
      <c r="A5" s="141" t="s">
        <v>1737</v>
      </c>
      <c r="B5" s="142"/>
      <c r="C5" s="142"/>
      <c r="D5" s="142"/>
      <c r="E5" s="142"/>
      <c r="F5" s="142"/>
      <c r="G5" s="142"/>
      <c r="H5" s="142"/>
      <c r="I5" s="142"/>
      <c r="J5" s="142"/>
      <c r="K5" s="142"/>
      <c r="L5" s="142"/>
      <c r="M5" s="142"/>
    </row>
    <row r="6" spans="1:14" x14ac:dyDescent="0.3">
      <c r="A6" s="138" t="s">
        <v>312</v>
      </c>
      <c r="B6" s="138"/>
      <c r="C6" s="138"/>
      <c r="D6" s="138"/>
      <c r="E6" s="138"/>
      <c r="F6" s="138"/>
      <c r="G6" s="138"/>
      <c r="H6" s="138"/>
      <c r="I6" s="138"/>
      <c r="J6" s="138"/>
      <c r="K6" s="138"/>
      <c r="L6" s="138"/>
      <c r="M6" s="138"/>
    </row>
    <row r="7" spans="1:14" ht="28" customHeight="1" x14ac:dyDescent="0.3">
      <c r="A7" s="144" t="s">
        <v>1799</v>
      </c>
      <c r="B7" s="144"/>
      <c r="C7" s="144"/>
      <c r="D7" s="144"/>
      <c r="E7" s="144"/>
      <c r="F7" s="144"/>
      <c r="G7" s="144"/>
      <c r="H7" s="144"/>
      <c r="I7" s="144"/>
      <c r="J7" s="144"/>
      <c r="K7" s="144"/>
      <c r="L7" s="144"/>
      <c r="M7" s="144"/>
    </row>
    <row r="8" spans="1:14" ht="28" customHeight="1" x14ac:dyDescent="0.3">
      <c r="A8" s="146" t="s">
        <v>313</v>
      </c>
      <c r="B8" s="146"/>
      <c r="C8" s="146"/>
      <c r="D8" s="146"/>
      <c r="E8" s="146"/>
      <c r="F8" s="146"/>
      <c r="G8" s="146"/>
      <c r="H8" s="146"/>
      <c r="I8" s="146"/>
      <c r="J8" s="146"/>
      <c r="K8" s="146"/>
      <c r="L8" s="146"/>
      <c r="M8" s="146"/>
    </row>
    <row r="9" spans="1:14" s="9" customFormat="1" ht="70" x14ac:dyDescent="0.25">
      <c r="A9" s="89" t="s">
        <v>5</v>
      </c>
      <c r="B9" s="78" t="s">
        <v>247</v>
      </c>
      <c r="C9" s="89" t="s">
        <v>6</v>
      </c>
      <c r="D9" s="56" t="s">
        <v>140</v>
      </c>
      <c r="E9" s="56" t="s">
        <v>141</v>
      </c>
      <c r="F9" s="89" t="s">
        <v>48</v>
      </c>
      <c r="G9" s="89" t="s">
        <v>107</v>
      </c>
      <c r="H9" s="89" t="s">
        <v>49</v>
      </c>
      <c r="I9" s="89" t="s">
        <v>162</v>
      </c>
      <c r="J9" s="89" t="s">
        <v>75</v>
      </c>
      <c r="K9" s="89" t="s">
        <v>109</v>
      </c>
      <c r="L9" s="89" t="s">
        <v>77</v>
      </c>
      <c r="M9" s="89" t="s">
        <v>163</v>
      </c>
      <c r="N9" s="51"/>
    </row>
    <row r="10" spans="1:14" ht="19.5" customHeight="1" x14ac:dyDescent="0.3">
      <c r="A10" s="11" t="s">
        <v>1754</v>
      </c>
      <c r="B10" s="13"/>
      <c r="E10" s="3"/>
      <c r="F10" s="3"/>
      <c r="H10" s="92"/>
      <c r="L10" s="25"/>
      <c r="M10" s="15"/>
    </row>
    <row r="11" spans="1:14" x14ac:dyDescent="0.3">
      <c r="A11" s="74" t="s">
        <v>314</v>
      </c>
      <c r="B11" s="93">
        <v>2000</v>
      </c>
      <c r="C11" s="74" t="s">
        <v>315</v>
      </c>
      <c r="D11" s="94">
        <v>0</v>
      </c>
      <c r="E11" s="94">
        <v>0</v>
      </c>
      <c r="F11" s="3"/>
      <c r="G11" s="94">
        <f>D11+E11</f>
        <v>0</v>
      </c>
      <c r="H11" s="95"/>
      <c r="I11" s="94">
        <v>0</v>
      </c>
      <c r="J11" s="15"/>
      <c r="K11" s="94">
        <v>0</v>
      </c>
      <c r="L11" s="15"/>
      <c r="M11" s="94">
        <f t="shared" ref="M11:M17" si="0">G11-I11-K11</f>
        <v>0</v>
      </c>
    </row>
    <row r="12" spans="1:14" x14ac:dyDescent="0.3">
      <c r="A12" s="74" t="s">
        <v>316</v>
      </c>
      <c r="B12" s="93">
        <v>2040</v>
      </c>
      <c r="C12" s="74" t="s">
        <v>317</v>
      </c>
      <c r="D12" s="15">
        <v>200000</v>
      </c>
      <c r="E12" s="15">
        <v>0</v>
      </c>
      <c r="F12" s="3"/>
      <c r="G12" s="15">
        <f>D12+E12</f>
        <v>200000</v>
      </c>
      <c r="H12" s="95"/>
      <c r="I12" s="15">
        <v>13000</v>
      </c>
      <c r="J12" s="15"/>
      <c r="K12" s="15">
        <f>200000-13000</f>
        <v>187000</v>
      </c>
      <c r="L12" s="15"/>
      <c r="M12" s="15">
        <f t="shared" si="0"/>
        <v>0</v>
      </c>
      <c r="N12" s="55"/>
    </row>
    <row r="13" spans="1:14" x14ac:dyDescent="0.3">
      <c r="A13" s="74" t="s">
        <v>318</v>
      </c>
      <c r="B13" s="93">
        <v>2060</v>
      </c>
      <c r="C13" s="74" t="s">
        <v>319</v>
      </c>
      <c r="D13" s="15">
        <v>0</v>
      </c>
      <c r="E13" s="15">
        <v>0</v>
      </c>
      <c r="F13" s="3"/>
      <c r="G13" s="15">
        <f t="shared" ref="G13:G17" si="1">D13+E13</f>
        <v>0</v>
      </c>
      <c r="H13" s="95"/>
      <c r="I13" s="15">
        <v>0</v>
      </c>
      <c r="J13" s="15"/>
      <c r="K13" s="15">
        <v>0</v>
      </c>
      <c r="L13" s="15"/>
      <c r="M13" s="15">
        <f t="shared" si="0"/>
        <v>0</v>
      </c>
      <c r="N13" s="55"/>
    </row>
    <row r="14" spans="1:14" x14ac:dyDescent="0.3">
      <c r="A14" s="74" t="s">
        <v>320</v>
      </c>
      <c r="B14" s="93">
        <v>2080</v>
      </c>
      <c r="C14" s="74" t="s">
        <v>321</v>
      </c>
      <c r="D14" s="25">
        <v>84000</v>
      </c>
      <c r="E14" s="25">
        <v>0</v>
      </c>
      <c r="F14" s="3"/>
      <c r="G14" s="15">
        <f t="shared" si="1"/>
        <v>84000</v>
      </c>
      <c r="H14" s="92"/>
      <c r="I14" s="25">
        <v>500</v>
      </c>
      <c r="K14" s="25">
        <f>56500+13000</f>
        <v>69500</v>
      </c>
      <c r="L14" s="25"/>
      <c r="M14" s="15">
        <f t="shared" si="0"/>
        <v>14000</v>
      </c>
    </row>
    <row r="15" spans="1:14" x14ac:dyDescent="0.3">
      <c r="A15" s="74" t="s">
        <v>322</v>
      </c>
      <c r="B15" s="93">
        <v>2100</v>
      </c>
      <c r="C15" s="74" t="s">
        <v>323</v>
      </c>
      <c r="D15" s="25">
        <v>3500000</v>
      </c>
      <c r="E15" s="25">
        <v>0</v>
      </c>
      <c r="F15" s="3"/>
      <c r="G15" s="15">
        <f t="shared" si="1"/>
        <v>3500000</v>
      </c>
      <c r="H15" s="92"/>
      <c r="I15" s="25">
        <v>240000</v>
      </c>
      <c r="K15" s="25">
        <v>2923050</v>
      </c>
      <c r="L15" s="25"/>
      <c r="M15" s="15">
        <f t="shared" si="0"/>
        <v>336950</v>
      </c>
      <c r="N15" s="55"/>
    </row>
    <row r="16" spans="1:14" x14ac:dyDescent="0.3">
      <c r="A16" s="74" t="s">
        <v>324</v>
      </c>
      <c r="B16" s="93">
        <v>2120</v>
      </c>
      <c r="C16" s="74" t="s">
        <v>325</v>
      </c>
      <c r="D16" s="25">
        <v>3600000</v>
      </c>
      <c r="E16" s="25">
        <v>0</v>
      </c>
      <c r="F16" s="3"/>
      <c r="G16" s="15">
        <f t="shared" si="1"/>
        <v>3600000</v>
      </c>
      <c r="H16" s="92"/>
      <c r="I16" s="25">
        <v>20000</v>
      </c>
      <c r="K16" s="25">
        <v>3570000</v>
      </c>
      <c r="L16" s="25"/>
      <c r="M16" s="15">
        <f t="shared" si="0"/>
        <v>10000</v>
      </c>
      <c r="N16" s="55"/>
    </row>
    <row r="17" spans="1:14" x14ac:dyDescent="0.3">
      <c r="A17" s="74" t="s">
        <v>326</v>
      </c>
      <c r="B17" s="93">
        <v>2140</v>
      </c>
      <c r="C17" s="74" t="s">
        <v>327</v>
      </c>
      <c r="D17" s="25">
        <v>5900000</v>
      </c>
      <c r="E17" s="25">
        <v>0</v>
      </c>
      <c r="F17" s="3"/>
      <c r="G17" s="15">
        <f t="shared" si="1"/>
        <v>5900000</v>
      </c>
      <c r="H17" s="92"/>
      <c r="I17" s="25">
        <v>30000</v>
      </c>
      <c r="K17" s="25">
        <v>5710125</v>
      </c>
      <c r="L17" s="25"/>
      <c r="M17" s="15">
        <f t="shared" si="0"/>
        <v>159875</v>
      </c>
      <c r="N17" s="55"/>
    </row>
    <row r="18" spans="1:14" ht="14.5" thickBot="1" x14ac:dyDescent="0.35">
      <c r="A18" s="74" t="s">
        <v>212</v>
      </c>
      <c r="B18" s="93" t="s">
        <v>212</v>
      </c>
      <c r="C18" s="96" t="s">
        <v>328</v>
      </c>
      <c r="D18" s="40">
        <f>SUM(D11:D17)</f>
        <v>13284000</v>
      </c>
      <c r="E18" s="40">
        <f>SUM(E11:E17)</f>
        <v>0</v>
      </c>
      <c r="F18" s="3"/>
      <c r="G18" s="40">
        <f>SUM(G11:G17)</f>
        <v>13284000</v>
      </c>
      <c r="H18" s="92"/>
      <c r="I18" s="40">
        <f>SUM(I11:I17)</f>
        <v>303500</v>
      </c>
      <c r="K18" s="40">
        <f>SUM(K11:K17)</f>
        <v>12459675</v>
      </c>
      <c r="L18" s="25"/>
      <c r="M18" s="97">
        <f>SUM(M11:M17)</f>
        <v>520825</v>
      </c>
      <c r="N18" s="55"/>
    </row>
    <row r="19" spans="1:14" ht="14.5" thickTop="1" x14ac:dyDescent="0.3">
      <c r="A19" s="11" t="s">
        <v>1755</v>
      </c>
      <c r="B19" s="93"/>
      <c r="C19" s="98"/>
      <c r="D19" s="37"/>
      <c r="E19" s="37"/>
      <c r="F19" s="3"/>
      <c r="G19" s="37"/>
      <c r="H19" s="92"/>
      <c r="I19" s="37"/>
      <c r="K19" s="37"/>
      <c r="L19" s="25"/>
      <c r="M19" s="17"/>
      <c r="N19" s="55"/>
    </row>
    <row r="20" spans="1:14" x14ac:dyDescent="0.3">
      <c r="A20" s="74" t="s">
        <v>326</v>
      </c>
      <c r="B20" s="93">
        <v>2160</v>
      </c>
      <c r="C20" s="74" t="s">
        <v>329</v>
      </c>
      <c r="D20" s="94">
        <v>0</v>
      </c>
      <c r="E20" s="94">
        <v>0</v>
      </c>
      <c r="F20" s="3"/>
      <c r="G20" s="94">
        <f>D20+E20</f>
        <v>0</v>
      </c>
      <c r="H20" s="95"/>
      <c r="I20" s="94">
        <v>0</v>
      </c>
      <c r="J20" s="15"/>
      <c r="K20" s="94">
        <v>0</v>
      </c>
      <c r="L20" s="25"/>
      <c r="M20" s="94">
        <f t="shared" ref="M20:M27" si="2">G20-I20-K20</f>
        <v>0</v>
      </c>
      <c r="N20" s="55"/>
    </row>
    <row r="21" spans="1:14" x14ac:dyDescent="0.3">
      <c r="A21" s="74" t="s">
        <v>330</v>
      </c>
      <c r="B21" s="93">
        <v>2180</v>
      </c>
      <c r="C21" s="74" t="s">
        <v>331</v>
      </c>
      <c r="D21" s="37">
        <v>0</v>
      </c>
      <c r="E21" s="37">
        <v>0</v>
      </c>
      <c r="F21" s="3"/>
      <c r="G21" s="15">
        <f>D21+E21</f>
        <v>0</v>
      </c>
      <c r="H21" s="92"/>
      <c r="I21" s="37">
        <v>0</v>
      </c>
      <c r="K21" s="37">
        <v>0</v>
      </c>
      <c r="L21" s="25"/>
      <c r="M21" s="15">
        <f t="shared" si="2"/>
        <v>0</v>
      </c>
      <c r="N21" s="55"/>
    </row>
    <row r="22" spans="1:14" x14ac:dyDescent="0.3">
      <c r="A22" s="74" t="s">
        <v>332</v>
      </c>
      <c r="B22" s="93">
        <v>2200</v>
      </c>
      <c r="C22" s="74" t="s">
        <v>333</v>
      </c>
      <c r="D22" s="37">
        <v>0</v>
      </c>
      <c r="E22" s="37">
        <v>0</v>
      </c>
      <c r="F22" s="3"/>
      <c r="G22" s="15">
        <f t="shared" ref="G22:G27" si="3">D22+E22</f>
        <v>0</v>
      </c>
      <c r="H22" s="92"/>
      <c r="I22" s="37">
        <v>0</v>
      </c>
      <c r="K22" s="37">
        <v>0</v>
      </c>
      <c r="L22" s="25"/>
      <c r="M22" s="15">
        <f t="shared" si="2"/>
        <v>0</v>
      </c>
      <c r="N22" s="55"/>
    </row>
    <row r="23" spans="1:14" x14ac:dyDescent="0.3">
      <c r="A23" s="74" t="s">
        <v>334</v>
      </c>
      <c r="B23" s="93">
        <v>2220</v>
      </c>
      <c r="C23" s="74" t="s">
        <v>335</v>
      </c>
      <c r="D23" s="37">
        <v>0</v>
      </c>
      <c r="E23" s="37">
        <v>0</v>
      </c>
      <c r="F23" s="3"/>
      <c r="G23" s="15">
        <f t="shared" si="3"/>
        <v>0</v>
      </c>
      <c r="H23" s="92"/>
      <c r="I23" s="37">
        <v>0</v>
      </c>
      <c r="K23" s="37">
        <v>0</v>
      </c>
      <c r="L23" s="25"/>
      <c r="M23" s="15">
        <f t="shared" si="2"/>
        <v>0</v>
      </c>
      <c r="N23" s="55"/>
    </row>
    <row r="24" spans="1:14" x14ac:dyDescent="0.3">
      <c r="A24" s="74" t="s">
        <v>336</v>
      </c>
      <c r="B24" s="93">
        <v>2240</v>
      </c>
      <c r="C24" s="74" t="s">
        <v>337</v>
      </c>
      <c r="D24" s="37">
        <v>0</v>
      </c>
      <c r="E24" s="37">
        <v>0</v>
      </c>
      <c r="F24" s="3"/>
      <c r="G24" s="15">
        <f t="shared" si="3"/>
        <v>0</v>
      </c>
      <c r="H24" s="92"/>
      <c r="I24" s="37">
        <v>0</v>
      </c>
      <c r="K24" s="37">
        <v>0</v>
      </c>
      <c r="L24" s="25"/>
      <c r="M24" s="15">
        <f t="shared" si="2"/>
        <v>0</v>
      </c>
      <c r="N24" s="55"/>
    </row>
    <row r="25" spans="1:14" x14ac:dyDescent="0.3">
      <c r="A25" s="74" t="s">
        <v>338</v>
      </c>
      <c r="B25" s="93">
        <v>2260</v>
      </c>
      <c r="C25" s="74" t="s">
        <v>339</v>
      </c>
      <c r="D25" s="37">
        <v>0</v>
      </c>
      <c r="E25" s="37">
        <v>0</v>
      </c>
      <c r="F25" s="3"/>
      <c r="G25" s="15">
        <f t="shared" si="3"/>
        <v>0</v>
      </c>
      <c r="H25" s="92"/>
      <c r="I25" s="37">
        <v>0</v>
      </c>
      <c r="K25" s="37">
        <v>0</v>
      </c>
      <c r="L25" s="25"/>
      <c r="M25" s="15">
        <f t="shared" si="2"/>
        <v>0</v>
      </c>
      <c r="N25" s="55"/>
    </row>
    <row r="26" spans="1:14" x14ac:dyDescent="0.3">
      <c r="A26" s="74" t="s">
        <v>340</v>
      </c>
      <c r="B26" s="93">
        <v>2280</v>
      </c>
      <c r="C26" s="74" t="s">
        <v>341</v>
      </c>
      <c r="D26" s="37">
        <v>0</v>
      </c>
      <c r="E26" s="37">
        <v>0</v>
      </c>
      <c r="F26" s="3"/>
      <c r="G26" s="15">
        <f t="shared" si="3"/>
        <v>0</v>
      </c>
      <c r="H26" s="92"/>
      <c r="I26" s="37">
        <v>0</v>
      </c>
      <c r="K26" s="37">
        <v>0</v>
      </c>
      <c r="L26" s="25"/>
      <c r="M26" s="15">
        <f t="shared" si="2"/>
        <v>0</v>
      </c>
      <c r="N26" s="55"/>
    </row>
    <row r="27" spans="1:14" x14ac:dyDescent="0.3">
      <c r="A27" s="74" t="s">
        <v>342</v>
      </c>
      <c r="B27" s="93">
        <v>2300</v>
      </c>
      <c r="C27" s="74" t="s">
        <v>343</v>
      </c>
      <c r="D27" s="37">
        <v>0</v>
      </c>
      <c r="E27" s="37">
        <v>0</v>
      </c>
      <c r="F27" s="3"/>
      <c r="G27" s="15">
        <f t="shared" si="3"/>
        <v>0</v>
      </c>
      <c r="H27" s="92"/>
      <c r="I27" s="37">
        <v>0</v>
      </c>
      <c r="K27" s="37">
        <v>0</v>
      </c>
      <c r="L27" s="25"/>
      <c r="M27" s="15">
        <f t="shared" si="2"/>
        <v>0</v>
      </c>
      <c r="N27" s="55"/>
    </row>
    <row r="28" spans="1:14" ht="14.5" thickBot="1" x14ac:dyDescent="0.35">
      <c r="A28" s="74" t="s">
        <v>212</v>
      </c>
      <c r="B28" s="93" t="s">
        <v>212</v>
      </c>
      <c r="C28" s="96" t="s">
        <v>344</v>
      </c>
      <c r="D28" s="40">
        <f>SUM(D20:D27)</f>
        <v>0</v>
      </c>
      <c r="E28" s="40">
        <f>SUM(E20:E27)</f>
        <v>0</v>
      </c>
      <c r="F28" s="3"/>
      <c r="G28" s="40">
        <f>SUM(G20:G27)</f>
        <v>0</v>
      </c>
      <c r="H28" s="92"/>
      <c r="I28" s="40">
        <f>SUM(I20:I27)</f>
        <v>0</v>
      </c>
      <c r="K28" s="40">
        <f>SUM(K20:K27)</f>
        <v>0</v>
      </c>
      <c r="L28" s="25"/>
      <c r="M28" s="40">
        <f>SUM(M20:M27)</f>
        <v>0</v>
      </c>
      <c r="N28" s="55"/>
    </row>
    <row r="29" spans="1:14" ht="14.5" thickTop="1" x14ac:dyDescent="0.3">
      <c r="A29" s="99" t="s">
        <v>1756</v>
      </c>
      <c r="B29" s="100"/>
      <c r="C29" s="11"/>
      <c r="D29" s="25"/>
      <c r="F29" s="3"/>
      <c r="H29" s="92"/>
      <c r="L29" s="25"/>
      <c r="M29" s="15"/>
      <c r="N29" s="55"/>
    </row>
    <row r="30" spans="1:14" x14ac:dyDescent="0.3">
      <c r="A30" s="74" t="s">
        <v>345</v>
      </c>
      <c r="B30" s="93">
        <v>2500</v>
      </c>
      <c r="C30" s="74" t="s">
        <v>329</v>
      </c>
      <c r="D30" s="25">
        <v>39000</v>
      </c>
      <c r="E30" s="25">
        <v>0</v>
      </c>
      <c r="F30" s="3"/>
      <c r="G30" s="15">
        <f t="shared" ref="G30:G37" si="4">D30+E30</f>
        <v>39000</v>
      </c>
      <c r="H30" s="92"/>
      <c r="I30" s="25">
        <v>5950</v>
      </c>
      <c r="K30" s="25">
        <v>0</v>
      </c>
      <c r="L30" s="25"/>
      <c r="M30" s="15">
        <f t="shared" ref="M30:M37" si="5">G30-I30-K30</f>
        <v>33050</v>
      </c>
      <c r="N30" s="55"/>
    </row>
    <row r="31" spans="1:14" x14ac:dyDescent="0.3">
      <c r="A31" s="74" t="s">
        <v>346</v>
      </c>
      <c r="B31" s="93">
        <v>2520</v>
      </c>
      <c r="C31" s="74" t="s">
        <v>331</v>
      </c>
      <c r="D31" s="25">
        <v>80000</v>
      </c>
      <c r="E31" s="25">
        <v>0</v>
      </c>
      <c r="F31" s="3"/>
      <c r="G31" s="15">
        <f t="shared" si="4"/>
        <v>80000</v>
      </c>
      <c r="H31" s="92"/>
      <c r="I31" s="25">
        <v>10000</v>
      </c>
      <c r="K31" s="25">
        <v>0</v>
      </c>
      <c r="L31" s="25"/>
      <c r="M31" s="15">
        <f t="shared" si="5"/>
        <v>70000</v>
      </c>
      <c r="N31" s="55"/>
    </row>
    <row r="32" spans="1:14" x14ac:dyDescent="0.3">
      <c r="A32" s="74" t="s">
        <v>347</v>
      </c>
      <c r="B32" s="93">
        <v>2540</v>
      </c>
      <c r="C32" s="74" t="s">
        <v>333</v>
      </c>
      <c r="D32" s="25">
        <v>19000</v>
      </c>
      <c r="E32" s="25">
        <v>0</v>
      </c>
      <c r="F32" s="3"/>
      <c r="G32" s="15">
        <f t="shared" si="4"/>
        <v>19000</v>
      </c>
      <c r="H32" s="92"/>
      <c r="I32" s="25">
        <v>7375</v>
      </c>
      <c r="K32" s="25">
        <v>0</v>
      </c>
      <c r="L32" s="25"/>
      <c r="M32" s="15">
        <f t="shared" si="5"/>
        <v>11625</v>
      </c>
      <c r="N32" s="55"/>
    </row>
    <row r="33" spans="1:14" x14ac:dyDescent="0.3">
      <c r="A33" s="74" t="s">
        <v>348</v>
      </c>
      <c r="B33" s="93">
        <v>2560</v>
      </c>
      <c r="C33" s="74" t="s">
        <v>335</v>
      </c>
      <c r="D33" s="25">
        <v>0</v>
      </c>
      <c r="E33" s="25">
        <v>0</v>
      </c>
      <c r="F33" s="3"/>
      <c r="G33" s="15">
        <f t="shared" si="4"/>
        <v>0</v>
      </c>
      <c r="H33" s="92"/>
      <c r="I33" s="25">
        <v>0</v>
      </c>
      <c r="K33" s="25">
        <v>0</v>
      </c>
      <c r="L33" s="25"/>
      <c r="M33" s="15">
        <f t="shared" si="5"/>
        <v>0</v>
      </c>
      <c r="N33" s="55"/>
    </row>
    <row r="34" spans="1:14" x14ac:dyDescent="0.3">
      <c r="A34" s="74" t="s">
        <v>349</v>
      </c>
      <c r="B34" s="93">
        <v>2580</v>
      </c>
      <c r="C34" s="74" t="s">
        <v>337</v>
      </c>
      <c r="D34" s="25">
        <v>0</v>
      </c>
      <c r="E34" s="25">
        <v>0</v>
      </c>
      <c r="F34" s="3"/>
      <c r="G34" s="15">
        <f t="shared" si="4"/>
        <v>0</v>
      </c>
      <c r="H34" s="92"/>
      <c r="I34" s="25">
        <v>0</v>
      </c>
      <c r="K34" s="25">
        <v>0</v>
      </c>
      <c r="L34" s="25"/>
      <c r="M34" s="15">
        <f t="shared" si="5"/>
        <v>0</v>
      </c>
      <c r="N34" s="55"/>
    </row>
    <row r="35" spans="1:14" x14ac:dyDescent="0.3">
      <c r="A35" s="74" t="s">
        <v>350</v>
      </c>
      <c r="B35" s="93">
        <v>2600</v>
      </c>
      <c r="C35" s="74" t="s">
        <v>339</v>
      </c>
      <c r="D35" s="25">
        <v>0</v>
      </c>
      <c r="E35" s="25">
        <v>0</v>
      </c>
      <c r="F35" s="3"/>
      <c r="G35" s="15">
        <f t="shared" si="4"/>
        <v>0</v>
      </c>
      <c r="H35" s="92"/>
      <c r="I35" s="25">
        <v>0</v>
      </c>
      <c r="K35" s="25">
        <v>0</v>
      </c>
      <c r="L35" s="25"/>
      <c r="M35" s="15">
        <f t="shared" si="5"/>
        <v>0</v>
      </c>
      <c r="N35" s="55"/>
    </row>
    <row r="36" spans="1:14" x14ac:dyDescent="0.3">
      <c r="A36" s="74" t="s">
        <v>351</v>
      </c>
      <c r="B36" s="93">
        <v>2620</v>
      </c>
      <c r="C36" s="74" t="s">
        <v>341</v>
      </c>
      <c r="D36" s="25">
        <v>0</v>
      </c>
      <c r="E36" s="25">
        <v>0</v>
      </c>
      <c r="F36" s="3"/>
      <c r="G36" s="15">
        <f t="shared" si="4"/>
        <v>0</v>
      </c>
      <c r="H36" s="92"/>
      <c r="I36" s="25">
        <v>0</v>
      </c>
      <c r="K36" s="25">
        <v>0</v>
      </c>
      <c r="L36" s="25"/>
      <c r="M36" s="15">
        <f t="shared" si="5"/>
        <v>0</v>
      </c>
      <c r="N36" s="55"/>
    </row>
    <row r="37" spans="1:14" x14ac:dyDescent="0.3">
      <c r="A37" s="74" t="s">
        <v>352</v>
      </c>
      <c r="B37" s="93">
        <v>2640</v>
      </c>
      <c r="C37" s="74" t="s">
        <v>343</v>
      </c>
      <c r="D37" s="25">
        <v>0</v>
      </c>
      <c r="E37" s="25">
        <v>0</v>
      </c>
      <c r="F37" s="3"/>
      <c r="G37" s="15">
        <f t="shared" si="4"/>
        <v>0</v>
      </c>
      <c r="H37" s="92"/>
      <c r="I37" s="25">
        <v>0</v>
      </c>
      <c r="K37" s="25">
        <v>0</v>
      </c>
      <c r="L37" s="25"/>
      <c r="M37" s="15">
        <f t="shared" si="5"/>
        <v>0</v>
      </c>
      <c r="N37" s="55"/>
    </row>
    <row r="38" spans="1:14" ht="14.5" thickBot="1" x14ac:dyDescent="0.35">
      <c r="A38" s="74" t="s">
        <v>212</v>
      </c>
      <c r="B38" s="93" t="s">
        <v>212</v>
      </c>
      <c r="C38" s="96" t="s">
        <v>353</v>
      </c>
      <c r="D38" s="40">
        <f>SUM(D30:D37)</f>
        <v>138000</v>
      </c>
      <c r="E38" s="40">
        <f>SUM(E30:E37)</f>
        <v>0</v>
      </c>
      <c r="F38" s="3"/>
      <c r="G38" s="40">
        <f>SUM(G30:G37)</f>
        <v>138000</v>
      </c>
      <c r="H38" s="92"/>
      <c r="I38" s="40">
        <f>SUM(I30:I37)</f>
        <v>23325</v>
      </c>
      <c r="K38" s="40">
        <f>SUM(K30:K37)</f>
        <v>0</v>
      </c>
      <c r="L38" s="25"/>
      <c r="M38" s="97">
        <f>SUM(M30:M37)</f>
        <v>114675</v>
      </c>
      <c r="N38" s="55"/>
    </row>
    <row r="39" spans="1:14" ht="14.5" thickTop="1" x14ac:dyDescent="0.3">
      <c r="A39" s="99" t="s">
        <v>1757</v>
      </c>
      <c r="B39" s="100"/>
      <c r="C39" s="99"/>
      <c r="D39" s="25"/>
      <c r="F39" s="3"/>
      <c r="H39" s="92"/>
      <c r="L39" s="25"/>
      <c r="M39" s="15"/>
      <c r="N39" s="55"/>
    </row>
    <row r="40" spans="1:14" x14ac:dyDescent="0.3">
      <c r="A40" s="74" t="s">
        <v>354</v>
      </c>
      <c r="B40" s="93">
        <v>3000</v>
      </c>
      <c r="C40" s="74" t="s">
        <v>331</v>
      </c>
      <c r="D40" s="25">
        <v>400000</v>
      </c>
      <c r="E40" s="25">
        <v>0</v>
      </c>
      <c r="F40" s="3"/>
      <c r="G40" s="15">
        <f t="shared" ref="G40:G47" si="6">D40+E40</f>
        <v>400000</v>
      </c>
      <c r="H40" s="92"/>
      <c r="I40" s="25">
        <v>22000</v>
      </c>
      <c r="K40" s="25">
        <v>314000</v>
      </c>
      <c r="L40" s="25"/>
      <c r="M40" s="15">
        <f t="shared" ref="M40:M47" si="7">G40-I40-K40</f>
        <v>64000</v>
      </c>
      <c r="N40" s="55"/>
    </row>
    <row r="41" spans="1:14" x14ac:dyDescent="0.3">
      <c r="A41" s="74" t="s">
        <v>355</v>
      </c>
      <c r="B41" s="93">
        <v>3005</v>
      </c>
      <c r="C41" s="74" t="s">
        <v>356</v>
      </c>
      <c r="D41" s="25">
        <v>0</v>
      </c>
      <c r="E41" s="25">
        <v>0</v>
      </c>
      <c r="F41" s="3"/>
      <c r="G41" s="15">
        <f t="shared" si="6"/>
        <v>0</v>
      </c>
      <c r="H41" s="92"/>
      <c r="I41" s="25">
        <v>0</v>
      </c>
      <c r="K41" s="25">
        <v>0</v>
      </c>
      <c r="L41" s="25"/>
      <c r="M41" s="15">
        <f t="shared" si="7"/>
        <v>0</v>
      </c>
      <c r="N41" s="55"/>
    </row>
    <row r="42" spans="1:14" x14ac:dyDescent="0.3">
      <c r="A42" s="74" t="s">
        <v>357</v>
      </c>
      <c r="B42" s="93">
        <v>3020</v>
      </c>
      <c r="C42" s="74" t="s">
        <v>333</v>
      </c>
      <c r="D42" s="25">
        <v>30000</v>
      </c>
      <c r="E42" s="25">
        <v>0</v>
      </c>
      <c r="F42" s="3"/>
      <c r="G42" s="15">
        <f t="shared" si="6"/>
        <v>30000</v>
      </c>
      <c r="H42" s="92"/>
      <c r="I42" s="25">
        <v>17500</v>
      </c>
      <c r="K42" s="25">
        <v>0</v>
      </c>
      <c r="L42" s="25"/>
      <c r="M42" s="15">
        <f t="shared" si="7"/>
        <v>12500</v>
      </c>
      <c r="N42" s="55"/>
    </row>
    <row r="43" spans="1:14" x14ac:dyDescent="0.3">
      <c r="A43" s="74" t="s">
        <v>358</v>
      </c>
      <c r="B43" s="93">
        <v>3040</v>
      </c>
      <c r="C43" s="74" t="s">
        <v>335</v>
      </c>
      <c r="D43" s="25">
        <v>7000</v>
      </c>
      <c r="E43" s="25">
        <v>0</v>
      </c>
      <c r="F43" s="3"/>
      <c r="G43" s="15">
        <f t="shared" si="6"/>
        <v>7000</v>
      </c>
      <c r="H43" s="92"/>
      <c r="I43" s="25">
        <v>2500</v>
      </c>
      <c r="K43" s="25">
        <v>0</v>
      </c>
      <c r="L43" s="25"/>
      <c r="M43" s="15">
        <f t="shared" si="7"/>
        <v>4500</v>
      </c>
      <c r="N43" s="55"/>
    </row>
    <row r="44" spans="1:14" x14ac:dyDescent="0.3">
      <c r="A44" s="74" t="s">
        <v>359</v>
      </c>
      <c r="B44" s="93">
        <v>3060</v>
      </c>
      <c r="C44" s="74" t="s">
        <v>337</v>
      </c>
      <c r="D44" s="25">
        <v>200000</v>
      </c>
      <c r="E44" s="25">
        <v>0</v>
      </c>
      <c r="F44" s="3"/>
      <c r="G44" s="15">
        <f t="shared" si="6"/>
        <v>200000</v>
      </c>
      <c r="H44" s="92"/>
      <c r="I44" s="25">
        <v>20000</v>
      </c>
      <c r="K44" s="25">
        <v>80000</v>
      </c>
      <c r="L44" s="25"/>
      <c r="M44" s="15">
        <f t="shared" si="7"/>
        <v>100000</v>
      </c>
      <c r="N44" s="55"/>
    </row>
    <row r="45" spans="1:14" x14ac:dyDescent="0.3">
      <c r="A45" s="74" t="s">
        <v>360</v>
      </c>
      <c r="B45" s="93">
        <v>3080</v>
      </c>
      <c r="C45" s="74" t="s">
        <v>339</v>
      </c>
      <c r="D45" s="25">
        <v>95000</v>
      </c>
      <c r="E45" s="25">
        <v>0</v>
      </c>
      <c r="F45" s="3"/>
      <c r="G45" s="15">
        <f t="shared" si="6"/>
        <v>95000</v>
      </c>
      <c r="H45" s="92"/>
      <c r="I45" s="25">
        <v>1000</v>
      </c>
      <c r="K45" s="25">
        <v>84250</v>
      </c>
      <c r="L45" s="25"/>
      <c r="M45" s="15">
        <f t="shared" si="7"/>
        <v>9750</v>
      </c>
      <c r="N45" s="55"/>
    </row>
    <row r="46" spans="1:14" x14ac:dyDescent="0.3">
      <c r="A46" s="74" t="s">
        <v>361</v>
      </c>
      <c r="B46" s="93">
        <v>3100</v>
      </c>
      <c r="C46" s="74" t="s">
        <v>341</v>
      </c>
      <c r="D46" s="25">
        <v>97250</v>
      </c>
      <c r="E46" s="25">
        <v>0</v>
      </c>
      <c r="F46" s="3"/>
      <c r="G46" s="15">
        <f t="shared" si="6"/>
        <v>97250</v>
      </c>
      <c r="H46" s="92"/>
      <c r="I46" s="25">
        <v>45250</v>
      </c>
      <c r="K46" s="25">
        <v>52000</v>
      </c>
      <c r="L46" s="25"/>
      <c r="M46" s="15">
        <f t="shared" si="7"/>
        <v>0</v>
      </c>
      <c r="N46" s="55"/>
    </row>
    <row r="47" spans="1:14" x14ac:dyDescent="0.3">
      <c r="A47" s="74" t="s">
        <v>362</v>
      </c>
      <c r="B47" s="93">
        <v>3120</v>
      </c>
      <c r="C47" s="74" t="s">
        <v>343</v>
      </c>
      <c r="D47" s="25">
        <v>100000</v>
      </c>
      <c r="E47" s="25">
        <v>0</v>
      </c>
      <c r="F47" s="3"/>
      <c r="G47" s="15">
        <f t="shared" si="6"/>
        <v>100000</v>
      </c>
      <c r="H47" s="92"/>
      <c r="I47" s="25">
        <v>10000</v>
      </c>
      <c r="K47" s="25">
        <v>60000</v>
      </c>
      <c r="L47" s="25"/>
      <c r="M47" s="15">
        <f t="shared" si="7"/>
        <v>30000</v>
      </c>
      <c r="N47" s="55"/>
    </row>
    <row r="48" spans="1:14" ht="14.5" thickBot="1" x14ac:dyDescent="0.35">
      <c r="A48" s="74" t="s">
        <v>212</v>
      </c>
      <c r="B48" s="93" t="s">
        <v>212</v>
      </c>
      <c r="C48" s="96" t="s">
        <v>363</v>
      </c>
      <c r="D48" s="40">
        <f>SUM(D40:D47)</f>
        <v>929250</v>
      </c>
      <c r="E48" s="40">
        <f>SUM(E40:E47)</f>
        <v>0</v>
      </c>
      <c r="F48" s="3"/>
      <c r="G48" s="40">
        <f>SUM(G40:G47)</f>
        <v>929250</v>
      </c>
      <c r="H48" s="92"/>
      <c r="I48" s="40">
        <f>SUM(I40:I47)</f>
        <v>118250</v>
      </c>
      <c r="K48" s="40">
        <f>SUM(K40:K47)</f>
        <v>590250</v>
      </c>
      <c r="L48" s="25"/>
      <c r="M48" s="97">
        <f>SUM(M40:M47)</f>
        <v>220750</v>
      </c>
      <c r="N48" s="55"/>
    </row>
    <row r="49" spans="1:14" ht="15" thickTop="1" thickBot="1" x14ac:dyDescent="0.35">
      <c r="A49" s="74" t="s">
        <v>364</v>
      </c>
      <c r="B49" s="93">
        <v>3200</v>
      </c>
      <c r="C49" s="99" t="s">
        <v>328</v>
      </c>
      <c r="D49" s="40">
        <f>D18+D38+D48</f>
        <v>14351250</v>
      </c>
      <c r="E49" s="40">
        <f>E18+E38+E48</f>
        <v>0</v>
      </c>
      <c r="F49" s="3"/>
      <c r="G49" s="40">
        <f>G18+G38+G48</f>
        <v>14351250</v>
      </c>
      <c r="H49" s="92"/>
      <c r="I49" s="40">
        <f>I18+I38+I48</f>
        <v>445075</v>
      </c>
      <c r="K49" s="40">
        <f>K18+K38+K48</f>
        <v>13049925</v>
      </c>
      <c r="L49" s="25"/>
      <c r="M49" s="97">
        <f>M18+M38+M48</f>
        <v>856250</v>
      </c>
      <c r="N49" s="55"/>
    </row>
    <row r="50" spans="1:14" ht="14.5" thickTop="1" x14ac:dyDescent="0.3">
      <c r="A50" s="99" t="s">
        <v>1758</v>
      </c>
      <c r="B50" s="100"/>
      <c r="C50" s="99"/>
      <c r="D50" s="25"/>
      <c r="F50" s="3"/>
      <c r="H50" s="92"/>
      <c r="L50" s="25"/>
      <c r="M50" s="15"/>
      <c r="N50" s="55"/>
    </row>
    <row r="51" spans="1:14" x14ac:dyDescent="0.3">
      <c r="A51" s="99" t="s">
        <v>1759</v>
      </c>
      <c r="B51" s="93"/>
      <c r="C51" s="74"/>
      <c r="D51" s="25"/>
      <c r="F51" s="3"/>
      <c r="H51" s="92"/>
      <c r="L51" s="25"/>
      <c r="M51" s="15"/>
      <c r="N51" s="55"/>
    </row>
    <row r="52" spans="1:14" x14ac:dyDescent="0.3">
      <c r="A52" s="74" t="s">
        <v>365</v>
      </c>
      <c r="B52" s="93">
        <v>3500</v>
      </c>
      <c r="C52" s="74" t="s">
        <v>329</v>
      </c>
      <c r="D52" s="25">
        <v>20000</v>
      </c>
      <c r="E52" s="25">
        <v>0</v>
      </c>
      <c r="F52" s="3"/>
      <c r="G52" s="15">
        <f t="shared" ref="G52:G60" si="8">D52+E52</f>
        <v>20000</v>
      </c>
      <c r="H52" s="92"/>
      <c r="I52" s="25">
        <v>1000</v>
      </c>
      <c r="K52" s="25">
        <v>19000</v>
      </c>
      <c r="L52" s="25"/>
      <c r="M52" s="15">
        <f t="shared" ref="M52:M60" si="9">G52-I52-K52</f>
        <v>0</v>
      </c>
      <c r="N52" s="55"/>
    </row>
    <row r="53" spans="1:14" x14ac:dyDescent="0.3">
      <c r="A53" s="74" t="s">
        <v>366</v>
      </c>
      <c r="B53" s="93">
        <v>3520</v>
      </c>
      <c r="C53" s="74" t="s">
        <v>331</v>
      </c>
      <c r="D53" s="25">
        <v>18000</v>
      </c>
      <c r="E53" s="25">
        <v>0</v>
      </c>
      <c r="F53" s="3"/>
      <c r="G53" s="15">
        <f t="shared" si="8"/>
        <v>18000</v>
      </c>
      <c r="H53" s="92"/>
      <c r="I53" s="25">
        <v>3000</v>
      </c>
      <c r="K53" s="25">
        <v>15000</v>
      </c>
      <c r="L53" s="25"/>
      <c r="M53" s="15">
        <f t="shared" si="9"/>
        <v>0</v>
      </c>
      <c r="N53" s="55"/>
    </row>
    <row r="54" spans="1:14" x14ac:dyDescent="0.3">
      <c r="A54" s="74" t="s">
        <v>367</v>
      </c>
      <c r="B54" s="93">
        <v>3525</v>
      </c>
      <c r="C54" s="74" t="s">
        <v>356</v>
      </c>
      <c r="D54" s="25">
        <v>0</v>
      </c>
      <c r="E54" s="25">
        <v>0</v>
      </c>
      <c r="F54" s="3"/>
      <c r="G54" s="15">
        <f t="shared" si="8"/>
        <v>0</v>
      </c>
      <c r="H54" s="92"/>
      <c r="I54" s="25">
        <v>0</v>
      </c>
      <c r="K54" s="25">
        <v>0</v>
      </c>
      <c r="L54" s="25"/>
      <c r="M54" s="15">
        <f t="shared" si="9"/>
        <v>0</v>
      </c>
      <c r="N54" s="55"/>
    </row>
    <row r="55" spans="1:14" x14ac:dyDescent="0.3">
      <c r="A55" s="74" t="s">
        <v>368</v>
      </c>
      <c r="B55" s="93">
        <v>3540</v>
      </c>
      <c r="C55" s="74" t="s">
        <v>333</v>
      </c>
      <c r="D55" s="25">
        <v>2000</v>
      </c>
      <c r="E55" s="25">
        <v>0</v>
      </c>
      <c r="F55" s="3"/>
      <c r="G55" s="15">
        <f t="shared" si="8"/>
        <v>2000</v>
      </c>
      <c r="H55" s="92"/>
      <c r="I55" s="25">
        <v>2000</v>
      </c>
      <c r="K55" s="25">
        <v>0</v>
      </c>
      <c r="L55" s="25"/>
      <c r="M55" s="15">
        <f t="shared" si="9"/>
        <v>0</v>
      </c>
      <c r="N55" s="55"/>
    </row>
    <row r="56" spans="1:14" x14ac:dyDescent="0.3">
      <c r="A56" s="74" t="s">
        <v>369</v>
      </c>
      <c r="B56" s="93">
        <v>3560</v>
      </c>
      <c r="C56" s="74" t="s">
        <v>335</v>
      </c>
      <c r="D56" s="25">
        <v>2000</v>
      </c>
      <c r="E56" s="25">
        <v>0</v>
      </c>
      <c r="F56" s="3"/>
      <c r="G56" s="15">
        <f t="shared" si="8"/>
        <v>2000</v>
      </c>
      <c r="H56" s="92"/>
      <c r="I56" s="25">
        <v>1000</v>
      </c>
      <c r="K56" s="25">
        <v>1000</v>
      </c>
      <c r="L56" s="25"/>
      <c r="M56" s="15">
        <f t="shared" si="9"/>
        <v>0</v>
      </c>
      <c r="N56" s="55"/>
    </row>
    <row r="57" spans="1:14" x14ac:dyDescent="0.3">
      <c r="A57" s="74" t="s">
        <v>370</v>
      </c>
      <c r="B57" s="93">
        <v>3580</v>
      </c>
      <c r="C57" s="74" t="s">
        <v>337</v>
      </c>
      <c r="D57" s="25">
        <v>1000</v>
      </c>
      <c r="E57" s="25">
        <v>0</v>
      </c>
      <c r="F57" s="3"/>
      <c r="G57" s="15">
        <f t="shared" si="8"/>
        <v>1000</v>
      </c>
      <c r="H57" s="92"/>
      <c r="I57" s="25">
        <v>1000</v>
      </c>
      <c r="K57" s="25">
        <v>0</v>
      </c>
      <c r="L57" s="25"/>
      <c r="M57" s="15">
        <f t="shared" si="9"/>
        <v>0</v>
      </c>
      <c r="N57" s="55"/>
    </row>
    <row r="58" spans="1:14" x14ac:dyDescent="0.3">
      <c r="A58" s="74" t="s">
        <v>371</v>
      </c>
      <c r="B58" s="93">
        <v>3600</v>
      </c>
      <c r="C58" s="74" t="s">
        <v>339</v>
      </c>
      <c r="D58" s="25">
        <v>6000</v>
      </c>
      <c r="E58" s="25">
        <v>0</v>
      </c>
      <c r="F58" s="3"/>
      <c r="G58" s="15">
        <f t="shared" si="8"/>
        <v>6000</v>
      </c>
      <c r="H58" s="92"/>
      <c r="I58" s="25">
        <v>0</v>
      </c>
      <c r="K58" s="25">
        <v>6000</v>
      </c>
      <c r="L58" s="25"/>
      <c r="M58" s="15">
        <f t="shared" si="9"/>
        <v>0</v>
      </c>
      <c r="N58" s="55"/>
    </row>
    <row r="59" spans="1:14" x14ac:dyDescent="0.3">
      <c r="A59" s="74" t="s">
        <v>372</v>
      </c>
      <c r="B59" s="93">
        <v>3620</v>
      </c>
      <c r="C59" s="74" t="s">
        <v>341</v>
      </c>
      <c r="D59" s="25">
        <v>500</v>
      </c>
      <c r="E59" s="25">
        <v>0</v>
      </c>
      <c r="F59" s="3"/>
      <c r="G59" s="15">
        <f t="shared" si="8"/>
        <v>500</v>
      </c>
      <c r="H59" s="92"/>
      <c r="I59" s="25">
        <v>500</v>
      </c>
      <c r="K59" s="25">
        <v>0</v>
      </c>
      <c r="L59" s="25"/>
      <c r="M59" s="15">
        <f t="shared" si="9"/>
        <v>0</v>
      </c>
      <c r="N59" s="55"/>
    </row>
    <row r="60" spans="1:14" x14ac:dyDescent="0.3">
      <c r="A60" s="74" t="s">
        <v>373</v>
      </c>
      <c r="B60" s="93">
        <v>3640</v>
      </c>
      <c r="C60" s="74" t="s">
        <v>343</v>
      </c>
      <c r="D60" s="25">
        <v>500</v>
      </c>
      <c r="E60" s="25">
        <v>0</v>
      </c>
      <c r="F60" s="3"/>
      <c r="G60" s="15">
        <f t="shared" si="8"/>
        <v>500</v>
      </c>
      <c r="H60" s="92"/>
      <c r="I60" s="25">
        <v>500</v>
      </c>
      <c r="K60" s="25">
        <v>0</v>
      </c>
      <c r="L60" s="25"/>
      <c r="M60" s="15">
        <f t="shared" si="9"/>
        <v>0</v>
      </c>
      <c r="N60" s="55"/>
    </row>
    <row r="61" spans="1:14" ht="14.5" thickBot="1" x14ac:dyDescent="0.35">
      <c r="A61" s="74" t="s">
        <v>374</v>
      </c>
      <c r="B61" s="93">
        <v>3660</v>
      </c>
      <c r="C61" s="99" t="s">
        <v>1741</v>
      </c>
      <c r="D61" s="40">
        <f>SUM(D52:D60)</f>
        <v>50000</v>
      </c>
      <c r="E61" s="40">
        <f>SUM(E52:E60)</f>
        <v>0</v>
      </c>
      <c r="F61" s="3"/>
      <c r="G61" s="40">
        <f>SUM(G52:G60)</f>
        <v>50000</v>
      </c>
      <c r="H61" s="92"/>
      <c r="I61" s="40">
        <f>SUM(I52:I60)</f>
        <v>9000</v>
      </c>
      <c r="K61" s="40">
        <f>SUM(K52:K60)</f>
        <v>41000</v>
      </c>
      <c r="L61" s="25"/>
      <c r="M61" s="97">
        <f>SUM(M52:M60)</f>
        <v>0</v>
      </c>
      <c r="N61" s="55"/>
    </row>
    <row r="62" spans="1:14" ht="14.5" thickTop="1" x14ac:dyDescent="0.3">
      <c r="A62" s="99" t="s">
        <v>1760</v>
      </c>
      <c r="B62" s="100"/>
      <c r="C62" s="99"/>
      <c r="D62" s="25"/>
      <c r="F62" s="3"/>
      <c r="H62" s="92"/>
      <c r="L62" s="25"/>
      <c r="M62" s="15"/>
      <c r="N62" s="55"/>
    </row>
    <row r="63" spans="1:14" x14ac:dyDescent="0.3">
      <c r="A63" s="74" t="s">
        <v>375</v>
      </c>
      <c r="B63" s="93">
        <v>4000</v>
      </c>
      <c r="C63" s="74" t="s">
        <v>329</v>
      </c>
      <c r="D63" s="25">
        <v>25000</v>
      </c>
      <c r="E63" s="25">
        <v>0</v>
      </c>
      <c r="F63" s="3"/>
      <c r="G63" s="15">
        <f t="shared" ref="G63:G71" si="10">D63+E63</f>
        <v>25000</v>
      </c>
      <c r="H63" s="92"/>
      <c r="I63" s="25">
        <v>2750</v>
      </c>
      <c r="K63" s="25">
        <v>22250</v>
      </c>
      <c r="L63" s="25"/>
      <c r="M63" s="15">
        <f t="shared" ref="M63:M71" si="11">G63-I63-K63</f>
        <v>0</v>
      </c>
      <c r="N63" s="55"/>
    </row>
    <row r="64" spans="1:14" x14ac:dyDescent="0.3">
      <c r="A64" s="74" t="s">
        <v>376</v>
      </c>
      <c r="B64" s="93">
        <v>4020</v>
      </c>
      <c r="C64" s="74" t="s">
        <v>331</v>
      </c>
      <c r="D64" s="25">
        <v>20000</v>
      </c>
      <c r="E64" s="25">
        <v>0</v>
      </c>
      <c r="F64" s="3"/>
      <c r="G64" s="15">
        <f t="shared" si="10"/>
        <v>20000</v>
      </c>
      <c r="H64" s="92"/>
      <c r="I64" s="25">
        <v>0</v>
      </c>
      <c r="K64" s="25">
        <v>20000</v>
      </c>
      <c r="L64" s="25"/>
      <c r="M64" s="15">
        <f t="shared" si="11"/>
        <v>0</v>
      </c>
      <c r="N64" s="55"/>
    </row>
    <row r="65" spans="1:14" x14ac:dyDescent="0.3">
      <c r="A65" s="74" t="s">
        <v>377</v>
      </c>
      <c r="B65" s="93">
        <v>4025</v>
      </c>
      <c r="C65" s="74" t="s">
        <v>356</v>
      </c>
      <c r="D65" s="25">
        <v>0</v>
      </c>
      <c r="E65" s="25">
        <v>0</v>
      </c>
      <c r="F65" s="3"/>
      <c r="G65" s="15">
        <f t="shared" si="10"/>
        <v>0</v>
      </c>
      <c r="H65" s="92"/>
      <c r="I65" s="25">
        <v>0</v>
      </c>
      <c r="K65" s="25">
        <v>0</v>
      </c>
      <c r="L65" s="25"/>
      <c r="M65" s="15">
        <f t="shared" si="11"/>
        <v>0</v>
      </c>
      <c r="N65" s="55"/>
    </row>
    <row r="66" spans="1:14" x14ac:dyDescent="0.3">
      <c r="A66" s="74" t="s">
        <v>378</v>
      </c>
      <c r="B66" s="93">
        <v>4040</v>
      </c>
      <c r="C66" s="74" t="s">
        <v>333</v>
      </c>
      <c r="D66" s="25">
        <v>10000</v>
      </c>
      <c r="E66" s="25">
        <v>0</v>
      </c>
      <c r="F66" s="3"/>
      <c r="G66" s="15">
        <f t="shared" si="10"/>
        <v>10000</v>
      </c>
      <c r="H66" s="92"/>
      <c r="I66" s="25">
        <v>10000</v>
      </c>
      <c r="L66" s="25"/>
      <c r="M66" s="15">
        <f t="shared" si="11"/>
        <v>0</v>
      </c>
      <c r="N66" s="55"/>
    </row>
    <row r="67" spans="1:14" x14ac:dyDescent="0.3">
      <c r="A67" s="74" t="s">
        <v>379</v>
      </c>
      <c r="B67" s="93">
        <v>4060</v>
      </c>
      <c r="C67" s="74" t="s">
        <v>335</v>
      </c>
      <c r="D67" s="25">
        <v>5000</v>
      </c>
      <c r="E67" s="25">
        <v>0</v>
      </c>
      <c r="F67" s="3"/>
      <c r="G67" s="15">
        <f t="shared" si="10"/>
        <v>5000</v>
      </c>
      <c r="H67" s="92"/>
      <c r="I67" s="25">
        <v>1250</v>
      </c>
      <c r="K67" s="25">
        <v>3000</v>
      </c>
      <c r="L67" s="25"/>
      <c r="M67" s="15">
        <f t="shared" si="11"/>
        <v>750</v>
      </c>
      <c r="N67" s="55"/>
    </row>
    <row r="68" spans="1:14" x14ac:dyDescent="0.3">
      <c r="A68" s="74" t="s">
        <v>380</v>
      </c>
      <c r="B68" s="93">
        <v>4080</v>
      </c>
      <c r="C68" s="74" t="s">
        <v>337</v>
      </c>
      <c r="D68" s="25">
        <v>2000</v>
      </c>
      <c r="E68" s="25">
        <v>0</v>
      </c>
      <c r="F68" s="3"/>
      <c r="G68" s="15">
        <f t="shared" si="10"/>
        <v>2000</v>
      </c>
      <c r="H68" s="92"/>
      <c r="I68" s="25">
        <v>1000</v>
      </c>
      <c r="K68" s="25">
        <v>1000</v>
      </c>
      <c r="L68" s="25"/>
      <c r="M68" s="15">
        <f t="shared" si="11"/>
        <v>0</v>
      </c>
      <c r="N68" s="55"/>
    </row>
    <row r="69" spans="1:14" x14ac:dyDescent="0.3">
      <c r="A69" s="74" t="s">
        <v>381</v>
      </c>
      <c r="B69" s="93">
        <v>4100</v>
      </c>
      <c r="C69" s="74" t="s">
        <v>339</v>
      </c>
      <c r="D69" s="25">
        <v>10000</v>
      </c>
      <c r="E69" s="25">
        <v>0</v>
      </c>
      <c r="F69" s="3"/>
      <c r="G69" s="15">
        <f t="shared" si="10"/>
        <v>10000</v>
      </c>
      <c r="H69" s="92"/>
      <c r="I69" s="25">
        <v>1000</v>
      </c>
      <c r="K69" s="25">
        <v>9000</v>
      </c>
      <c r="L69" s="25"/>
      <c r="M69" s="15">
        <f t="shared" si="11"/>
        <v>0</v>
      </c>
      <c r="N69" s="55"/>
    </row>
    <row r="70" spans="1:14" x14ac:dyDescent="0.3">
      <c r="A70" s="74" t="s">
        <v>382</v>
      </c>
      <c r="B70" s="93">
        <v>4120</v>
      </c>
      <c r="C70" s="74" t="s">
        <v>341</v>
      </c>
      <c r="D70" s="25">
        <v>1500</v>
      </c>
      <c r="E70" s="25">
        <v>0</v>
      </c>
      <c r="F70" s="3"/>
      <c r="G70" s="15">
        <f t="shared" si="10"/>
        <v>1500</v>
      </c>
      <c r="H70" s="92"/>
      <c r="I70" s="25">
        <v>1500</v>
      </c>
      <c r="L70" s="25"/>
      <c r="M70" s="15">
        <f t="shared" si="11"/>
        <v>0</v>
      </c>
      <c r="N70" s="55"/>
    </row>
    <row r="71" spans="1:14" x14ac:dyDescent="0.3">
      <c r="A71" s="74" t="s">
        <v>383</v>
      </c>
      <c r="B71" s="93">
        <v>4140</v>
      </c>
      <c r="C71" s="74" t="s">
        <v>343</v>
      </c>
      <c r="D71" s="25">
        <v>1500</v>
      </c>
      <c r="E71" s="25">
        <v>0</v>
      </c>
      <c r="F71" s="3"/>
      <c r="G71" s="15">
        <f t="shared" si="10"/>
        <v>1500</v>
      </c>
      <c r="H71" s="92"/>
      <c r="I71" s="25">
        <v>1500</v>
      </c>
      <c r="L71" s="25"/>
      <c r="M71" s="15">
        <f t="shared" si="11"/>
        <v>0</v>
      </c>
      <c r="N71" s="55"/>
    </row>
    <row r="72" spans="1:14" ht="14.5" thickBot="1" x14ac:dyDescent="0.35">
      <c r="A72" s="74" t="s">
        <v>384</v>
      </c>
      <c r="B72" s="93">
        <v>4160</v>
      </c>
      <c r="C72" s="99" t="s">
        <v>1742</v>
      </c>
      <c r="D72" s="40">
        <f>SUM(D63:D71)</f>
        <v>75000</v>
      </c>
      <c r="E72" s="40">
        <f>SUM(E63:E71)</f>
        <v>0</v>
      </c>
      <c r="F72" s="3"/>
      <c r="G72" s="40">
        <f>SUM(G63:G71)</f>
        <v>75000</v>
      </c>
      <c r="H72" s="92"/>
      <c r="I72" s="40">
        <f>SUM(I63:I71)</f>
        <v>19000</v>
      </c>
      <c r="K72" s="40">
        <f>SUM(K63:K71)</f>
        <v>55250</v>
      </c>
      <c r="L72" s="25"/>
      <c r="M72" s="97">
        <f>SUM(M63:M71)</f>
        <v>750</v>
      </c>
    </row>
    <row r="73" spans="1:14" ht="14.5" thickTop="1" x14ac:dyDescent="0.3">
      <c r="A73" s="99" t="s">
        <v>1851</v>
      </c>
      <c r="B73" s="100"/>
      <c r="C73" s="99"/>
      <c r="D73" s="25"/>
      <c r="F73" s="3"/>
      <c r="H73" s="92"/>
      <c r="L73" s="25"/>
      <c r="M73" s="15"/>
    </row>
    <row r="74" spans="1:14" x14ac:dyDescent="0.3">
      <c r="A74" s="74" t="s">
        <v>385</v>
      </c>
      <c r="B74" s="93">
        <v>4500</v>
      </c>
      <c r="C74" s="74" t="s">
        <v>329</v>
      </c>
      <c r="D74" s="25">
        <f>9000+20000</f>
        <v>29000</v>
      </c>
      <c r="E74" s="25">
        <v>0</v>
      </c>
      <c r="F74" s="3"/>
      <c r="G74" s="15">
        <f t="shared" ref="G74:G82" si="12">D74+E74</f>
        <v>29000</v>
      </c>
      <c r="H74" s="92"/>
      <c r="I74" s="25">
        <f>9500+4000</f>
        <v>13500</v>
      </c>
      <c r="K74" s="25">
        <f>10500+5000</f>
        <v>15500</v>
      </c>
      <c r="L74" s="25"/>
      <c r="M74" s="15">
        <f t="shared" ref="M74:M82" si="13">G74-I74-K74</f>
        <v>0</v>
      </c>
    </row>
    <row r="75" spans="1:14" x14ac:dyDescent="0.3">
      <c r="A75" s="74" t="s">
        <v>386</v>
      </c>
      <c r="B75" s="93">
        <v>4520</v>
      </c>
      <c r="C75" s="74" t="s">
        <v>331</v>
      </c>
      <c r="D75" s="25">
        <f>3000+10000</f>
        <v>13000</v>
      </c>
      <c r="E75" s="25">
        <v>0</v>
      </c>
      <c r="F75" s="3"/>
      <c r="G75" s="15">
        <f t="shared" si="12"/>
        <v>13000</v>
      </c>
      <c r="H75" s="92"/>
      <c r="I75" s="25">
        <v>1000</v>
      </c>
      <c r="K75" s="25">
        <f>10000+2000</f>
        <v>12000</v>
      </c>
      <c r="L75" s="25"/>
      <c r="M75" s="15">
        <f t="shared" si="13"/>
        <v>0</v>
      </c>
    </row>
    <row r="76" spans="1:14" x14ac:dyDescent="0.3">
      <c r="A76" s="74" t="s">
        <v>387</v>
      </c>
      <c r="B76" s="93">
        <v>4525</v>
      </c>
      <c r="C76" s="74" t="s">
        <v>356</v>
      </c>
      <c r="D76" s="25">
        <v>0</v>
      </c>
      <c r="E76" s="25">
        <v>0</v>
      </c>
      <c r="F76" s="3"/>
      <c r="G76" s="15">
        <f t="shared" si="12"/>
        <v>0</v>
      </c>
      <c r="H76" s="92"/>
      <c r="I76" s="25">
        <v>0</v>
      </c>
      <c r="K76" s="25">
        <v>0</v>
      </c>
      <c r="L76" s="25"/>
      <c r="M76" s="15">
        <f t="shared" si="13"/>
        <v>0</v>
      </c>
    </row>
    <row r="77" spans="1:14" x14ac:dyDescent="0.3">
      <c r="A77" s="74" t="s">
        <v>388</v>
      </c>
      <c r="B77" s="93">
        <v>4540</v>
      </c>
      <c r="C77" s="74" t="s">
        <v>333</v>
      </c>
      <c r="D77" s="25">
        <f>2000+2000</f>
        <v>4000</v>
      </c>
      <c r="E77" s="25">
        <v>0</v>
      </c>
      <c r="F77" s="3"/>
      <c r="G77" s="15">
        <f t="shared" si="12"/>
        <v>4000</v>
      </c>
      <c r="H77" s="92"/>
      <c r="I77" s="25">
        <v>500</v>
      </c>
      <c r="K77" s="25">
        <f>1500+2000</f>
        <v>3500</v>
      </c>
      <c r="L77" s="25"/>
      <c r="M77" s="15">
        <f t="shared" si="13"/>
        <v>0</v>
      </c>
    </row>
    <row r="78" spans="1:14" x14ac:dyDescent="0.3">
      <c r="A78" s="74" t="s">
        <v>389</v>
      </c>
      <c r="B78" s="93">
        <v>4560</v>
      </c>
      <c r="C78" s="74" t="s">
        <v>335</v>
      </c>
      <c r="D78" s="25">
        <f>1000+500</f>
        <v>1500</v>
      </c>
      <c r="E78" s="25">
        <v>0</v>
      </c>
      <c r="F78" s="3"/>
      <c r="G78" s="15">
        <f t="shared" si="12"/>
        <v>1500</v>
      </c>
      <c r="H78" s="92"/>
      <c r="I78" s="25">
        <v>0</v>
      </c>
      <c r="K78" s="25">
        <v>500</v>
      </c>
      <c r="L78" s="25"/>
      <c r="M78" s="15">
        <f t="shared" si="13"/>
        <v>1000</v>
      </c>
    </row>
    <row r="79" spans="1:14" x14ac:dyDescent="0.3">
      <c r="A79" s="74" t="s">
        <v>390</v>
      </c>
      <c r="B79" s="93">
        <v>4580</v>
      </c>
      <c r="C79" s="74" t="s">
        <v>337</v>
      </c>
      <c r="D79" s="25">
        <f>550+500</f>
        <v>1050</v>
      </c>
      <c r="E79" s="25">
        <v>0</v>
      </c>
      <c r="F79" s="3"/>
      <c r="G79" s="15">
        <f t="shared" si="12"/>
        <v>1050</v>
      </c>
      <c r="H79" s="92"/>
      <c r="I79" s="25">
        <v>550</v>
      </c>
      <c r="K79" s="25">
        <v>500</v>
      </c>
      <c r="L79" s="25"/>
      <c r="M79" s="15">
        <f t="shared" si="13"/>
        <v>0</v>
      </c>
    </row>
    <row r="80" spans="1:14" x14ac:dyDescent="0.3">
      <c r="A80" s="74" t="s">
        <v>391</v>
      </c>
      <c r="B80" s="93">
        <v>4600</v>
      </c>
      <c r="C80" s="74" t="s">
        <v>339</v>
      </c>
      <c r="D80" s="25">
        <f>450+1000</f>
        <v>1450</v>
      </c>
      <c r="E80" s="25">
        <v>0</v>
      </c>
      <c r="F80" s="3"/>
      <c r="G80" s="15">
        <f t="shared" si="12"/>
        <v>1450</v>
      </c>
      <c r="H80" s="92"/>
      <c r="I80" s="25">
        <v>450</v>
      </c>
      <c r="K80" s="25">
        <v>1000</v>
      </c>
      <c r="L80" s="25"/>
      <c r="M80" s="15">
        <f t="shared" si="13"/>
        <v>0</v>
      </c>
    </row>
    <row r="81" spans="1:13" x14ac:dyDescent="0.3">
      <c r="A81" s="74" t="s">
        <v>392</v>
      </c>
      <c r="B81" s="93">
        <v>4620</v>
      </c>
      <c r="C81" s="74" t="s">
        <v>341</v>
      </c>
      <c r="D81" s="25">
        <f>1500+4000</f>
        <v>5500</v>
      </c>
      <c r="E81" s="25">
        <v>0</v>
      </c>
      <c r="F81" s="3"/>
      <c r="G81" s="15">
        <f t="shared" si="12"/>
        <v>5500</v>
      </c>
      <c r="H81" s="92"/>
      <c r="I81" s="25">
        <v>500</v>
      </c>
      <c r="K81" s="25">
        <v>5000</v>
      </c>
      <c r="L81" s="25"/>
      <c r="M81" s="15">
        <f t="shared" si="13"/>
        <v>0</v>
      </c>
    </row>
    <row r="82" spans="1:13" x14ac:dyDescent="0.3">
      <c r="A82" s="74" t="s">
        <v>393</v>
      </c>
      <c r="B82" s="93">
        <v>4640</v>
      </c>
      <c r="C82" s="74" t="s">
        <v>343</v>
      </c>
      <c r="D82" s="25">
        <f>500+2000</f>
        <v>2500</v>
      </c>
      <c r="E82" s="25">
        <v>0</v>
      </c>
      <c r="F82" s="3"/>
      <c r="G82" s="15">
        <f t="shared" si="12"/>
        <v>2500</v>
      </c>
      <c r="H82" s="92"/>
      <c r="I82" s="25">
        <v>0</v>
      </c>
      <c r="K82" s="25">
        <v>2500</v>
      </c>
      <c r="L82" s="25"/>
      <c r="M82" s="15">
        <f t="shared" si="13"/>
        <v>0</v>
      </c>
    </row>
    <row r="83" spans="1:13" ht="14.5" thickBot="1" x14ac:dyDescent="0.35">
      <c r="A83" s="74" t="s">
        <v>394</v>
      </c>
      <c r="B83" s="93">
        <v>4660</v>
      </c>
      <c r="C83" s="99" t="s">
        <v>1852</v>
      </c>
      <c r="D83" s="40">
        <f>SUM(D74:D82)</f>
        <v>58000</v>
      </c>
      <c r="E83" s="40">
        <f>SUM(E74:E82)</f>
        <v>0</v>
      </c>
      <c r="F83" s="3"/>
      <c r="G83" s="40">
        <f>SUM(G74:G82)</f>
        <v>58000</v>
      </c>
      <c r="H83" s="92"/>
      <c r="I83" s="40">
        <f>SUM(I74:I82)</f>
        <v>16500</v>
      </c>
      <c r="K83" s="40">
        <f>SUM(K74:K82)</f>
        <v>40500</v>
      </c>
      <c r="L83" s="25"/>
      <c r="M83" s="97">
        <f>SUM(M74:M82)</f>
        <v>1000</v>
      </c>
    </row>
    <row r="84" spans="1:13" ht="14.5" thickTop="1" x14ac:dyDescent="0.3">
      <c r="A84" s="99" t="s">
        <v>1853</v>
      </c>
      <c r="B84" s="100"/>
      <c r="C84" s="99"/>
      <c r="D84" s="25"/>
      <c r="F84" s="3"/>
      <c r="H84" s="92"/>
      <c r="L84" s="25"/>
      <c r="M84" s="15"/>
    </row>
    <row r="85" spans="1:13" x14ac:dyDescent="0.3">
      <c r="A85" s="74" t="s">
        <v>395</v>
      </c>
      <c r="B85" s="93">
        <v>4700</v>
      </c>
      <c r="C85" s="74" t="s">
        <v>329</v>
      </c>
      <c r="D85" s="25">
        <v>0</v>
      </c>
      <c r="E85" s="25">
        <v>0</v>
      </c>
      <c r="F85" s="3"/>
      <c r="G85" s="15">
        <f t="shared" ref="G85:G93" si="14">D85+E85</f>
        <v>0</v>
      </c>
      <c r="H85" s="92"/>
      <c r="I85" s="25">
        <v>0</v>
      </c>
      <c r="K85" s="25">
        <v>0</v>
      </c>
      <c r="L85" s="25"/>
      <c r="M85" s="15">
        <f t="shared" ref="M85:M93" si="15">G85-I85-K85</f>
        <v>0</v>
      </c>
    </row>
    <row r="86" spans="1:13" x14ac:dyDescent="0.3">
      <c r="A86" s="74" t="s">
        <v>396</v>
      </c>
      <c r="B86" s="93">
        <v>4720</v>
      </c>
      <c r="C86" s="74" t="s">
        <v>331</v>
      </c>
      <c r="D86" s="25">
        <v>0</v>
      </c>
      <c r="E86" s="25">
        <v>0</v>
      </c>
      <c r="F86" s="3"/>
      <c r="G86" s="15">
        <f t="shared" si="14"/>
        <v>0</v>
      </c>
      <c r="H86" s="92"/>
      <c r="I86" s="25">
        <v>0</v>
      </c>
      <c r="K86" s="25">
        <v>0</v>
      </c>
      <c r="L86" s="25"/>
      <c r="M86" s="15">
        <f t="shared" si="15"/>
        <v>0</v>
      </c>
    </row>
    <row r="87" spans="1:13" x14ac:dyDescent="0.3">
      <c r="A87" s="74" t="s">
        <v>397</v>
      </c>
      <c r="B87" s="93">
        <v>4740</v>
      </c>
      <c r="C87" s="74" t="s">
        <v>356</v>
      </c>
      <c r="D87" s="25">
        <v>0</v>
      </c>
      <c r="E87" s="25">
        <v>0</v>
      </c>
      <c r="F87" s="3"/>
      <c r="G87" s="15">
        <f t="shared" si="14"/>
        <v>0</v>
      </c>
      <c r="H87" s="92"/>
      <c r="I87" s="25">
        <v>0</v>
      </c>
      <c r="K87" s="25">
        <v>0</v>
      </c>
      <c r="L87" s="25"/>
      <c r="M87" s="15">
        <f t="shared" si="15"/>
        <v>0</v>
      </c>
    </row>
    <row r="88" spans="1:13" x14ac:dyDescent="0.3">
      <c r="A88" s="74" t="s">
        <v>398</v>
      </c>
      <c r="B88" s="93">
        <v>4760</v>
      </c>
      <c r="C88" s="74" t="s">
        <v>333</v>
      </c>
      <c r="D88" s="25">
        <v>0</v>
      </c>
      <c r="E88" s="25">
        <v>0</v>
      </c>
      <c r="F88" s="3"/>
      <c r="G88" s="15">
        <f t="shared" si="14"/>
        <v>0</v>
      </c>
      <c r="H88" s="92"/>
      <c r="I88" s="25">
        <v>0</v>
      </c>
      <c r="K88" s="25">
        <v>0</v>
      </c>
      <c r="L88" s="25"/>
      <c r="M88" s="15">
        <f t="shared" si="15"/>
        <v>0</v>
      </c>
    </row>
    <row r="89" spans="1:13" x14ac:dyDescent="0.3">
      <c r="A89" s="74" t="s">
        <v>399</v>
      </c>
      <c r="B89" s="93">
        <v>4780</v>
      </c>
      <c r="C89" s="74" t="s">
        <v>335</v>
      </c>
      <c r="D89" s="25">
        <v>0</v>
      </c>
      <c r="E89" s="25">
        <v>0</v>
      </c>
      <c r="F89" s="3"/>
      <c r="G89" s="15">
        <f t="shared" si="14"/>
        <v>0</v>
      </c>
      <c r="H89" s="92"/>
      <c r="I89" s="25">
        <v>0</v>
      </c>
      <c r="K89" s="25">
        <v>0</v>
      </c>
      <c r="L89" s="25"/>
      <c r="M89" s="15">
        <f t="shared" si="15"/>
        <v>0</v>
      </c>
    </row>
    <row r="90" spans="1:13" x14ac:dyDescent="0.3">
      <c r="A90" s="74" t="s">
        <v>400</v>
      </c>
      <c r="B90" s="93">
        <v>4800</v>
      </c>
      <c r="C90" s="74" t="s">
        <v>337</v>
      </c>
      <c r="D90" s="25">
        <v>0</v>
      </c>
      <c r="E90" s="25">
        <v>0</v>
      </c>
      <c r="F90" s="3"/>
      <c r="G90" s="15">
        <f t="shared" si="14"/>
        <v>0</v>
      </c>
      <c r="H90" s="92"/>
      <c r="I90" s="25">
        <v>0</v>
      </c>
      <c r="K90" s="25">
        <v>0</v>
      </c>
      <c r="L90" s="25"/>
      <c r="M90" s="15">
        <f t="shared" si="15"/>
        <v>0</v>
      </c>
    </row>
    <row r="91" spans="1:13" x14ac:dyDescent="0.3">
      <c r="A91" s="74" t="s">
        <v>401</v>
      </c>
      <c r="B91" s="93">
        <v>4820</v>
      </c>
      <c r="C91" s="74" t="s">
        <v>339</v>
      </c>
      <c r="D91" s="25">
        <v>0</v>
      </c>
      <c r="E91" s="25">
        <v>0</v>
      </c>
      <c r="F91" s="3"/>
      <c r="G91" s="15">
        <f t="shared" si="14"/>
        <v>0</v>
      </c>
      <c r="H91" s="92"/>
      <c r="I91" s="25">
        <v>0</v>
      </c>
      <c r="K91" s="25">
        <v>0</v>
      </c>
      <c r="L91" s="25"/>
      <c r="M91" s="15">
        <f t="shared" si="15"/>
        <v>0</v>
      </c>
    </row>
    <row r="92" spans="1:13" x14ac:dyDescent="0.3">
      <c r="A92" s="74" t="s">
        <v>402</v>
      </c>
      <c r="B92" s="93">
        <v>4840</v>
      </c>
      <c r="C92" s="74" t="s">
        <v>341</v>
      </c>
      <c r="D92" s="25">
        <v>0</v>
      </c>
      <c r="E92" s="25">
        <v>0</v>
      </c>
      <c r="F92" s="3"/>
      <c r="G92" s="15">
        <f t="shared" si="14"/>
        <v>0</v>
      </c>
      <c r="H92" s="92"/>
      <c r="I92" s="25">
        <v>0</v>
      </c>
      <c r="K92" s="25">
        <v>0</v>
      </c>
      <c r="L92" s="25"/>
      <c r="M92" s="15">
        <f t="shared" si="15"/>
        <v>0</v>
      </c>
    </row>
    <row r="93" spans="1:13" x14ac:dyDescent="0.3">
      <c r="A93" s="74" t="s">
        <v>403</v>
      </c>
      <c r="B93" s="93">
        <v>4860</v>
      </c>
      <c r="C93" s="74" t="s">
        <v>343</v>
      </c>
      <c r="D93" s="25">
        <v>0</v>
      </c>
      <c r="E93" s="25">
        <v>0</v>
      </c>
      <c r="F93" s="3"/>
      <c r="G93" s="15">
        <f t="shared" si="14"/>
        <v>0</v>
      </c>
      <c r="H93" s="92"/>
      <c r="I93" s="25">
        <v>0</v>
      </c>
      <c r="K93" s="25">
        <v>0</v>
      </c>
      <c r="L93" s="25"/>
      <c r="M93" s="15">
        <f t="shared" si="15"/>
        <v>0</v>
      </c>
    </row>
    <row r="94" spans="1:13" ht="14.5" thickBot="1" x14ac:dyDescent="0.35">
      <c r="A94" s="74" t="s">
        <v>404</v>
      </c>
      <c r="B94" s="93">
        <v>4880</v>
      </c>
      <c r="C94" s="99" t="s">
        <v>1854</v>
      </c>
      <c r="D94" s="40">
        <f>SUM(D85:D93)</f>
        <v>0</v>
      </c>
      <c r="E94" s="40">
        <f>SUM(E85:E93)</f>
        <v>0</v>
      </c>
      <c r="F94" s="3"/>
      <c r="G94" s="40">
        <f>SUM(G85:G93)</f>
        <v>0</v>
      </c>
      <c r="H94" s="92"/>
      <c r="I94" s="40">
        <f>SUM(I85:I93)</f>
        <v>0</v>
      </c>
      <c r="K94" s="40">
        <f>SUM(K85:K93)</f>
        <v>0</v>
      </c>
      <c r="L94" s="25"/>
      <c r="M94" s="97">
        <f>SUM(M85:M93)</f>
        <v>0</v>
      </c>
    </row>
    <row r="95" spans="1:13" ht="14.5" thickTop="1" x14ac:dyDescent="0.3">
      <c r="A95" s="99" t="s">
        <v>1761</v>
      </c>
      <c r="B95" s="100"/>
      <c r="C95" s="74"/>
      <c r="D95" s="25"/>
      <c r="F95" s="3"/>
      <c r="H95" s="92"/>
      <c r="L95" s="25"/>
      <c r="M95" s="15"/>
    </row>
    <row r="96" spans="1:13" x14ac:dyDescent="0.3">
      <c r="A96" s="74" t="s">
        <v>405</v>
      </c>
      <c r="B96" s="93">
        <v>5000</v>
      </c>
      <c r="C96" s="74" t="s">
        <v>329</v>
      </c>
      <c r="D96" s="25">
        <v>36500</v>
      </c>
      <c r="E96" s="25">
        <v>0</v>
      </c>
      <c r="F96" s="3"/>
      <c r="G96" s="15">
        <f t="shared" ref="G96:G104" si="16">D96+E96</f>
        <v>36500</v>
      </c>
      <c r="H96" s="92"/>
      <c r="I96" s="25">
        <v>5000</v>
      </c>
      <c r="K96" s="25">
        <v>31500</v>
      </c>
      <c r="L96" s="25"/>
      <c r="M96" s="15">
        <f t="shared" ref="M96:M104" si="17">G96-I96-K96</f>
        <v>0</v>
      </c>
    </row>
    <row r="97" spans="1:13" x14ac:dyDescent="0.3">
      <c r="A97" s="74" t="s">
        <v>406</v>
      </c>
      <c r="B97" s="93">
        <v>5020</v>
      </c>
      <c r="C97" s="74" t="s">
        <v>331</v>
      </c>
      <c r="D97" s="25">
        <v>22500</v>
      </c>
      <c r="E97" s="25">
        <v>0</v>
      </c>
      <c r="F97" s="3"/>
      <c r="G97" s="15">
        <f t="shared" si="16"/>
        <v>22500</v>
      </c>
      <c r="H97" s="92"/>
      <c r="I97" s="25">
        <v>3000</v>
      </c>
      <c r="K97" s="25">
        <v>19500</v>
      </c>
      <c r="L97" s="25"/>
      <c r="M97" s="15">
        <f t="shared" si="17"/>
        <v>0</v>
      </c>
    </row>
    <row r="98" spans="1:13" x14ac:dyDescent="0.3">
      <c r="A98" s="74" t="s">
        <v>407</v>
      </c>
      <c r="B98" s="93">
        <v>5025</v>
      </c>
      <c r="C98" s="74" t="s">
        <v>356</v>
      </c>
      <c r="D98" s="25">
        <v>0</v>
      </c>
      <c r="E98" s="25">
        <v>0</v>
      </c>
      <c r="F98" s="3"/>
      <c r="G98" s="15">
        <f t="shared" si="16"/>
        <v>0</v>
      </c>
      <c r="H98" s="92"/>
      <c r="I98" s="25">
        <v>0</v>
      </c>
      <c r="K98" s="25">
        <v>0</v>
      </c>
      <c r="L98" s="25"/>
      <c r="M98" s="15">
        <f t="shared" si="17"/>
        <v>0</v>
      </c>
    </row>
    <row r="99" spans="1:13" x14ac:dyDescent="0.3">
      <c r="A99" s="74" t="s">
        <v>408</v>
      </c>
      <c r="B99" s="93">
        <v>5040</v>
      </c>
      <c r="C99" s="74" t="s">
        <v>333</v>
      </c>
      <c r="D99" s="25">
        <v>7000</v>
      </c>
      <c r="E99" s="25">
        <v>0</v>
      </c>
      <c r="F99" s="3"/>
      <c r="G99" s="15">
        <f t="shared" si="16"/>
        <v>7000</v>
      </c>
      <c r="H99" s="92"/>
      <c r="I99" s="25">
        <v>2000</v>
      </c>
      <c r="K99" s="25">
        <v>5000</v>
      </c>
      <c r="L99" s="25"/>
      <c r="M99" s="15">
        <f t="shared" si="17"/>
        <v>0</v>
      </c>
    </row>
    <row r="100" spans="1:13" x14ac:dyDescent="0.3">
      <c r="A100" s="74" t="s">
        <v>409</v>
      </c>
      <c r="B100" s="93">
        <v>5060</v>
      </c>
      <c r="C100" s="74" t="s">
        <v>335</v>
      </c>
      <c r="D100" s="25">
        <v>3000</v>
      </c>
      <c r="E100" s="25">
        <v>0</v>
      </c>
      <c r="F100" s="3"/>
      <c r="G100" s="15">
        <f t="shared" si="16"/>
        <v>3000</v>
      </c>
      <c r="H100" s="92"/>
      <c r="I100" s="25">
        <v>0</v>
      </c>
      <c r="K100" s="25">
        <v>3000</v>
      </c>
      <c r="L100" s="25"/>
      <c r="M100" s="15">
        <f t="shared" si="17"/>
        <v>0</v>
      </c>
    </row>
    <row r="101" spans="1:13" x14ac:dyDescent="0.3">
      <c r="A101" s="74" t="s">
        <v>410</v>
      </c>
      <c r="B101" s="93">
        <v>5080</v>
      </c>
      <c r="C101" s="74" t="s">
        <v>337</v>
      </c>
      <c r="D101" s="25">
        <v>8000</v>
      </c>
      <c r="E101" s="25">
        <v>0</v>
      </c>
      <c r="F101" s="3"/>
      <c r="G101" s="15">
        <f t="shared" si="16"/>
        <v>8000</v>
      </c>
      <c r="H101" s="92"/>
      <c r="I101" s="25">
        <v>0</v>
      </c>
      <c r="K101" s="25">
        <v>8000</v>
      </c>
      <c r="L101" s="25"/>
      <c r="M101" s="15">
        <f t="shared" si="17"/>
        <v>0</v>
      </c>
    </row>
    <row r="102" spans="1:13" x14ac:dyDescent="0.3">
      <c r="A102" s="74" t="s">
        <v>411</v>
      </c>
      <c r="B102" s="93">
        <v>5100</v>
      </c>
      <c r="C102" s="74" t="s">
        <v>339</v>
      </c>
      <c r="D102" s="25">
        <v>1500</v>
      </c>
      <c r="E102" s="25">
        <v>0</v>
      </c>
      <c r="F102" s="3"/>
      <c r="G102" s="15">
        <f t="shared" si="16"/>
        <v>1500</v>
      </c>
      <c r="H102" s="92"/>
      <c r="I102" s="25">
        <v>0</v>
      </c>
      <c r="K102" s="25">
        <v>1500</v>
      </c>
      <c r="L102" s="25"/>
      <c r="M102" s="15">
        <f t="shared" si="17"/>
        <v>0</v>
      </c>
    </row>
    <row r="103" spans="1:13" x14ac:dyDescent="0.3">
      <c r="A103" s="74" t="s">
        <v>412</v>
      </c>
      <c r="B103" s="93">
        <v>5120</v>
      </c>
      <c r="C103" s="74" t="s">
        <v>341</v>
      </c>
      <c r="D103" s="25">
        <v>500</v>
      </c>
      <c r="E103" s="25">
        <v>0</v>
      </c>
      <c r="F103" s="3"/>
      <c r="G103" s="15">
        <f t="shared" si="16"/>
        <v>500</v>
      </c>
      <c r="H103" s="92"/>
      <c r="I103" s="25">
        <v>0</v>
      </c>
      <c r="K103" s="25">
        <v>500</v>
      </c>
      <c r="L103" s="25"/>
      <c r="M103" s="15">
        <f t="shared" si="17"/>
        <v>0</v>
      </c>
    </row>
    <row r="104" spans="1:13" x14ac:dyDescent="0.3">
      <c r="A104" s="74" t="s">
        <v>413</v>
      </c>
      <c r="B104" s="93">
        <v>5140</v>
      </c>
      <c r="C104" s="74" t="s">
        <v>343</v>
      </c>
      <c r="D104" s="25">
        <v>1000</v>
      </c>
      <c r="E104" s="25">
        <v>0</v>
      </c>
      <c r="F104" s="3"/>
      <c r="G104" s="15">
        <f t="shared" si="16"/>
        <v>1000</v>
      </c>
      <c r="H104" s="92"/>
      <c r="I104" s="25">
        <v>0</v>
      </c>
      <c r="K104" s="25">
        <v>1000</v>
      </c>
      <c r="L104" s="25"/>
      <c r="M104" s="15">
        <f t="shared" si="17"/>
        <v>0</v>
      </c>
    </row>
    <row r="105" spans="1:13" ht="14.5" thickBot="1" x14ac:dyDescent="0.35">
      <c r="A105" s="74" t="s">
        <v>414</v>
      </c>
      <c r="B105" s="93">
        <v>5160</v>
      </c>
      <c r="C105" s="99" t="s">
        <v>415</v>
      </c>
      <c r="D105" s="40">
        <f>SUM(D96:D104)</f>
        <v>80000</v>
      </c>
      <c r="E105" s="40">
        <f>SUM(E96:E104)</f>
        <v>0</v>
      </c>
      <c r="F105" s="3"/>
      <c r="G105" s="40">
        <f>SUM(G96:G104)</f>
        <v>80000</v>
      </c>
      <c r="H105" s="92"/>
      <c r="I105" s="40">
        <f>SUM(I96:I104)</f>
        <v>10000</v>
      </c>
      <c r="K105" s="40">
        <f>SUM(K96:K104)</f>
        <v>70000</v>
      </c>
      <c r="L105" s="25"/>
      <c r="M105" s="97">
        <f>SUM(M96:M104)</f>
        <v>0</v>
      </c>
    </row>
    <row r="106" spans="1:13" ht="14.5" thickTop="1" x14ac:dyDescent="0.3">
      <c r="A106" s="99" t="s">
        <v>1762</v>
      </c>
      <c r="B106" s="100"/>
      <c r="C106" s="74"/>
      <c r="D106" s="25"/>
      <c r="F106" s="3"/>
      <c r="H106" s="92"/>
      <c r="L106" s="25"/>
      <c r="M106" s="15"/>
    </row>
    <row r="107" spans="1:13" x14ac:dyDescent="0.3">
      <c r="A107" s="74" t="s">
        <v>416</v>
      </c>
      <c r="B107" s="93">
        <v>5500</v>
      </c>
      <c r="C107" s="74" t="s">
        <v>329</v>
      </c>
      <c r="D107" s="25">
        <v>7000</v>
      </c>
      <c r="E107" s="25">
        <v>0</v>
      </c>
      <c r="F107" s="3"/>
      <c r="G107" s="15">
        <f t="shared" ref="G107:G115" si="18">D107+E107</f>
        <v>7000</v>
      </c>
      <c r="H107" s="92"/>
      <c r="I107" s="25">
        <v>2000</v>
      </c>
      <c r="K107" s="25">
        <v>5000</v>
      </c>
      <c r="L107" s="25"/>
      <c r="M107" s="15">
        <f t="shared" ref="M107:M115" si="19">G107-I107-K107</f>
        <v>0</v>
      </c>
    </row>
    <row r="108" spans="1:13" x14ac:dyDescent="0.3">
      <c r="A108" s="74" t="s">
        <v>417</v>
      </c>
      <c r="B108" s="93">
        <v>5520</v>
      </c>
      <c r="C108" s="74" t="s">
        <v>331</v>
      </c>
      <c r="D108" s="25">
        <v>6000</v>
      </c>
      <c r="E108" s="25">
        <v>0</v>
      </c>
      <c r="F108" s="3"/>
      <c r="G108" s="15">
        <f t="shared" si="18"/>
        <v>6000</v>
      </c>
      <c r="H108" s="92"/>
      <c r="I108" s="25">
        <v>3000</v>
      </c>
      <c r="K108" s="25">
        <v>3000</v>
      </c>
      <c r="L108" s="25"/>
      <c r="M108" s="15">
        <f t="shared" si="19"/>
        <v>0</v>
      </c>
    </row>
    <row r="109" spans="1:13" x14ac:dyDescent="0.3">
      <c r="A109" s="74" t="s">
        <v>418</v>
      </c>
      <c r="B109" s="93">
        <v>5525</v>
      </c>
      <c r="C109" s="74" t="s">
        <v>356</v>
      </c>
      <c r="D109" s="25">
        <v>0</v>
      </c>
      <c r="E109" s="25">
        <v>0</v>
      </c>
      <c r="F109" s="3"/>
      <c r="G109" s="15">
        <f t="shared" si="18"/>
        <v>0</v>
      </c>
      <c r="H109" s="92"/>
      <c r="I109" s="25">
        <v>0</v>
      </c>
      <c r="K109" s="25">
        <v>0</v>
      </c>
      <c r="L109" s="25"/>
      <c r="M109" s="15">
        <f t="shared" si="19"/>
        <v>0</v>
      </c>
    </row>
    <row r="110" spans="1:13" x14ac:dyDescent="0.3">
      <c r="A110" s="74" t="s">
        <v>419</v>
      </c>
      <c r="B110" s="93">
        <v>5540</v>
      </c>
      <c r="C110" s="74" t="s">
        <v>333</v>
      </c>
      <c r="D110" s="25">
        <v>3000</v>
      </c>
      <c r="E110" s="25">
        <v>0</v>
      </c>
      <c r="F110" s="3"/>
      <c r="G110" s="15">
        <f t="shared" si="18"/>
        <v>3000</v>
      </c>
      <c r="H110" s="92"/>
      <c r="I110" s="25">
        <v>0</v>
      </c>
      <c r="K110" s="25">
        <v>3000</v>
      </c>
      <c r="L110" s="25"/>
      <c r="M110" s="15">
        <f t="shared" si="19"/>
        <v>0</v>
      </c>
    </row>
    <row r="111" spans="1:13" x14ac:dyDescent="0.3">
      <c r="A111" s="74" t="s">
        <v>420</v>
      </c>
      <c r="B111" s="93">
        <v>5560</v>
      </c>
      <c r="C111" s="74" t="s">
        <v>335</v>
      </c>
      <c r="D111" s="25">
        <v>1000</v>
      </c>
      <c r="E111" s="25">
        <v>0</v>
      </c>
      <c r="F111" s="3"/>
      <c r="G111" s="15">
        <f t="shared" si="18"/>
        <v>1000</v>
      </c>
      <c r="H111" s="92"/>
      <c r="I111" s="25">
        <v>0</v>
      </c>
      <c r="K111" s="25">
        <v>1000</v>
      </c>
      <c r="L111" s="25"/>
      <c r="M111" s="15">
        <f t="shared" si="19"/>
        <v>0</v>
      </c>
    </row>
    <row r="112" spans="1:13" x14ac:dyDescent="0.3">
      <c r="A112" s="74" t="s">
        <v>421</v>
      </c>
      <c r="B112" s="93">
        <v>5580</v>
      </c>
      <c r="C112" s="74" t="s">
        <v>337</v>
      </c>
      <c r="D112" s="25">
        <v>750</v>
      </c>
      <c r="E112" s="25">
        <v>0</v>
      </c>
      <c r="F112" s="3"/>
      <c r="G112" s="15">
        <f t="shared" si="18"/>
        <v>750</v>
      </c>
      <c r="H112" s="92"/>
      <c r="I112" s="25">
        <v>0</v>
      </c>
      <c r="K112" s="25">
        <v>750</v>
      </c>
      <c r="L112" s="25"/>
      <c r="M112" s="15">
        <f t="shared" si="19"/>
        <v>0</v>
      </c>
    </row>
    <row r="113" spans="1:13" x14ac:dyDescent="0.3">
      <c r="A113" s="74" t="s">
        <v>422</v>
      </c>
      <c r="B113" s="93">
        <v>5600</v>
      </c>
      <c r="C113" s="74" t="s">
        <v>339</v>
      </c>
      <c r="D113" s="25">
        <v>1250</v>
      </c>
      <c r="E113" s="25">
        <v>0</v>
      </c>
      <c r="F113" s="3"/>
      <c r="G113" s="15">
        <f t="shared" si="18"/>
        <v>1250</v>
      </c>
      <c r="H113" s="92"/>
      <c r="I113" s="25">
        <v>0</v>
      </c>
      <c r="K113" s="25">
        <v>1250</v>
      </c>
      <c r="L113" s="25"/>
      <c r="M113" s="15">
        <f t="shared" si="19"/>
        <v>0</v>
      </c>
    </row>
    <row r="114" spans="1:13" x14ac:dyDescent="0.3">
      <c r="A114" s="74" t="s">
        <v>423</v>
      </c>
      <c r="B114" s="93">
        <v>5620</v>
      </c>
      <c r="C114" s="74" t="s">
        <v>341</v>
      </c>
      <c r="D114" s="25">
        <v>1000</v>
      </c>
      <c r="E114" s="25">
        <v>0</v>
      </c>
      <c r="F114" s="3"/>
      <c r="G114" s="15">
        <f t="shared" si="18"/>
        <v>1000</v>
      </c>
      <c r="H114" s="92"/>
      <c r="I114" s="25">
        <v>0</v>
      </c>
      <c r="K114" s="25">
        <v>1000</v>
      </c>
      <c r="L114" s="25"/>
      <c r="M114" s="15">
        <f t="shared" si="19"/>
        <v>0</v>
      </c>
    </row>
    <row r="115" spans="1:13" x14ac:dyDescent="0.3">
      <c r="A115" s="74" t="s">
        <v>424</v>
      </c>
      <c r="B115" s="93">
        <v>5640</v>
      </c>
      <c r="C115" s="74" t="s">
        <v>343</v>
      </c>
      <c r="D115" s="25">
        <v>2000</v>
      </c>
      <c r="E115" s="25">
        <v>0</v>
      </c>
      <c r="F115" s="3"/>
      <c r="G115" s="15">
        <f t="shared" si="18"/>
        <v>2000</v>
      </c>
      <c r="H115" s="92"/>
      <c r="I115" s="25">
        <v>0</v>
      </c>
      <c r="K115" s="25">
        <v>2000</v>
      </c>
      <c r="L115" s="25"/>
      <c r="M115" s="15">
        <f t="shared" si="19"/>
        <v>0</v>
      </c>
    </row>
    <row r="116" spans="1:13" ht="14.5" thickBot="1" x14ac:dyDescent="0.35">
      <c r="A116" s="74" t="s">
        <v>425</v>
      </c>
      <c r="B116" s="93">
        <v>5660</v>
      </c>
      <c r="C116" s="99" t="s">
        <v>426</v>
      </c>
      <c r="D116" s="40">
        <f>SUM(D107:D115)</f>
        <v>22000</v>
      </c>
      <c r="E116" s="40">
        <f>SUM(E107:E115)</f>
        <v>0</v>
      </c>
      <c r="F116" s="3"/>
      <c r="G116" s="40">
        <f>SUM(G107:G115)</f>
        <v>22000</v>
      </c>
      <c r="H116" s="92"/>
      <c r="I116" s="40">
        <f>SUM(I107:I115)</f>
        <v>5000</v>
      </c>
      <c r="K116" s="40">
        <f>SUM(K107:K115)</f>
        <v>17000</v>
      </c>
      <c r="L116" s="25"/>
      <c r="M116" s="97">
        <f>SUM(M107:M115)</f>
        <v>0</v>
      </c>
    </row>
    <row r="117" spans="1:13" ht="14.5" thickTop="1" x14ac:dyDescent="0.3">
      <c r="A117" s="99" t="s">
        <v>1763</v>
      </c>
      <c r="B117" s="100"/>
      <c r="C117" s="74"/>
      <c r="D117" s="25"/>
      <c r="F117" s="3"/>
      <c r="H117" s="92"/>
      <c r="L117" s="25"/>
      <c r="M117" s="15"/>
    </row>
    <row r="118" spans="1:13" x14ac:dyDescent="0.3">
      <c r="A118" s="74" t="s">
        <v>427</v>
      </c>
      <c r="B118" s="93">
        <v>6000</v>
      </c>
      <c r="C118" s="74" t="s">
        <v>329</v>
      </c>
      <c r="D118" s="25">
        <f>20000+29000</f>
        <v>49000</v>
      </c>
      <c r="E118" s="25">
        <v>0</v>
      </c>
      <c r="F118" s="3"/>
      <c r="G118" s="15">
        <f t="shared" ref="G118:G126" si="20">D118+E118</f>
        <v>49000</v>
      </c>
      <c r="H118" s="92"/>
      <c r="I118" s="25">
        <f>13000</f>
        <v>13000</v>
      </c>
      <c r="K118" s="25">
        <f>12000+24000</f>
        <v>36000</v>
      </c>
      <c r="L118" s="25"/>
      <c r="M118" s="15">
        <f t="shared" ref="M118:M126" si="21">G118-I118-K118</f>
        <v>0</v>
      </c>
    </row>
    <row r="119" spans="1:13" x14ac:dyDescent="0.3">
      <c r="A119" s="74" t="s">
        <v>428</v>
      </c>
      <c r="B119" s="93">
        <v>6020</v>
      </c>
      <c r="C119" s="74" t="s">
        <v>331</v>
      </c>
      <c r="D119" s="25">
        <f>16000+20000</f>
        <v>36000</v>
      </c>
      <c r="E119" s="25">
        <v>0</v>
      </c>
      <c r="F119" s="3"/>
      <c r="G119" s="15">
        <f t="shared" si="20"/>
        <v>36000</v>
      </c>
      <c r="H119" s="92"/>
      <c r="I119" s="25">
        <v>0</v>
      </c>
      <c r="K119" s="25">
        <f>16000+20000</f>
        <v>36000</v>
      </c>
      <c r="L119" s="25"/>
      <c r="M119" s="15">
        <f t="shared" si="21"/>
        <v>0</v>
      </c>
    </row>
    <row r="120" spans="1:13" x14ac:dyDescent="0.3">
      <c r="A120" s="74" t="s">
        <v>429</v>
      </c>
      <c r="B120" s="93">
        <v>6025</v>
      </c>
      <c r="C120" s="74" t="s">
        <v>356</v>
      </c>
      <c r="D120" s="25">
        <v>0</v>
      </c>
      <c r="E120" s="25">
        <v>0</v>
      </c>
      <c r="F120" s="3"/>
      <c r="G120" s="15">
        <f t="shared" si="20"/>
        <v>0</v>
      </c>
      <c r="H120" s="92"/>
      <c r="I120" s="25">
        <v>0</v>
      </c>
      <c r="K120" s="25">
        <v>0</v>
      </c>
      <c r="L120" s="25"/>
      <c r="M120" s="15">
        <f t="shared" si="21"/>
        <v>0</v>
      </c>
    </row>
    <row r="121" spans="1:13" x14ac:dyDescent="0.3">
      <c r="A121" s="74" t="s">
        <v>430</v>
      </c>
      <c r="B121" s="93">
        <v>6040</v>
      </c>
      <c r="C121" s="74" t="s">
        <v>333</v>
      </c>
      <c r="D121" s="25">
        <f>2000</f>
        <v>2000</v>
      </c>
      <c r="E121" s="25">
        <v>0</v>
      </c>
      <c r="F121" s="3"/>
      <c r="G121" s="15">
        <f t="shared" si="20"/>
        <v>2000</v>
      </c>
      <c r="H121" s="92"/>
      <c r="I121" s="25">
        <v>500</v>
      </c>
      <c r="K121" s="25">
        <v>1500</v>
      </c>
      <c r="L121" s="25"/>
      <c r="M121" s="15">
        <f t="shared" si="21"/>
        <v>0</v>
      </c>
    </row>
    <row r="122" spans="1:13" x14ac:dyDescent="0.3">
      <c r="A122" s="74" t="s">
        <v>431</v>
      </c>
      <c r="B122" s="93">
        <v>6060</v>
      </c>
      <c r="C122" s="74" t="s">
        <v>335</v>
      </c>
      <c r="D122" s="25">
        <v>3000</v>
      </c>
      <c r="E122" s="25">
        <v>0</v>
      </c>
      <c r="F122" s="3"/>
      <c r="G122" s="15">
        <f t="shared" si="20"/>
        <v>3000</v>
      </c>
      <c r="H122" s="92"/>
      <c r="I122" s="25">
        <v>500</v>
      </c>
      <c r="K122" s="25">
        <v>2500</v>
      </c>
      <c r="L122" s="25"/>
      <c r="M122" s="15">
        <f t="shared" si="21"/>
        <v>0</v>
      </c>
    </row>
    <row r="123" spans="1:13" x14ac:dyDescent="0.3">
      <c r="A123" s="74" t="s">
        <v>432</v>
      </c>
      <c r="B123" s="93">
        <v>6080</v>
      </c>
      <c r="C123" s="74" t="s">
        <v>337</v>
      </c>
      <c r="D123" s="25">
        <f>4000+3000</f>
        <v>7000</v>
      </c>
      <c r="E123" s="25">
        <v>0</v>
      </c>
      <c r="F123" s="3"/>
      <c r="G123" s="15">
        <f t="shared" si="20"/>
        <v>7000</v>
      </c>
      <c r="H123" s="92"/>
      <c r="I123" s="25">
        <v>750</v>
      </c>
      <c r="K123" s="25">
        <f>3250+3000</f>
        <v>6250</v>
      </c>
      <c r="L123" s="25"/>
      <c r="M123" s="15">
        <f t="shared" si="21"/>
        <v>0</v>
      </c>
    </row>
    <row r="124" spans="1:13" x14ac:dyDescent="0.3">
      <c r="A124" s="74" t="s">
        <v>433</v>
      </c>
      <c r="B124" s="93">
        <v>6100</v>
      </c>
      <c r="C124" s="74" t="s">
        <v>339</v>
      </c>
      <c r="D124" s="25">
        <f>1000+2000</f>
        <v>3000</v>
      </c>
      <c r="E124" s="25">
        <v>0</v>
      </c>
      <c r="F124" s="3"/>
      <c r="G124" s="15">
        <f t="shared" si="20"/>
        <v>3000</v>
      </c>
      <c r="H124" s="92"/>
      <c r="I124" s="25">
        <v>250</v>
      </c>
      <c r="K124" s="25">
        <f>750+2000</f>
        <v>2750</v>
      </c>
      <c r="L124" s="25"/>
      <c r="M124" s="15">
        <f t="shared" si="21"/>
        <v>0</v>
      </c>
    </row>
    <row r="125" spans="1:13" x14ac:dyDescent="0.3">
      <c r="A125" s="74" t="s">
        <v>434</v>
      </c>
      <c r="B125" s="93">
        <v>6120</v>
      </c>
      <c r="C125" s="74" t="s">
        <v>341</v>
      </c>
      <c r="D125" s="25">
        <f>2500+1000</f>
        <v>3500</v>
      </c>
      <c r="E125" s="25">
        <v>0</v>
      </c>
      <c r="F125" s="3"/>
      <c r="G125" s="15">
        <f t="shared" si="20"/>
        <v>3500</v>
      </c>
      <c r="H125" s="92"/>
      <c r="I125" s="25">
        <v>0</v>
      </c>
      <c r="K125" s="25">
        <f>2500+1000</f>
        <v>3500</v>
      </c>
      <c r="L125" s="25"/>
      <c r="M125" s="15">
        <f t="shared" si="21"/>
        <v>0</v>
      </c>
    </row>
    <row r="126" spans="1:13" x14ac:dyDescent="0.3">
      <c r="A126" s="74" t="s">
        <v>435</v>
      </c>
      <c r="B126" s="93">
        <v>6140</v>
      </c>
      <c r="C126" s="74" t="s">
        <v>343</v>
      </c>
      <c r="D126" s="25">
        <f>1500</f>
        <v>1500</v>
      </c>
      <c r="E126" s="25">
        <v>0</v>
      </c>
      <c r="F126" s="3"/>
      <c r="G126" s="15">
        <f t="shared" si="20"/>
        <v>1500</v>
      </c>
      <c r="H126" s="92"/>
      <c r="I126" s="25">
        <v>0</v>
      </c>
      <c r="K126" s="25">
        <v>1500</v>
      </c>
      <c r="L126" s="25"/>
      <c r="M126" s="15">
        <f t="shared" si="21"/>
        <v>0</v>
      </c>
    </row>
    <row r="127" spans="1:13" ht="14.5" thickBot="1" x14ac:dyDescent="0.35">
      <c r="A127" s="74" t="s">
        <v>436</v>
      </c>
      <c r="B127" s="93">
        <v>6160</v>
      </c>
      <c r="C127" s="99" t="s">
        <v>437</v>
      </c>
      <c r="D127" s="40">
        <f>SUM(D118:D126)</f>
        <v>105000</v>
      </c>
      <c r="E127" s="40">
        <f>SUM(E118:E126)</f>
        <v>0</v>
      </c>
      <c r="F127" s="3"/>
      <c r="G127" s="40">
        <f>SUM(G118:G126)</f>
        <v>105000</v>
      </c>
      <c r="H127" s="92"/>
      <c r="I127" s="40">
        <f>SUM(I118:I126)</f>
        <v>15000</v>
      </c>
      <c r="K127" s="40">
        <f>SUM(K118:K126)</f>
        <v>90000</v>
      </c>
      <c r="L127" s="25"/>
      <c r="M127" s="97">
        <f>SUM(M118:M126)</f>
        <v>0</v>
      </c>
    </row>
    <row r="128" spans="1:13" ht="14.5" thickTop="1" x14ac:dyDescent="0.3">
      <c r="A128" s="99" t="s">
        <v>1764</v>
      </c>
      <c r="B128" s="100"/>
      <c r="C128" s="74"/>
      <c r="D128" s="25"/>
      <c r="F128" s="3"/>
      <c r="H128" s="92"/>
      <c r="L128" s="25"/>
      <c r="M128" s="15"/>
    </row>
    <row r="129" spans="1:13" x14ac:dyDescent="0.3">
      <c r="A129" s="74" t="s">
        <v>438</v>
      </c>
      <c r="B129" s="93">
        <v>6500</v>
      </c>
      <c r="C129" s="74" t="s">
        <v>329</v>
      </c>
      <c r="D129" s="25">
        <v>7000</v>
      </c>
      <c r="E129" s="25">
        <v>0</v>
      </c>
      <c r="F129" s="3"/>
      <c r="G129" s="15">
        <f t="shared" ref="G129:G137" si="22">D129+E129</f>
        <v>7000</v>
      </c>
      <c r="H129" s="92"/>
      <c r="I129" s="25">
        <v>3000</v>
      </c>
      <c r="K129" s="25">
        <v>4000</v>
      </c>
      <c r="L129" s="25"/>
      <c r="M129" s="15">
        <f t="shared" ref="M129:M137" si="23">G129-I129-K129</f>
        <v>0</v>
      </c>
    </row>
    <row r="130" spans="1:13" x14ac:dyDescent="0.3">
      <c r="A130" s="74" t="s">
        <v>439</v>
      </c>
      <c r="B130" s="93">
        <v>6520</v>
      </c>
      <c r="C130" s="74" t="s">
        <v>331</v>
      </c>
      <c r="D130" s="25">
        <v>2000</v>
      </c>
      <c r="E130" s="25">
        <v>0</v>
      </c>
      <c r="F130" s="3"/>
      <c r="G130" s="15">
        <f t="shared" si="22"/>
        <v>2000</v>
      </c>
      <c r="H130" s="92"/>
      <c r="I130" s="25">
        <v>2000</v>
      </c>
      <c r="K130" s="25">
        <v>0</v>
      </c>
      <c r="L130" s="25"/>
      <c r="M130" s="15">
        <f t="shared" si="23"/>
        <v>0</v>
      </c>
    </row>
    <row r="131" spans="1:13" x14ac:dyDescent="0.3">
      <c r="A131" s="74" t="s">
        <v>440</v>
      </c>
      <c r="B131" s="93">
        <v>6525</v>
      </c>
      <c r="C131" s="74" t="s">
        <v>356</v>
      </c>
      <c r="D131" s="25">
        <v>0</v>
      </c>
      <c r="E131" s="25">
        <v>0</v>
      </c>
      <c r="F131" s="3"/>
      <c r="G131" s="15">
        <f t="shared" si="22"/>
        <v>0</v>
      </c>
      <c r="H131" s="92"/>
      <c r="I131" s="25">
        <v>0</v>
      </c>
      <c r="K131" s="25">
        <v>0</v>
      </c>
      <c r="L131" s="25"/>
      <c r="M131" s="15">
        <f t="shared" si="23"/>
        <v>0</v>
      </c>
    </row>
    <row r="132" spans="1:13" x14ac:dyDescent="0.3">
      <c r="A132" s="74" t="s">
        <v>441</v>
      </c>
      <c r="B132" s="93">
        <v>6540</v>
      </c>
      <c r="C132" s="74" t="s">
        <v>333</v>
      </c>
      <c r="D132" s="25">
        <v>1000</v>
      </c>
      <c r="E132" s="25">
        <v>0</v>
      </c>
      <c r="F132" s="3"/>
      <c r="G132" s="15">
        <f t="shared" si="22"/>
        <v>1000</v>
      </c>
      <c r="H132" s="92"/>
      <c r="I132" s="25">
        <v>0</v>
      </c>
      <c r="K132" s="25">
        <v>1000</v>
      </c>
      <c r="L132" s="25"/>
      <c r="M132" s="15">
        <f t="shared" si="23"/>
        <v>0</v>
      </c>
    </row>
    <row r="133" spans="1:13" x14ac:dyDescent="0.3">
      <c r="A133" s="74" t="s">
        <v>442</v>
      </c>
      <c r="B133" s="93">
        <v>6560</v>
      </c>
      <c r="C133" s="74" t="s">
        <v>335</v>
      </c>
      <c r="D133" s="25">
        <v>750</v>
      </c>
      <c r="E133" s="25">
        <v>0</v>
      </c>
      <c r="F133" s="3"/>
      <c r="G133" s="15">
        <f t="shared" si="22"/>
        <v>750</v>
      </c>
      <c r="H133" s="92"/>
      <c r="I133" s="25">
        <v>0</v>
      </c>
      <c r="K133" s="25">
        <v>750</v>
      </c>
      <c r="L133" s="25"/>
      <c r="M133" s="15">
        <f t="shared" si="23"/>
        <v>0</v>
      </c>
    </row>
    <row r="134" spans="1:13" x14ac:dyDescent="0.3">
      <c r="A134" s="74" t="s">
        <v>443</v>
      </c>
      <c r="B134" s="93">
        <v>6580</v>
      </c>
      <c r="C134" s="74" t="s">
        <v>337</v>
      </c>
      <c r="D134" s="25">
        <v>250</v>
      </c>
      <c r="E134" s="25">
        <v>0</v>
      </c>
      <c r="F134" s="3"/>
      <c r="G134" s="15">
        <f t="shared" si="22"/>
        <v>250</v>
      </c>
      <c r="H134" s="92"/>
      <c r="I134" s="25">
        <v>0</v>
      </c>
      <c r="K134" s="25">
        <v>250</v>
      </c>
      <c r="L134" s="25"/>
      <c r="M134" s="15">
        <f t="shared" si="23"/>
        <v>0</v>
      </c>
    </row>
    <row r="135" spans="1:13" x14ac:dyDescent="0.3">
      <c r="A135" s="74" t="s">
        <v>444</v>
      </c>
      <c r="B135" s="93">
        <v>6600</v>
      </c>
      <c r="C135" s="74" t="s">
        <v>339</v>
      </c>
      <c r="D135" s="25">
        <v>5000</v>
      </c>
      <c r="E135" s="25">
        <v>0</v>
      </c>
      <c r="F135" s="3"/>
      <c r="G135" s="15">
        <f t="shared" si="22"/>
        <v>5000</v>
      </c>
      <c r="H135" s="92"/>
      <c r="I135" s="25">
        <v>1000</v>
      </c>
      <c r="K135" s="25">
        <v>4000</v>
      </c>
      <c r="L135" s="25"/>
      <c r="M135" s="15">
        <f t="shared" si="23"/>
        <v>0</v>
      </c>
    </row>
    <row r="136" spans="1:13" x14ac:dyDescent="0.3">
      <c r="A136" s="74" t="s">
        <v>445</v>
      </c>
      <c r="B136" s="93">
        <v>6620</v>
      </c>
      <c r="C136" s="74" t="s">
        <v>341</v>
      </c>
      <c r="D136" s="25">
        <v>2000</v>
      </c>
      <c r="E136" s="25">
        <v>0</v>
      </c>
      <c r="F136" s="3"/>
      <c r="G136" s="15">
        <f t="shared" si="22"/>
        <v>2000</v>
      </c>
      <c r="H136" s="92"/>
      <c r="I136" s="25">
        <v>2000</v>
      </c>
      <c r="K136" s="25">
        <v>0</v>
      </c>
      <c r="L136" s="25"/>
      <c r="M136" s="15">
        <f t="shared" si="23"/>
        <v>0</v>
      </c>
    </row>
    <row r="137" spans="1:13" x14ac:dyDescent="0.3">
      <c r="A137" s="74" t="s">
        <v>446</v>
      </c>
      <c r="B137" s="93">
        <v>6640</v>
      </c>
      <c r="C137" s="74" t="s">
        <v>343</v>
      </c>
      <c r="D137" s="25">
        <v>2000</v>
      </c>
      <c r="E137" s="25">
        <v>0</v>
      </c>
      <c r="F137" s="3"/>
      <c r="G137" s="15">
        <f t="shared" si="22"/>
        <v>2000</v>
      </c>
      <c r="H137" s="92"/>
      <c r="I137" s="25">
        <v>2000</v>
      </c>
      <c r="K137" s="25">
        <v>0</v>
      </c>
      <c r="L137" s="25"/>
      <c r="M137" s="15">
        <f t="shared" si="23"/>
        <v>0</v>
      </c>
    </row>
    <row r="138" spans="1:13" ht="14.5" thickBot="1" x14ac:dyDescent="0.35">
      <c r="A138" s="74" t="s">
        <v>447</v>
      </c>
      <c r="B138" s="93">
        <v>6660</v>
      </c>
      <c r="C138" s="99" t="s">
        <v>448</v>
      </c>
      <c r="D138" s="40">
        <f>SUM(D129:D137)</f>
        <v>20000</v>
      </c>
      <c r="E138" s="40">
        <f>SUM(E129:E137)</f>
        <v>0</v>
      </c>
      <c r="F138" s="3"/>
      <c r="G138" s="40">
        <f>SUM(G129:G137)</f>
        <v>20000</v>
      </c>
      <c r="H138" s="92"/>
      <c r="I138" s="40">
        <f>SUM(I129:I137)</f>
        <v>10000</v>
      </c>
      <c r="K138" s="40">
        <f>SUM(K129:K137)</f>
        <v>10000</v>
      </c>
      <c r="L138" s="25"/>
      <c r="M138" s="97">
        <f>SUM(M129:M137)</f>
        <v>0</v>
      </c>
    </row>
    <row r="139" spans="1:13" ht="14.5" thickTop="1" x14ac:dyDescent="0.3">
      <c r="A139" s="99" t="s">
        <v>1765</v>
      </c>
      <c r="B139" s="100"/>
      <c r="C139" s="74"/>
      <c r="D139" s="25"/>
      <c r="F139" s="3"/>
      <c r="H139" s="92"/>
      <c r="L139" s="25"/>
      <c r="M139" s="15"/>
    </row>
    <row r="140" spans="1:13" x14ac:dyDescent="0.3">
      <c r="A140" s="74" t="s">
        <v>449</v>
      </c>
      <c r="B140" s="93">
        <v>7000</v>
      </c>
      <c r="C140" s="74" t="s">
        <v>329</v>
      </c>
      <c r="D140" s="25">
        <f>3000+9000</f>
        <v>12000</v>
      </c>
      <c r="E140" s="25">
        <v>0</v>
      </c>
      <c r="F140" s="3"/>
      <c r="G140" s="15">
        <f t="shared" ref="G140:G148" si="24">D140+E140</f>
        <v>12000</v>
      </c>
      <c r="H140" s="92"/>
      <c r="I140" s="25">
        <f>3500+1000</f>
        <v>4500</v>
      </c>
      <c r="K140" s="25">
        <f>5000+1000</f>
        <v>6000</v>
      </c>
      <c r="L140" s="25"/>
      <c r="M140" s="15">
        <f t="shared" ref="M140:M148" si="25">G140-I140-K140</f>
        <v>1500</v>
      </c>
    </row>
    <row r="141" spans="1:13" x14ac:dyDescent="0.3">
      <c r="A141" s="74" t="s">
        <v>450</v>
      </c>
      <c r="B141" s="93">
        <v>7020</v>
      </c>
      <c r="C141" s="74" t="s">
        <v>331</v>
      </c>
      <c r="D141" s="25">
        <f>2000+7000</f>
        <v>9000</v>
      </c>
      <c r="E141" s="25">
        <v>0</v>
      </c>
      <c r="F141" s="3"/>
      <c r="G141" s="15">
        <f t="shared" si="24"/>
        <v>9000</v>
      </c>
      <c r="H141" s="92"/>
      <c r="I141" s="25">
        <f>500+1000</f>
        <v>1500</v>
      </c>
      <c r="K141" s="25">
        <f>7000</f>
        <v>7000</v>
      </c>
      <c r="L141" s="25"/>
      <c r="M141" s="15">
        <f t="shared" si="25"/>
        <v>500</v>
      </c>
    </row>
    <row r="142" spans="1:13" x14ac:dyDescent="0.3">
      <c r="A142" s="74" t="s">
        <v>451</v>
      </c>
      <c r="B142" s="93">
        <v>7025</v>
      </c>
      <c r="C142" s="74" t="s">
        <v>356</v>
      </c>
      <c r="D142" s="25">
        <v>0</v>
      </c>
      <c r="E142" s="25">
        <v>0</v>
      </c>
      <c r="F142" s="3"/>
      <c r="G142" s="15">
        <f t="shared" si="24"/>
        <v>0</v>
      </c>
      <c r="H142" s="92"/>
      <c r="I142" s="25">
        <v>0</v>
      </c>
      <c r="K142" s="25">
        <v>0</v>
      </c>
      <c r="L142" s="25"/>
      <c r="M142" s="15">
        <f t="shared" si="25"/>
        <v>0</v>
      </c>
    </row>
    <row r="143" spans="1:13" x14ac:dyDescent="0.3">
      <c r="A143" s="74" t="s">
        <v>452</v>
      </c>
      <c r="B143" s="93">
        <v>7040</v>
      </c>
      <c r="C143" s="74" t="s">
        <v>333</v>
      </c>
      <c r="D143" s="25">
        <v>2000</v>
      </c>
      <c r="E143" s="25">
        <v>0</v>
      </c>
      <c r="F143" s="3"/>
      <c r="G143" s="15">
        <f t="shared" si="24"/>
        <v>2000</v>
      </c>
      <c r="H143" s="92"/>
      <c r="I143" s="25">
        <v>1000</v>
      </c>
      <c r="K143" s="25">
        <v>1000</v>
      </c>
      <c r="L143" s="25"/>
      <c r="M143" s="15">
        <f t="shared" si="25"/>
        <v>0</v>
      </c>
    </row>
    <row r="144" spans="1:13" x14ac:dyDescent="0.3">
      <c r="A144" s="74" t="s">
        <v>453</v>
      </c>
      <c r="B144" s="93">
        <v>7060</v>
      </c>
      <c r="C144" s="74" t="s">
        <v>335</v>
      </c>
      <c r="D144" s="25">
        <v>1500</v>
      </c>
      <c r="E144" s="25">
        <v>0</v>
      </c>
      <c r="F144" s="3"/>
      <c r="G144" s="15">
        <f t="shared" si="24"/>
        <v>1500</v>
      </c>
      <c r="H144" s="92"/>
      <c r="I144" s="25">
        <v>1000</v>
      </c>
      <c r="K144" s="25">
        <v>500</v>
      </c>
      <c r="L144" s="25"/>
      <c r="M144" s="15">
        <f t="shared" si="25"/>
        <v>0</v>
      </c>
    </row>
    <row r="145" spans="1:13" x14ac:dyDescent="0.3">
      <c r="A145" s="74" t="s">
        <v>454</v>
      </c>
      <c r="B145" s="93">
        <v>7080</v>
      </c>
      <c r="C145" s="74" t="s">
        <v>337</v>
      </c>
      <c r="D145" s="25">
        <v>500</v>
      </c>
      <c r="E145" s="25">
        <v>0</v>
      </c>
      <c r="F145" s="3"/>
      <c r="G145" s="15">
        <f t="shared" si="24"/>
        <v>500</v>
      </c>
      <c r="H145" s="92"/>
      <c r="I145" s="25">
        <v>3000</v>
      </c>
      <c r="K145" s="25">
        <v>500</v>
      </c>
      <c r="L145" s="25"/>
      <c r="M145" s="15">
        <f t="shared" si="25"/>
        <v>-3000</v>
      </c>
    </row>
    <row r="146" spans="1:13" x14ac:dyDescent="0.3">
      <c r="A146" s="74" t="s">
        <v>455</v>
      </c>
      <c r="B146" s="93">
        <v>7100</v>
      </c>
      <c r="C146" s="74" t="s">
        <v>339</v>
      </c>
      <c r="D146" s="25">
        <f>1000+6000</f>
        <v>7000</v>
      </c>
      <c r="E146" s="25">
        <v>0</v>
      </c>
      <c r="F146" s="3"/>
      <c r="G146" s="15">
        <f t="shared" si="24"/>
        <v>7000</v>
      </c>
      <c r="H146" s="92"/>
      <c r="I146" s="25">
        <v>0</v>
      </c>
      <c r="K146" s="25">
        <v>4000</v>
      </c>
      <c r="L146" s="25"/>
      <c r="M146" s="15">
        <f t="shared" si="25"/>
        <v>3000</v>
      </c>
    </row>
    <row r="147" spans="1:13" x14ac:dyDescent="0.3">
      <c r="A147" s="74" t="s">
        <v>456</v>
      </c>
      <c r="B147" s="93">
        <v>7120</v>
      </c>
      <c r="C147" s="74" t="s">
        <v>341</v>
      </c>
      <c r="D147" s="25">
        <f>2000+2000</f>
        <v>4000</v>
      </c>
      <c r="E147" s="25">
        <v>0</v>
      </c>
      <c r="F147" s="3"/>
      <c r="G147" s="15">
        <f t="shared" si="24"/>
        <v>4000</v>
      </c>
      <c r="H147" s="92"/>
      <c r="I147" s="25">
        <v>1000</v>
      </c>
      <c r="K147" s="25">
        <v>2000</v>
      </c>
      <c r="L147" s="25"/>
      <c r="M147" s="15">
        <f t="shared" si="25"/>
        <v>1000</v>
      </c>
    </row>
    <row r="148" spans="1:13" x14ac:dyDescent="0.3">
      <c r="A148" s="74" t="s">
        <v>457</v>
      </c>
      <c r="B148" s="93">
        <v>7140</v>
      </c>
      <c r="C148" s="74" t="s">
        <v>343</v>
      </c>
      <c r="D148" s="25">
        <f>2000+2000</f>
        <v>4000</v>
      </c>
      <c r="E148" s="25">
        <v>0</v>
      </c>
      <c r="F148" s="3"/>
      <c r="G148" s="15">
        <f t="shared" si="24"/>
        <v>4000</v>
      </c>
      <c r="H148" s="92"/>
      <c r="I148" s="25">
        <v>0</v>
      </c>
      <c r="K148" s="25">
        <v>4000</v>
      </c>
      <c r="L148" s="25"/>
      <c r="M148" s="15">
        <f t="shared" si="25"/>
        <v>0</v>
      </c>
    </row>
    <row r="149" spans="1:13" ht="14.5" thickBot="1" x14ac:dyDescent="0.35">
      <c r="A149" s="74" t="s">
        <v>458</v>
      </c>
      <c r="B149" s="93">
        <v>7160</v>
      </c>
      <c r="C149" s="99" t="s">
        <v>459</v>
      </c>
      <c r="D149" s="40">
        <f>SUM(D140:D148)</f>
        <v>40000</v>
      </c>
      <c r="E149" s="40">
        <f>SUM(E140:E148)</f>
        <v>0</v>
      </c>
      <c r="F149" s="3"/>
      <c r="G149" s="40">
        <f>SUM(G140:G148)</f>
        <v>40000</v>
      </c>
      <c r="H149" s="92"/>
      <c r="I149" s="40">
        <f>SUM(I140:I148)</f>
        <v>12000</v>
      </c>
      <c r="K149" s="40">
        <f>SUM(K140:K148)</f>
        <v>25000</v>
      </c>
      <c r="L149" s="25"/>
      <c r="M149" s="97">
        <f>SUM(M140:M148)</f>
        <v>3000</v>
      </c>
    </row>
    <row r="150" spans="1:13" ht="14.5" thickTop="1" x14ac:dyDescent="0.3">
      <c r="A150" s="99" t="s">
        <v>1766</v>
      </c>
      <c r="B150" s="100"/>
      <c r="C150" s="74"/>
      <c r="D150" s="25"/>
      <c r="F150" s="3"/>
      <c r="H150" s="92"/>
      <c r="L150" s="25"/>
      <c r="M150" s="15"/>
    </row>
    <row r="151" spans="1:13" x14ac:dyDescent="0.3">
      <c r="A151" s="74" t="s">
        <v>460</v>
      </c>
      <c r="B151" s="93">
        <v>7500</v>
      </c>
      <c r="C151" s="74" t="s">
        <v>329</v>
      </c>
      <c r="D151" s="25">
        <f>3000+60000+70000+90000</f>
        <v>223000</v>
      </c>
      <c r="E151" s="25">
        <v>0</v>
      </c>
      <c r="F151" s="3"/>
      <c r="G151" s="15">
        <f t="shared" ref="G151:G159" si="26">D151+E151</f>
        <v>223000</v>
      </c>
      <c r="H151" s="92"/>
      <c r="I151" s="25">
        <f>10000+20000+19750</f>
        <v>49750</v>
      </c>
      <c r="K151" s="25">
        <f>3000+50000+50000+70000</f>
        <v>173000</v>
      </c>
      <c r="L151" s="25"/>
      <c r="M151" s="15">
        <f t="shared" ref="M151:M159" si="27">G151-I151-K151</f>
        <v>250</v>
      </c>
    </row>
    <row r="152" spans="1:13" x14ac:dyDescent="0.3">
      <c r="A152" s="74" t="s">
        <v>461</v>
      </c>
      <c r="B152" s="93">
        <v>7520</v>
      </c>
      <c r="C152" s="74" t="s">
        <v>331</v>
      </c>
      <c r="D152" s="25">
        <v>1000</v>
      </c>
      <c r="E152" s="25">
        <v>0</v>
      </c>
      <c r="F152" s="3"/>
      <c r="G152" s="15">
        <f t="shared" si="26"/>
        <v>1000</v>
      </c>
      <c r="H152" s="92"/>
      <c r="I152" s="25">
        <v>0</v>
      </c>
      <c r="K152" s="25">
        <v>1000</v>
      </c>
      <c r="L152" s="25"/>
      <c r="M152" s="15">
        <f t="shared" si="27"/>
        <v>0</v>
      </c>
    </row>
    <row r="153" spans="1:13" x14ac:dyDescent="0.3">
      <c r="A153" s="74" t="s">
        <v>462</v>
      </c>
      <c r="B153" s="93">
        <v>7525</v>
      </c>
      <c r="C153" s="74" t="s">
        <v>356</v>
      </c>
      <c r="D153" s="25">
        <v>0</v>
      </c>
      <c r="E153" s="25">
        <v>0</v>
      </c>
      <c r="F153" s="3"/>
      <c r="G153" s="15">
        <f t="shared" si="26"/>
        <v>0</v>
      </c>
      <c r="H153" s="92"/>
      <c r="I153" s="25">
        <v>0</v>
      </c>
      <c r="K153" s="25">
        <v>0</v>
      </c>
      <c r="L153" s="25"/>
      <c r="M153" s="15">
        <f t="shared" si="27"/>
        <v>0</v>
      </c>
    </row>
    <row r="154" spans="1:13" x14ac:dyDescent="0.3">
      <c r="A154" s="74" t="s">
        <v>463</v>
      </c>
      <c r="B154" s="93">
        <v>7540</v>
      </c>
      <c r="C154" s="74" t="s">
        <v>333</v>
      </c>
      <c r="D154" s="25">
        <v>500</v>
      </c>
      <c r="E154" s="25">
        <v>0</v>
      </c>
      <c r="F154" s="3"/>
      <c r="G154" s="15">
        <f t="shared" si="26"/>
        <v>500</v>
      </c>
      <c r="H154" s="92"/>
      <c r="I154" s="25">
        <v>0</v>
      </c>
      <c r="K154" s="25">
        <v>500</v>
      </c>
      <c r="L154" s="25"/>
      <c r="M154" s="15">
        <f t="shared" si="27"/>
        <v>0</v>
      </c>
    </row>
    <row r="155" spans="1:13" x14ac:dyDescent="0.3">
      <c r="A155" s="74" t="s">
        <v>464</v>
      </c>
      <c r="B155" s="93">
        <v>7560</v>
      </c>
      <c r="C155" s="74" t="s">
        <v>335</v>
      </c>
      <c r="D155" s="25">
        <v>1500</v>
      </c>
      <c r="E155" s="25">
        <v>0</v>
      </c>
      <c r="F155" s="3"/>
      <c r="G155" s="15">
        <f t="shared" si="26"/>
        <v>1500</v>
      </c>
      <c r="H155" s="92"/>
      <c r="I155" s="25">
        <v>1000</v>
      </c>
      <c r="K155" s="25">
        <v>0</v>
      </c>
      <c r="L155" s="25"/>
      <c r="M155" s="15">
        <f t="shared" si="27"/>
        <v>500</v>
      </c>
    </row>
    <row r="156" spans="1:13" x14ac:dyDescent="0.3">
      <c r="A156" s="74" t="s">
        <v>465</v>
      </c>
      <c r="B156" s="93">
        <v>7580</v>
      </c>
      <c r="C156" s="74" t="s">
        <v>337</v>
      </c>
      <c r="D156" s="25">
        <v>750</v>
      </c>
      <c r="E156" s="25">
        <v>0</v>
      </c>
      <c r="F156" s="3"/>
      <c r="G156" s="15">
        <f t="shared" si="26"/>
        <v>750</v>
      </c>
      <c r="H156" s="92"/>
      <c r="I156" s="25">
        <v>750</v>
      </c>
      <c r="K156" s="25">
        <v>0</v>
      </c>
      <c r="L156" s="25"/>
      <c r="M156" s="15">
        <f t="shared" si="27"/>
        <v>0</v>
      </c>
    </row>
    <row r="157" spans="1:13" x14ac:dyDescent="0.3">
      <c r="A157" s="74" t="s">
        <v>466</v>
      </c>
      <c r="B157" s="93">
        <v>7600</v>
      </c>
      <c r="C157" s="74" t="s">
        <v>339</v>
      </c>
      <c r="D157" s="25">
        <v>250</v>
      </c>
      <c r="E157" s="25">
        <v>0</v>
      </c>
      <c r="F157" s="3"/>
      <c r="G157" s="15">
        <f t="shared" si="26"/>
        <v>250</v>
      </c>
      <c r="H157" s="92"/>
      <c r="I157" s="25">
        <v>250</v>
      </c>
      <c r="K157" s="25">
        <v>0</v>
      </c>
      <c r="L157" s="25"/>
      <c r="M157" s="15">
        <f t="shared" si="27"/>
        <v>0</v>
      </c>
    </row>
    <row r="158" spans="1:13" x14ac:dyDescent="0.3">
      <c r="A158" s="74" t="s">
        <v>467</v>
      </c>
      <c r="B158" s="93">
        <v>7620</v>
      </c>
      <c r="C158" s="74" t="s">
        <v>341</v>
      </c>
      <c r="D158" s="25">
        <v>1000</v>
      </c>
      <c r="E158" s="25">
        <v>0</v>
      </c>
      <c r="F158" s="3"/>
      <c r="G158" s="15">
        <f t="shared" si="26"/>
        <v>1000</v>
      </c>
      <c r="H158" s="92"/>
      <c r="I158" s="25">
        <v>1000</v>
      </c>
      <c r="K158" s="25">
        <v>0</v>
      </c>
      <c r="L158" s="25"/>
      <c r="M158" s="15">
        <f t="shared" si="27"/>
        <v>0</v>
      </c>
    </row>
    <row r="159" spans="1:13" x14ac:dyDescent="0.3">
      <c r="A159" s="74" t="s">
        <v>468</v>
      </c>
      <c r="B159" s="93">
        <v>7640</v>
      </c>
      <c r="C159" s="74" t="s">
        <v>343</v>
      </c>
      <c r="D159" s="25">
        <v>1000</v>
      </c>
      <c r="E159" s="25">
        <v>0</v>
      </c>
      <c r="F159" s="3"/>
      <c r="G159" s="15">
        <f t="shared" si="26"/>
        <v>1000</v>
      </c>
      <c r="H159" s="92"/>
      <c r="I159" s="25">
        <v>1000</v>
      </c>
      <c r="K159" s="25">
        <v>0</v>
      </c>
      <c r="L159" s="25"/>
      <c r="M159" s="15">
        <f t="shared" si="27"/>
        <v>0</v>
      </c>
    </row>
    <row r="160" spans="1:13" ht="14.5" thickBot="1" x14ac:dyDescent="0.35">
      <c r="A160" s="74" t="s">
        <v>469</v>
      </c>
      <c r="B160" s="93">
        <v>7660</v>
      </c>
      <c r="C160" s="99" t="s">
        <v>470</v>
      </c>
      <c r="D160" s="40">
        <f>SUM(D151:D159)</f>
        <v>229000</v>
      </c>
      <c r="E160" s="40">
        <f>SUM(E151:E159)</f>
        <v>0</v>
      </c>
      <c r="F160" s="3"/>
      <c r="G160" s="40">
        <f>SUM(G151:G159)</f>
        <v>229000</v>
      </c>
      <c r="H160" s="92"/>
      <c r="I160" s="40">
        <f>SUM(I151:I159)</f>
        <v>53750</v>
      </c>
      <c r="K160" s="40">
        <f>SUM(K151:K159)</f>
        <v>174500</v>
      </c>
      <c r="L160" s="25"/>
      <c r="M160" s="97">
        <f>SUM(M151:M159)</f>
        <v>750</v>
      </c>
    </row>
    <row r="161" spans="1:13" ht="14.5" thickTop="1" x14ac:dyDescent="0.3">
      <c r="A161" s="99" t="s">
        <v>1767</v>
      </c>
      <c r="B161" s="100"/>
      <c r="C161" s="74"/>
      <c r="D161" s="25"/>
      <c r="F161" s="3"/>
      <c r="H161" s="92"/>
      <c r="L161" s="25"/>
      <c r="M161" s="15"/>
    </row>
    <row r="162" spans="1:13" x14ac:dyDescent="0.3">
      <c r="A162" s="74" t="s">
        <v>471</v>
      </c>
      <c r="B162" s="93">
        <v>8000</v>
      </c>
      <c r="C162" s="74" t="s">
        <v>329</v>
      </c>
      <c r="D162" s="25">
        <v>4000</v>
      </c>
      <c r="E162" s="25">
        <v>0</v>
      </c>
      <c r="F162" s="3"/>
      <c r="G162" s="15">
        <f t="shared" ref="G162:G169" si="28">D162+E162</f>
        <v>4000</v>
      </c>
      <c r="H162" s="92"/>
      <c r="I162" s="25">
        <v>500</v>
      </c>
      <c r="K162" s="25">
        <v>3000</v>
      </c>
      <c r="L162" s="25"/>
      <c r="M162" s="15">
        <f t="shared" ref="M162:M169" si="29">G162-I162-K162</f>
        <v>500</v>
      </c>
    </row>
    <row r="163" spans="1:13" x14ac:dyDescent="0.3">
      <c r="A163" s="74" t="s">
        <v>472</v>
      </c>
      <c r="B163" s="93">
        <v>8020</v>
      </c>
      <c r="C163" s="74" t="s">
        <v>331</v>
      </c>
      <c r="D163" s="25">
        <v>3000</v>
      </c>
      <c r="E163" s="25">
        <v>0</v>
      </c>
      <c r="F163" s="3"/>
      <c r="G163" s="15">
        <f t="shared" si="28"/>
        <v>3000</v>
      </c>
      <c r="H163" s="92"/>
      <c r="I163" s="25">
        <v>0</v>
      </c>
      <c r="K163" s="25">
        <v>3000</v>
      </c>
      <c r="L163" s="25"/>
      <c r="M163" s="15">
        <f t="shared" si="29"/>
        <v>0</v>
      </c>
    </row>
    <row r="164" spans="1:13" x14ac:dyDescent="0.3">
      <c r="A164" s="74" t="s">
        <v>473</v>
      </c>
      <c r="B164" s="93">
        <v>8025</v>
      </c>
      <c r="C164" s="74" t="s">
        <v>356</v>
      </c>
      <c r="D164" s="25">
        <v>0</v>
      </c>
      <c r="E164" s="25">
        <v>0</v>
      </c>
      <c r="F164" s="3"/>
      <c r="G164" s="15">
        <f t="shared" si="28"/>
        <v>0</v>
      </c>
      <c r="H164" s="92"/>
      <c r="I164" s="25">
        <v>0</v>
      </c>
      <c r="K164" s="25">
        <v>0</v>
      </c>
      <c r="L164" s="25"/>
      <c r="M164" s="15">
        <f t="shared" si="29"/>
        <v>0</v>
      </c>
    </row>
    <row r="165" spans="1:13" x14ac:dyDescent="0.3">
      <c r="A165" s="74" t="s">
        <v>474</v>
      </c>
      <c r="B165" s="93">
        <v>8040</v>
      </c>
      <c r="C165" s="74" t="s">
        <v>333</v>
      </c>
      <c r="D165" s="25">
        <v>1000</v>
      </c>
      <c r="E165" s="25">
        <v>0</v>
      </c>
      <c r="F165" s="3"/>
      <c r="G165" s="15">
        <f t="shared" si="28"/>
        <v>1000</v>
      </c>
      <c r="H165" s="92"/>
      <c r="I165" s="25">
        <v>0</v>
      </c>
      <c r="K165" s="25">
        <v>1000</v>
      </c>
      <c r="L165" s="25"/>
      <c r="M165" s="15">
        <f t="shared" si="29"/>
        <v>0</v>
      </c>
    </row>
    <row r="166" spans="1:13" x14ac:dyDescent="0.3">
      <c r="A166" s="74" t="s">
        <v>475</v>
      </c>
      <c r="B166" s="93">
        <v>8060</v>
      </c>
      <c r="C166" s="74" t="s">
        <v>335</v>
      </c>
      <c r="D166" s="25">
        <v>1000</v>
      </c>
      <c r="E166" s="25">
        <v>0</v>
      </c>
      <c r="F166" s="3"/>
      <c r="G166" s="15">
        <f t="shared" si="28"/>
        <v>1000</v>
      </c>
      <c r="H166" s="92"/>
      <c r="I166" s="25">
        <v>0</v>
      </c>
      <c r="K166" s="25">
        <v>1000</v>
      </c>
      <c r="L166" s="25"/>
      <c r="M166" s="15">
        <f t="shared" si="29"/>
        <v>0</v>
      </c>
    </row>
    <row r="167" spans="1:13" x14ac:dyDescent="0.3">
      <c r="A167" s="74" t="s">
        <v>476</v>
      </c>
      <c r="B167" s="93">
        <v>8080</v>
      </c>
      <c r="C167" s="74" t="s">
        <v>337</v>
      </c>
      <c r="D167" s="25">
        <v>500</v>
      </c>
      <c r="E167" s="25">
        <v>0</v>
      </c>
      <c r="F167" s="3"/>
      <c r="G167" s="15">
        <f t="shared" si="28"/>
        <v>500</v>
      </c>
      <c r="H167" s="92"/>
      <c r="I167" s="25">
        <v>0</v>
      </c>
      <c r="K167" s="25">
        <v>500</v>
      </c>
      <c r="L167" s="25"/>
      <c r="M167" s="15">
        <f t="shared" si="29"/>
        <v>0</v>
      </c>
    </row>
    <row r="168" spans="1:13" x14ac:dyDescent="0.3">
      <c r="A168" s="74" t="s">
        <v>477</v>
      </c>
      <c r="B168" s="93">
        <v>8100</v>
      </c>
      <c r="C168" s="74" t="s">
        <v>339</v>
      </c>
      <c r="D168" s="25">
        <v>500</v>
      </c>
      <c r="E168" s="25">
        <v>0</v>
      </c>
      <c r="F168" s="3"/>
      <c r="G168" s="15">
        <f t="shared" si="28"/>
        <v>500</v>
      </c>
      <c r="H168" s="92"/>
      <c r="I168" s="25">
        <v>0</v>
      </c>
      <c r="K168" s="25">
        <v>500</v>
      </c>
      <c r="L168" s="25"/>
      <c r="M168" s="15">
        <f t="shared" si="29"/>
        <v>0</v>
      </c>
    </row>
    <row r="169" spans="1:13" x14ac:dyDescent="0.3">
      <c r="A169" s="74" t="s">
        <v>478</v>
      </c>
      <c r="B169" s="93">
        <v>8120</v>
      </c>
      <c r="C169" s="74" t="s">
        <v>343</v>
      </c>
      <c r="D169" s="25">
        <v>1000</v>
      </c>
      <c r="E169" s="25">
        <v>0</v>
      </c>
      <c r="F169" s="3"/>
      <c r="G169" s="15">
        <f t="shared" si="28"/>
        <v>1000</v>
      </c>
      <c r="H169" s="92"/>
      <c r="I169" s="25">
        <v>0</v>
      </c>
      <c r="K169" s="25">
        <v>1000</v>
      </c>
      <c r="L169" s="25"/>
      <c r="M169" s="15">
        <f t="shared" si="29"/>
        <v>0</v>
      </c>
    </row>
    <row r="170" spans="1:13" ht="14.5" thickBot="1" x14ac:dyDescent="0.35">
      <c r="A170" s="74" t="s">
        <v>479</v>
      </c>
      <c r="B170" s="93">
        <v>8140</v>
      </c>
      <c r="C170" s="99" t="s">
        <v>480</v>
      </c>
      <c r="D170" s="40">
        <f>SUM(D162:D169)</f>
        <v>11000</v>
      </c>
      <c r="E170" s="40">
        <f>SUM(E162:E169)</f>
        <v>0</v>
      </c>
      <c r="F170" s="3"/>
      <c r="G170" s="40">
        <f>SUM(G162:G169)</f>
        <v>11000</v>
      </c>
      <c r="H170" s="92"/>
      <c r="I170" s="40">
        <f>SUM(I162:I169)</f>
        <v>500</v>
      </c>
      <c r="K170" s="40">
        <f>SUM(K162:K169)</f>
        <v>10000</v>
      </c>
      <c r="L170" s="25"/>
      <c r="M170" s="97">
        <f>SUM(M162:M169)</f>
        <v>500</v>
      </c>
    </row>
    <row r="171" spans="1:13" ht="14.5" thickTop="1" x14ac:dyDescent="0.3">
      <c r="A171" s="99" t="s">
        <v>1768</v>
      </c>
      <c r="B171" s="100"/>
      <c r="C171" s="74"/>
      <c r="D171" s="25"/>
      <c r="F171" s="3"/>
      <c r="H171" s="92"/>
      <c r="L171" s="25"/>
      <c r="M171" s="15"/>
    </row>
    <row r="172" spans="1:13" x14ac:dyDescent="0.3">
      <c r="A172" s="74" t="s">
        <v>481</v>
      </c>
      <c r="B172" s="93">
        <v>8500</v>
      </c>
      <c r="C172" s="74" t="s">
        <v>329</v>
      </c>
      <c r="D172" s="25">
        <v>10000</v>
      </c>
      <c r="E172" s="25">
        <v>0</v>
      </c>
      <c r="F172" s="3"/>
      <c r="G172" s="15">
        <f t="shared" ref="G172:G179" si="30">D172+E172</f>
        <v>10000</v>
      </c>
      <c r="H172" s="92"/>
      <c r="I172" s="25">
        <v>10000</v>
      </c>
      <c r="K172" s="25">
        <v>0</v>
      </c>
      <c r="L172" s="25"/>
      <c r="M172" s="15">
        <f t="shared" ref="M172:M179" si="31">G172-I172-K172</f>
        <v>0</v>
      </c>
    </row>
    <row r="173" spans="1:13" x14ac:dyDescent="0.3">
      <c r="A173" s="74" t="s">
        <v>482</v>
      </c>
      <c r="B173" s="93">
        <v>8520</v>
      </c>
      <c r="C173" s="74" t="s">
        <v>331</v>
      </c>
      <c r="D173" s="25">
        <v>9000</v>
      </c>
      <c r="E173" s="25">
        <v>0</v>
      </c>
      <c r="F173" s="3"/>
      <c r="G173" s="15">
        <f t="shared" si="30"/>
        <v>9000</v>
      </c>
      <c r="H173" s="92"/>
      <c r="I173" s="25">
        <v>6000</v>
      </c>
      <c r="K173" s="25">
        <v>3000</v>
      </c>
      <c r="L173" s="25"/>
      <c r="M173" s="15">
        <f t="shared" si="31"/>
        <v>0</v>
      </c>
    </row>
    <row r="174" spans="1:13" x14ac:dyDescent="0.3">
      <c r="A174" s="74" t="s">
        <v>483</v>
      </c>
      <c r="B174" s="93">
        <v>8525</v>
      </c>
      <c r="C174" s="74" t="s">
        <v>356</v>
      </c>
      <c r="D174" s="25">
        <v>0</v>
      </c>
      <c r="E174" s="25">
        <v>0</v>
      </c>
      <c r="F174" s="3"/>
      <c r="G174" s="15">
        <f t="shared" si="30"/>
        <v>0</v>
      </c>
      <c r="H174" s="92"/>
      <c r="I174" s="25">
        <v>0</v>
      </c>
      <c r="K174" s="25">
        <v>0</v>
      </c>
      <c r="L174" s="25"/>
      <c r="M174" s="15">
        <f t="shared" si="31"/>
        <v>0</v>
      </c>
    </row>
    <row r="175" spans="1:13" x14ac:dyDescent="0.3">
      <c r="A175" s="74" t="s">
        <v>484</v>
      </c>
      <c r="B175" s="93">
        <v>8540</v>
      </c>
      <c r="C175" s="74" t="s">
        <v>333</v>
      </c>
      <c r="D175" s="25">
        <v>2000</v>
      </c>
      <c r="E175" s="25">
        <v>0</v>
      </c>
      <c r="F175" s="3"/>
      <c r="G175" s="15">
        <f t="shared" si="30"/>
        <v>2000</v>
      </c>
      <c r="H175" s="92"/>
      <c r="I175" s="25">
        <v>0</v>
      </c>
      <c r="K175" s="25">
        <v>2000</v>
      </c>
      <c r="L175" s="25"/>
      <c r="M175" s="15">
        <f t="shared" si="31"/>
        <v>0</v>
      </c>
    </row>
    <row r="176" spans="1:13" x14ac:dyDescent="0.3">
      <c r="A176" s="74" t="s">
        <v>485</v>
      </c>
      <c r="B176" s="93">
        <v>8560</v>
      </c>
      <c r="C176" s="74" t="s">
        <v>335</v>
      </c>
      <c r="D176" s="25">
        <v>0</v>
      </c>
      <c r="E176" s="25">
        <v>0</v>
      </c>
      <c r="F176" s="3"/>
      <c r="G176" s="15">
        <f t="shared" si="30"/>
        <v>0</v>
      </c>
      <c r="H176" s="92"/>
      <c r="I176" s="25">
        <v>0</v>
      </c>
      <c r="K176" s="25">
        <v>0</v>
      </c>
      <c r="L176" s="25"/>
      <c r="M176" s="15">
        <f t="shared" si="31"/>
        <v>0</v>
      </c>
    </row>
    <row r="177" spans="1:13" x14ac:dyDescent="0.3">
      <c r="A177" s="74" t="s">
        <v>486</v>
      </c>
      <c r="B177" s="93">
        <v>8580</v>
      </c>
      <c r="C177" s="74" t="s">
        <v>337</v>
      </c>
      <c r="D177" s="25">
        <v>0</v>
      </c>
      <c r="E177" s="25">
        <v>0</v>
      </c>
      <c r="F177" s="3"/>
      <c r="G177" s="15">
        <f t="shared" si="30"/>
        <v>0</v>
      </c>
      <c r="H177" s="92"/>
      <c r="I177" s="25">
        <v>0</v>
      </c>
      <c r="K177" s="25">
        <v>0</v>
      </c>
      <c r="L177" s="25"/>
      <c r="M177" s="15">
        <f t="shared" si="31"/>
        <v>0</v>
      </c>
    </row>
    <row r="178" spans="1:13" x14ac:dyDescent="0.3">
      <c r="A178" s="74" t="s">
        <v>487</v>
      </c>
      <c r="B178" s="93">
        <v>8600</v>
      </c>
      <c r="C178" s="74" t="s">
        <v>339</v>
      </c>
      <c r="D178" s="25">
        <v>8000</v>
      </c>
      <c r="E178" s="25">
        <v>0</v>
      </c>
      <c r="F178" s="3"/>
      <c r="G178" s="15">
        <f t="shared" si="30"/>
        <v>8000</v>
      </c>
      <c r="H178" s="92"/>
      <c r="I178" s="25">
        <v>0</v>
      </c>
      <c r="K178" s="25">
        <v>8000</v>
      </c>
      <c r="L178" s="25"/>
      <c r="M178" s="15">
        <f t="shared" si="31"/>
        <v>0</v>
      </c>
    </row>
    <row r="179" spans="1:13" x14ac:dyDescent="0.3">
      <c r="A179" s="74" t="s">
        <v>488</v>
      </c>
      <c r="B179" s="93">
        <v>8620</v>
      </c>
      <c r="C179" s="74" t="s">
        <v>343</v>
      </c>
      <c r="D179" s="25">
        <v>1000</v>
      </c>
      <c r="E179" s="25">
        <v>0</v>
      </c>
      <c r="F179" s="3"/>
      <c r="G179" s="15">
        <f t="shared" si="30"/>
        <v>1000</v>
      </c>
      <c r="H179" s="92"/>
      <c r="I179" s="25">
        <v>0</v>
      </c>
      <c r="K179" s="25">
        <v>1000</v>
      </c>
      <c r="L179" s="25"/>
      <c r="M179" s="15">
        <f t="shared" si="31"/>
        <v>0</v>
      </c>
    </row>
    <row r="180" spans="1:13" ht="14.5" thickBot="1" x14ac:dyDescent="0.35">
      <c r="A180" s="74" t="s">
        <v>489</v>
      </c>
      <c r="B180" s="93">
        <v>8640</v>
      </c>
      <c r="C180" s="99" t="s">
        <v>490</v>
      </c>
      <c r="D180" s="40">
        <f>SUM(D172:D179)</f>
        <v>30000</v>
      </c>
      <c r="E180" s="40">
        <f>SUM(E172:E179)</f>
        <v>0</v>
      </c>
      <c r="F180" s="3"/>
      <c r="G180" s="40">
        <f>SUM(G172:G179)</f>
        <v>30000</v>
      </c>
      <c r="H180" s="92"/>
      <c r="I180" s="40">
        <f>SUM(I172:I179)</f>
        <v>16000</v>
      </c>
      <c r="K180" s="40">
        <f>SUM(K172:K179)</f>
        <v>14000</v>
      </c>
      <c r="L180" s="25"/>
      <c r="M180" s="97">
        <f>SUM(M172:M179)</f>
        <v>0</v>
      </c>
    </row>
    <row r="181" spans="1:13" ht="14.5" thickTop="1" x14ac:dyDescent="0.3">
      <c r="A181" s="99" t="s">
        <v>1769</v>
      </c>
      <c r="B181" s="100"/>
      <c r="C181" s="74"/>
      <c r="D181" s="25"/>
      <c r="F181" s="3"/>
      <c r="H181" s="92"/>
      <c r="L181" s="25"/>
      <c r="M181" s="15"/>
    </row>
    <row r="182" spans="1:13" x14ac:dyDescent="0.3">
      <c r="A182" s="74" t="s">
        <v>491</v>
      </c>
      <c r="B182" s="93">
        <v>9260</v>
      </c>
      <c r="C182" s="74" t="s">
        <v>329</v>
      </c>
      <c r="D182" s="25">
        <v>15000</v>
      </c>
      <c r="E182" s="25">
        <v>0</v>
      </c>
      <c r="F182" s="3"/>
      <c r="G182" s="15">
        <f t="shared" ref="G182:G190" si="32">D182+E182</f>
        <v>15000</v>
      </c>
      <c r="H182" s="92"/>
      <c r="I182" s="25">
        <v>5000</v>
      </c>
      <c r="K182" s="25">
        <v>10000</v>
      </c>
      <c r="L182" s="25"/>
      <c r="M182" s="15">
        <f t="shared" ref="M182:M190" si="33">G182-I182-K182</f>
        <v>0</v>
      </c>
    </row>
    <row r="183" spans="1:13" x14ac:dyDescent="0.3">
      <c r="A183" s="74" t="s">
        <v>492</v>
      </c>
      <c r="B183" s="93">
        <v>9280</v>
      </c>
      <c r="C183" s="74" t="s">
        <v>331</v>
      </c>
      <c r="D183" s="25">
        <v>5000</v>
      </c>
      <c r="E183" s="25">
        <v>0</v>
      </c>
      <c r="F183" s="3"/>
      <c r="G183" s="15">
        <f t="shared" si="32"/>
        <v>5000</v>
      </c>
      <c r="H183" s="92"/>
      <c r="I183" s="25">
        <v>5000</v>
      </c>
      <c r="K183" s="25">
        <v>0</v>
      </c>
      <c r="L183" s="25"/>
      <c r="M183" s="15">
        <f t="shared" si="33"/>
        <v>0</v>
      </c>
    </row>
    <row r="184" spans="1:13" x14ac:dyDescent="0.3">
      <c r="A184" s="74" t="s">
        <v>493</v>
      </c>
      <c r="B184" s="93">
        <v>9285</v>
      </c>
      <c r="C184" s="74" t="s">
        <v>356</v>
      </c>
      <c r="D184" s="25">
        <v>0</v>
      </c>
      <c r="E184" s="25">
        <v>0</v>
      </c>
      <c r="F184" s="3"/>
      <c r="G184" s="15">
        <f t="shared" si="32"/>
        <v>0</v>
      </c>
      <c r="H184" s="92"/>
      <c r="I184" s="25">
        <v>0</v>
      </c>
      <c r="K184" s="25">
        <v>0</v>
      </c>
      <c r="L184" s="25"/>
      <c r="M184" s="15">
        <f t="shared" si="33"/>
        <v>0</v>
      </c>
    </row>
    <row r="185" spans="1:13" x14ac:dyDescent="0.3">
      <c r="A185" s="74" t="s">
        <v>494</v>
      </c>
      <c r="B185" s="93">
        <v>9300</v>
      </c>
      <c r="C185" s="74" t="s">
        <v>333</v>
      </c>
      <c r="D185" s="25">
        <v>0</v>
      </c>
      <c r="E185" s="25">
        <v>0</v>
      </c>
      <c r="F185" s="3"/>
      <c r="G185" s="15">
        <f t="shared" si="32"/>
        <v>0</v>
      </c>
      <c r="H185" s="92"/>
      <c r="I185" s="25">
        <v>0</v>
      </c>
      <c r="K185" s="25">
        <v>0</v>
      </c>
      <c r="L185" s="25"/>
      <c r="M185" s="15">
        <f t="shared" si="33"/>
        <v>0</v>
      </c>
    </row>
    <row r="186" spans="1:13" x14ac:dyDescent="0.3">
      <c r="A186" s="74" t="s">
        <v>495</v>
      </c>
      <c r="B186" s="93">
        <v>9320</v>
      </c>
      <c r="C186" s="74" t="s">
        <v>335</v>
      </c>
      <c r="D186" s="25">
        <v>0</v>
      </c>
      <c r="E186" s="25">
        <v>0</v>
      </c>
      <c r="F186" s="3"/>
      <c r="G186" s="15">
        <f t="shared" si="32"/>
        <v>0</v>
      </c>
      <c r="H186" s="92"/>
      <c r="I186" s="25">
        <v>0</v>
      </c>
      <c r="K186" s="25">
        <v>0</v>
      </c>
      <c r="L186" s="25"/>
      <c r="M186" s="15">
        <f t="shared" si="33"/>
        <v>0</v>
      </c>
    </row>
    <row r="187" spans="1:13" x14ac:dyDescent="0.3">
      <c r="A187" s="74" t="s">
        <v>496</v>
      </c>
      <c r="B187" s="93">
        <v>9340</v>
      </c>
      <c r="C187" s="74" t="s">
        <v>337</v>
      </c>
      <c r="D187" s="25">
        <v>0</v>
      </c>
      <c r="E187" s="25">
        <v>0</v>
      </c>
      <c r="F187" s="3"/>
      <c r="G187" s="15">
        <f t="shared" si="32"/>
        <v>0</v>
      </c>
      <c r="H187" s="92"/>
      <c r="I187" s="25">
        <v>0</v>
      </c>
      <c r="K187" s="25">
        <v>0</v>
      </c>
      <c r="L187" s="25"/>
      <c r="M187" s="15">
        <f t="shared" si="33"/>
        <v>0</v>
      </c>
    </row>
    <row r="188" spans="1:13" x14ac:dyDescent="0.3">
      <c r="A188" s="74" t="s">
        <v>497</v>
      </c>
      <c r="B188" s="93">
        <v>9360</v>
      </c>
      <c r="C188" s="74" t="s">
        <v>339</v>
      </c>
      <c r="D188" s="25">
        <v>0</v>
      </c>
      <c r="E188" s="25">
        <v>0</v>
      </c>
      <c r="F188" s="3"/>
      <c r="G188" s="15">
        <f t="shared" si="32"/>
        <v>0</v>
      </c>
      <c r="H188" s="92"/>
      <c r="I188" s="25">
        <v>0</v>
      </c>
      <c r="K188" s="25">
        <v>0</v>
      </c>
      <c r="L188" s="25"/>
      <c r="M188" s="15">
        <f t="shared" si="33"/>
        <v>0</v>
      </c>
    </row>
    <row r="189" spans="1:13" x14ac:dyDescent="0.3">
      <c r="A189" s="74" t="s">
        <v>498</v>
      </c>
      <c r="B189" s="93">
        <v>9380</v>
      </c>
      <c r="C189" s="74" t="s">
        <v>341</v>
      </c>
      <c r="D189" s="25">
        <v>0</v>
      </c>
      <c r="E189" s="25">
        <v>0</v>
      </c>
      <c r="F189" s="3"/>
      <c r="G189" s="15">
        <f t="shared" si="32"/>
        <v>0</v>
      </c>
      <c r="H189" s="92"/>
      <c r="I189" s="25">
        <v>0</v>
      </c>
      <c r="K189" s="25">
        <v>0</v>
      </c>
      <c r="L189" s="25"/>
      <c r="M189" s="15">
        <f t="shared" si="33"/>
        <v>0</v>
      </c>
    </row>
    <row r="190" spans="1:13" x14ac:dyDescent="0.3">
      <c r="A190" s="74" t="s">
        <v>499</v>
      </c>
      <c r="B190" s="93">
        <v>9400</v>
      </c>
      <c r="C190" s="74" t="s">
        <v>343</v>
      </c>
      <c r="D190" s="25">
        <v>0</v>
      </c>
      <c r="E190" s="25">
        <v>0</v>
      </c>
      <c r="F190" s="3"/>
      <c r="G190" s="15">
        <f t="shared" si="32"/>
        <v>0</v>
      </c>
      <c r="H190" s="92"/>
      <c r="I190" s="25">
        <v>0</v>
      </c>
      <c r="K190" s="25">
        <v>0</v>
      </c>
      <c r="L190" s="25"/>
      <c r="M190" s="15">
        <f t="shared" si="33"/>
        <v>0</v>
      </c>
    </row>
    <row r="191" spans="1:13" ht="14.5" thickBot="1" x14ac:dyDescent="0.35">
      <c r="A191" s="74" t="s">
        <v>500</v>
      </c>
      <c r="B191" s="93">
        <v>9420</v>
      </c>
      <c r="C191" s="99" t="s">
        <v>501</v>
      </c>
      <c r="D191" s="40">
        <f>SUM(D182:D190)</f>
        <v>20000</v>
      </c>
      <c r="E191" s="40">
        <f>SUM(E182:E190)</f>
        <v>0</v>
      </c>
      <c r="F191" s="3"/>
      <c r="G191" s="40">
        <f>SUM(G182:G190)</f>
        <v>20000</v>
      </c>
      <c r="H191" s="92"/>
      <c r="I191" s="40">
        <f>SUM(I182:I190)</f>
        <v>10000</v>
      </c>
      <c r="K191" s="40">
        <f>SUM(K182:K190)</f>
        <v>10000</v>
      </c>
      <c r="L191" s="25"/>
      <c r="M191" s="97">
        <f>SUM(M182:M190)</f>
        <v>0</v>
      </c>
    </row>
    <row r="192" spans="1:13" ht="14.5" thickTop="1" x14ac:dyDescent="0.3">
      <c r="A192" s="99" t="s">
        <v>1770</v>
      </c>
      <c r="B192" s="100"/>
      <c r="C192" s="74"/>
      <c r="D192" s="25"/>
      <c r="F192" s="3"/>
      <c r="H192" s="92"/>
      <c r="L192" s="25"/>
      <c r="M192" s="15"/>
    </row>
    <row r="193" spans="1:13" x14ac:dyDescent="0.3">
      <c r="A193" s="74" t="s">
        <v>502</v>
      </c>
      <c r="B193" s="93">
        <v>9500</v>
      </c>
      <c r="C193" s="74" t="s">
        <v>329</v>
      </c>
      <c r="D193" s="25">
        <v>18000</v>
      </c>
      <c r="E193" s="25">
        <v>0</v>
      </c>
      <c r="F193" s="3"/>
      <c r="G193" s="15">
        <f t="shared" ref="G193:G202" si="34">D193+E193</f>
        <v>18000</v>
      </c>
      <c r="H193" s="92"/>
      <c r="I193" s="25">
        <v>0</v>
      </c>
      <c r="K193" s="25">
        <v>18000</v>
      </c>
      <c r="L193" s="25"/>
      <c r="M193" s="15">
        <f t="shared" ref="M193:M202" si="35">G193-I193-K193</f>
        <v>0</v>
      </c>
    </row>
    <row r="194" spans="1:13" x14ac:dyDescent="0.3">
      <c r="A194" s="74" t="s">
        <v>503</v>
      </c>
      <c r="B194" s="93">
        <v>9520</v>
      </c>
      <c r="C194" s="74" t="s">
        <v>504</v>
      </c>
      <c r="D194" s="25">
        <v>15000</v>
      </c>
      <c r="E194" s="25">
        <v>0</v>
      </c>
      <c r="F194" s="3"/>
      <c r="G194" s="15">
        <f t="shared" si="34"/>
        <v>15000</v>
      </c>
      <c r="H194" s="92"/>
      <c r="I194" s="25">
        <v>0</v>
      </c>
      <c r="K194" s="25">
        <v>15000</v>
      </c>
      <c r="L194" s="25"/>
      <c r="M194" s="15">
        <f t="shared" si="35"/>
        <v>0</v>
      </c>
    </row>
    <row r="195" spans="1:13" x14ac:dyDescent="0.3">
      <c r="A195" s="74" t="s">
        <v>505</v>
      </c>
      <c r="B195" s="93">
        <v>9540</v>
      </c>
      <c r="C195" s="74" t="s">
        <v>331</v>
      </c>
      <c r="D195" s="25">
        <v>7000</v>
      </c>
      <c r="E195" s="25">
        <v>0</v>
      </c>
      <c r="F195" s="3"/>
      <c r="G195" s="15">
        <f t="shared" si="34"/>
        <v>7000</v>
      </c>
      <c r="H195" s="92"/>
      <c r="I195" s="25">
        <v>0</v>
      </c>
      <c r="K195" s="25">
        <v>7000</v>
      </c>
      <c r="L195" s="25"/>
      <c r="M195" s="15">
        <f t="shared" si="35"/>
        <v>0</v>
      </c>
    </row>
    <row r="196" spans="1:13" x14ac:dyDescent="0.3">
      <c r="A196" s="74" t="s">
        <v>506</v>
      </c>
      <c r="B196" s="93">
        <v>9545</v>
      </c>
      <c r="C196" s="74" t="s">
        <v>356</v>
      </c>
      <c r="D196" s="25">
        <v>0</v>
      </c>
      <c r="E196" s="25">
        <v>0</v>
      </c>
      <c r="F196" s="3"/>
      <c r="G196" s="15">
        <f t="shared" si="34"/>
        <v>0</v>
      </c>
      <c r="H196" s="92"/>
      <c r="I196" s="25">
        <v>0</v>
      </c>
      <c r="K196" s="25">
        <v>0</v>
      </c>
      <c r="L196" s="25"/>
      <c r="M196" s="15">
        <f t="shared" si="35"/>
        <v>0</v>
      </c>
    </row>
    <row r="197" spans="1:13" x14ac:dyDescent="0.3">
      <c r="A197" s="74" t="s">
        <v>507</v>
      </c>
      <c r="B197" s="93">
        <v>9560</v>
      </c>
      <c r="C197" s="74" t="s">
        <v>333</v>
      </c>
      <c r="D197" s="25">
        <v>0</v>
      </c>
      <c r="E197" s="25">
        <v>0</v>
      </c>
      <c r="F197" s="3"/>
      <c r="G197" s="15">
        <f t="shared" si="34"/>
        <v>0</v>
      </c>
      <c r="H197" s="92"/>
      <c r="I197" s="25">
        <v>0</v>
      </c>
      <c r="K197" s="25">
        <v>0</v>
      </c>
      <c r="L197" s="25"/>
      <c r="M197" s="15">
        <f t="shared" si="35"/>
        <v>0</v>
      </c>
    </row>
    <row r="198" spans="1:13" x14ac:dyDescent="0.3">
      <c r="A198" s="74" t="s">
        <v>508</v>
      </c>
      <c r="B198" s="93">
        <v>9580</v>
      </c>
      <c r="C198" s="74" t="s">
        <v>335</v>
      </c>
      <c r="D198" s="25">
        <v>0</v>
      </c>
      <c r="E198" s="25">
        <v>0</v>
      </c>
      <c r="F198" s="3"/>
      <c r="G198" s="15">
        <f t="shared" si="34"/>
        <v>0</v>
      </c>
      <c r="H198" s="92"/>
      <c r="I198" s="25">
        <v>0</v>
      </c>
      <c r="K198" s="25">
        <v>0</v>
      </c>
      <c r="L198" s="25"/>
      <c r="M198" s="15">
        <f t="shared" si="35"/>
        <v>0</v>
      </c>
    </row>
    <row r="199" spans="1:13" x14ac:dyDescent="0.3">
      <c r="A199" s="74" t="s">
        <v>509</v>
      </c>
      <c r="B199" s="93">
        <v>9600</v>
      </c>
      <c r="C199" s="74" t="s">
        <v>337</v>
      </c>
      <c r="D199" s="25">
        <v>0</v>
      </c>
      <c r="E199" s="25">
        <v>0</v>
      </c>
      <c r="F199" s="3"/>
      <c r="G199" s="15">
        <f t="shared" si="34"/>
        <v>0</v>
      </c>
      <c r="H199" s="92"/>
      <c r="I199" s="25">
        <v>0</v>
      </c>
      <c r="K199" s="25">
        <v>0</v>
      </c>
      <c r="L199" s="25"/>
      <c r="M199" s="15">
        <f t="shared" si="35"/>
        <v>0</v>
      </c>
    </row>
    <row r="200" spans="1:13" x14ac:dyDescent="0.3">
      <c r="A200" s="74" t="s">
        <v>510</v>
      </c>
      <c r="B200" s="93">
        <v>9620</v>
      </c>
      <c r="C200" s="74" t="s">
        <v>339</v>
      </c>
      <c r="D200" s="25">
        <v>0</v>
      </c>
      <c r="E200" s="25">
        <v>0</v>
      </c>
      <c r="F200" s="3"/>
      <c r="G200" s="15">
        <f t="shared" si="34"/>
        <v>0</v>
      </c>
      <c r="H200" s="92"/>
      <c r="I200" s="25">
        <v>0</v>
      </c>
      <c r="K200" s="25">
        <v>0</v>
      </c>
      <c r="L200" s="25"/>
      <c r="M200" s="15">
        <f t="shared" si="35"/>
        <v>0</v>
      </c>
    </row>
    <row r="201" spans="1:13" x14ac:dyDescent="0.3">
      <c r="A201" s="74" t="s">
        <v>511</v>
      </c>
      <c r="B201" s="93">
        <v>9640</v>
      </c>
      <c r="C201" s="74" t="s">
        <v>341</v>
      </c>
      <c r="D201" s="25">
        <v>0</v>
      </c>
      <c r="E201" s="25">
        <v>0</v>
      </c>
      <c r="F201" s="3"/>
      <c r="G201" s="15">
        <f t="shared" si="34"/>
        <v>0</v>
      </c>
      <c r="H201" s="92"/>
      <c r="I201" s="25">
        <v>0</v>
      </c>
      <c r="K201" s="25">
        <v>0</v>
      </c>
      <c r="L201" s="25"/>
      <c r="M201" s="15">
        <f t="shared" si="35"/>
        <v>0</v>
      </c>
    </row>
    <row r="202" spans="1:13" x14ac:dyDescent="0.3">
      <c r="A202" s="74" t="s">
        <v>512</v>
      </c>
      <c r="B202" s="93">
        <v>9660</v>
      </c>
      <c r="C202" s="74" t="s">
        <v>343</v>
      </c>
      <c r="D202" s="25">
        <v>0</v>
      </c>
      <c r="E202" s="25">
        <v>0</v>
      </c>
      <c r="F202" s="3"/>
      <c r="G202" s="15">
        <f t="shared" si="34"/>
        <v>0</v>
      </c>
      <c r="H202" s="92"/>
      <c r="I202" s="25">
        <v>0</v>
      </c>
      <c r="K202" s="25">
        <v>0</v>
      </c>
      <c r="L202" s="25"/>
      <c r="M202" s="15">
        <f t="shared" si="35"/>
        <v>0</v>
      </c>
    </row>
    <row r="203" spans="1:13" ht="14.5" thickBot="1" x14ac:dyDescent="0.35">
      <c r="A203" s="74" t="s">
        <v>513</v>
      </c>
      <c r="B203" s="93">
        <v>9680</v>
      </c>
      <c r="C203" s="99" t="s">
        <v>514</v>
      </c>
      <c r="D203" s="40">
        <f>SUM(D193:D202)</f>
        <v>40000</v>
      </c>
      <c r="E203" s="40">
        <f>SUM(E193:E202)</f>
        <v>0</v>
      </c>
      <c r="F203" s="3"/>
      <c r="G203" s="40">
        <f>SUM(G193:G202)</f>
        <v>40000</v>
      </c>
      <c r="H203" s="92"/>
      <c r="I203" s="40">
        <f>SUM(I193:I202)</f>
        <v>0</v>
      </c>
      <c r="K203" s="40">
        <f>SUM(K193:K202)</f>
        <v>40000</v>
      </c>
      <c r="L203" s="25"/>
      <c r="M203" s="97">
        <f>SUM(M193:M202)</f>
        <v>0</v>
      </c>
    </row>
    <row r="204" spans="1:13" ht="14.5" thickTop="1" x14ac:dyDescent="0.3">
      <c r="A204" s="99" t="s">
        <v>1771</v>
      </c>
      <c r="B204" s="100"/>
      <c r="C204" s="74"/>
      <c r="D204" s="25"/>
      <c r="F204" s="3"/>
      <c r="H204" s="92"/>
      <c r="L204" s="25"/>
      <c r="M204" s="15"/>
    </row>
    <row r="205" spans="1:13" x14ac:dyDescent="0.3">
      <c r="A205" s="74" t="s">
        <v>515</v>
      </c>
      <c r="B205" s="93">
        <v>10000</v>
      </c>
      <c r="C205" s="74" t="s">
        <v>329</v>
      </c>
      <c r="D205" s="25">
        <v>8000</v>
      </c>
      <c r="E205" s="25">
        <v>0</v>
      </c>
      <c r="F205" s="3"/>
      <c r="G205" s="15">
        <f t="shared" ref="G205:G213" si="36">D205+E205</f>
        <v>8000</v>
      </c>
      <c r="H205" s="92"/>
      <c r="I205" s="25">
        <v>2000</v>
      </c>
      <c r="K205" s="25">
        <v>6000</v>
      </c>
      <c r="L205" s="25"/>
      <c r="M205" s="15">
        <f>G205-I205-K205</f>
        <v>0</v>
      </c>
    </row>
    <row r="206" spans="1:13" x14ac:dyDescent="0.3">
      <c r="A206" s="74" t="s">
        <v>516</v>
      </c>
      <c r="B206" s="93">
        <v>10020</v>
      </c>
      <c r="C206" s="74" t="s">
        <v>331</v>
      </c>
      <c r="D206" s="25">
        <v>3000</v>
      </c>
      <c r="E206" s="25">
        <v>0</v>
      </c>
      <c r="F206" s="3"/>
      <c r="G206" s="15">
        <f t="shared" si="36"/>
        <v>3000</v>
      </c>
      <c r="H206" s="92"/>
      <c r="I206" s="25">
        <v>3000</v>
      </c>
      <c r="K206" s="25">
        <v>0</v>
      </c>
      <c r="L206" s="25"/>
      <c r="M206" s="15">
        <f t="shared" ref="M206:M213" si="37">G206-I206-K206</f>
        <v>0</v>
      </c>
    </row>
    <row r="207" spans="1:13" x14ac:dyDescent="0.3">
      <c r="A207" s="74" t="s">
        <v>517</v>
      </c>
      <c r="B207" s="93">
        <v>10025</v>
      </c>
      <c r="C207" s="74" t="s">
        <v>356</v>
      </c>
      <c r="D207" s="25">
        <v>0</v>
      </c>
      <c r="E207" s="25">
        <v>0</v>
      </c>
      <c r="F207" s="3"/>
      <c r="G207" s="15">
        <f t="shared" si="36"/>
        <v>0</v>
      </c>
      <c r="H207" s="92"/>
      <c r="I207" s="25">
        <v>0</v>
      </c>
      <c r="K207" s="25">
        <v>0</v>
      </c>
      <c r="L207" s="25"/>
      <c r="M207" s="15">
        <f t="shared" si="37"/>
        <v>0</v>
      </c>
    </row>
    <row r="208" spans="1:13" x14ac:dyDescent="0.3">
      <c r="A208" s="74" t="s">
        <v>518</v>
      </c>
      <c r="B208" s="93">
        <v>10040</v>
      </c>
      <c r="C208" s="74" t="s">
        <v>333</v>
      </c>
      <c r="D208" s="25">
        <v>2000</v>
      </c>
      <c r="E208" s="25">
        <v>0</v>
      </c>
      <c r="F208" s="3"/>
      <c r="G208" s="15">
        <f t="shared" si="36"/>
        <v>2000</v>
      </c>
      <c r="H208" s="92"/>
      <c r="I208" s="25">
        <v>2000</v>
      </c>
      <c r="K208" s="25">
        <v>0</v>
      </c>
      <c r="L208" s="25"/>
      <c r="M208" s="15">
        <f t="shared" si="37"/>
        <v>0</v>
      </c>
    </row>
    <row r="209" spans="1:13" x14ac:dyDescent="0.3">
      <c r="A209" s="74" t="s">
        <v>519</v>
      </c>
      <c r="B209" s="93">
        <v>10060</v>
      </c>
      <c r="C209" s="74" t="s">
        <v>335</v>
      </c>
      <c r="D209" s="25">
        <v>0</v>
      </c>
      <c r="E209" s="25">
        <v>0</v>
      </c>
      <c r="F209" s="3"/>
      <c r="G209" s="15">
        <f t="shared" si="36"/>
        <v>0</v>
      </c>
      <c r="H209" s="92"/>
      <c r="I209" s="25">
        <v>0</v>
      </c>
      <c r="K209" s="25">
        <v>0</v>
      </c>
      <c r="L209" s="25"/>
      <c r="M209" s="15">
        <f t="shared" si="37"/>
        <v>0</v>
      </c>
    </row>
    <row r="210" spans="1:13" x14ac:dyDescent="0.3">
      <c r="A210" s="74" t="s">
        <v>520</v>
      </c>
      <c r="B210" s="93">
        <v>10080</v>
      </c>
      <c r="C210" s="74" t="s">
        <v>337</v>
      </c>
      <c r="D210" s="25">
        <v>0</v>
      </c>
      <c r="E210" s="25">
        <v>0</v>
      </c>
      <c r="F210" s="3"/>
      <c r="G210" s="15">
        <f t="shared" si="36"/>
        <v>0</v>
      </c>
      <c r="H210" s="92"/>
      <c r="I210" s="25">
        <v>0</v>
      </c>
      <c r="K210" s="25">
        <v>0</v>
      </c>
      <c r="L210" s="25"/>
      <c r="M210" s="15">
        <f t="shared" si="37"/>
        <v>0</v>
      </c>
    </row>
    <row r="211" spans="1:13" x14ac:dyDescent="0.3">
      <c r="A211" s="74" t="s">
        <v>521</v>
      </c>
      <c r="B211" s="93">
        <v>10100</v>
      </c>
      <c r="C211" s="74" t="s">
        <v>339</v>
      </c>
      <c r="D211" s="25">
        <v>0</v>
      </c>
      <c r="E211" s="25">
        <v>0</v>
      </c>
      <c r="F211" s="3"/>
      <c r="G211" s="15">
        <f t="shared" si="36"/>
        <v>0</v>
      </c>
      <c r="H211" s="92"/>
      <c r="I211" s="25">
        <v>0</v>
      </c>
      <c r="K211" s="25">
        <v>0</v>
      </c>
      <c r="L211" s="25"/>
      <c r="M211" s="15">
        <f t="shared" si="37"/>
        <v>0</v>
      </c>
    </row>
    <row r="212" spans="1:13" x14ac:dyDescent="0.3">
      <c r="A212" s="74" t="s">
        <v>522</v>
      </c>
      <c r="B212" s="93">
        <v>10120</v>
      </c>
      <c r="C212" s="74" t="s">
        <v>341</v>
      </c>
      <c r="D212" s="25">
        <v>6000</v>
      </c>
      <c r="E212" s="25">
        <v>0</v>
      </c>
      <c r="F212" s="3"/>
      <c r="G212" s="15">
        <f t="shared" si="36"/>
        <v>6000</v>
      </c>
      <c r="H212" s="92"/>
      <c r="I212" s="25">
        <v>2000</v>
      </c>
      <c r="K212" s="25">
        <v>4000</v>
      </c>
      <c r="L212" s="25"/>
      <c r="M212" s="15">
        <f t="shared" si="37"/>
        <v>0</v>
      </c>
    </row>
    <row r="213" spans="1:13" x14ac:dyDescent="0.3">
      <c r="A213" s="74" t="s">
        <v>523</v>
      </c>
      <c r="B213" s="93">
        <v>10140</v>
      </c>
      <c r="C213" s="74" t="s">
        <v>343</v>
      </c>
      <c r="D213" s="25">
        <v>1000</v>
      </c>
      <c r="E213" s="25">
        <v>0</v>
      </c>
      <c r="F213" s="3"/>
      <c r="G213" s="15">
        <f t="shared" si="36"/>
        <v>1000</v>
      </c>
      <c r="H213" s="92"/>
      <c r="I213" s="25">
        <v>1000</v>
      </c>
      <c r="K213" s="25">
        <v>0</v>
      </c>
      <c r="L213" s="25"/>
      <c r="M213" s="15">
        <f t="shared" si="37"/>
        <v>0</v>
      </c>
    </row>
    <row r="214" spans="1:13" ht="14.5" thickBot="1" x14ac:dyDescent="0.35">
      <c r="A214" s="74" t="s">
        <v>524</v>
      </c>
      <c r="B214" s="93">
        <v>10150</v>
      </c>
      <c r="C214" s="99" t="s">
        <v>1743</v>
      </c>
      <c r="D214" s="101">
        <f>SUM(D205:D213)</f>
        <v>20000</v>
      </c>
      <c r="E214" s="101">
        <f>SUM(E205:E213)</f>
        <v>0</v>
      </c>
      <c r="F214" s="3"/>
      <c r="G214" s="101">
        <f>SUM(G205:G213)</f>
        <v>20000</v>
      </c>
      <c r="H214" s="92"/>
      <c r="I214" s="40">
        <f>SUM(I205:I213)</f>
        <v>10000</v>
      </c>
      <c r="K214" s="40">
        <f>SUM(K205:K213)</f>
        <v>10000</v>
      </c>
      <c r="L214" s="25"/>
      <c r="M214" s="97">
        <f>SUM(M205:M213)</f>
        <v>0</v>
      </c>
    </row>
    <row r="215" spans="1:13" ht="15" thickTop="1" thickBot="1" x14ac:dyDescent="0.35">
      <c r="A215" s="74" t="s">
        <v>525</v>
      </c>
      <c r="B215" s="93">
        <v>10300</v>
      </c>
      <c r="C215" s="99" t="s">
        <v>526</v>
      </c>
      <c r="D215" s="40">
        <f>D61+D72+D83+D94+D105+D116+D127+D138+D149+D160+D170+D180+D191+D203+D214</f>
        <v>800000</v>
      </c>
      <c r="E215" s="40">
        <f>E61+E72+E83+E94+E105+E116+E127+E138+E149+E160+E170+E180+E191+E203+E214</f>
        <v>0</v>
      </c>
      <c r="F215" s="3"/>
      <c r="G215" s="40">
        <f>G61+G72+G83+G94+G105+G116+G127+G138+G149+G160+G170+G180+G191+G203+G214</f>
        <v>800000</v>
      </c>
      <c r="H215" s="92"/>
      <c r="I215" s="40">
        <f>I61+I72+I83+I94+I105+I116+I127+I138+I149+I160+I170+I180+I191+I203+I214</f>
        <v>186750</v>
      </c>
      <c r="K215" s="40">
        <f>K61+K72+K83+K94+K105+K116+K127+K138+K149+K160+K170+K180+K191+K203+K214</f>
        <v>607250</v>
      </c>
      <c r="L215" s="25"/>
      <c r="M215" s="40">
        <f>M61+M72+M83+M94+M105+M116+M127+M138+M149+M160+M170+M180+M191+M203+M214</f>
        <v>6000</v>
      </c>
    </row>
    <row r="216" spans="1:13" ht="14.5" thickTop="1" x14ac:dyDescent="0.3">
      <c r="A216" s="99" t="s">
        <v>1772</v>
      </c>
      <c r="B216" s="100"/>
      <c r="C216" s="74"/>
      <c r="D216" s="25"/>
      <c r="F216" s="3"/>
      <c r="H216" s="92"/>
      <c r="L216" s="25"/>
      <c r="M216" s="15"/>
    </row>
    <row r="217" spans="1:13" x14ac:dyDescent="0.3">
      <c r="A217" s="74" t="s">
        <v>527</v>
      </c>
      <c r="B217" s="93">
        <v>11000</v>
      </c>
      <c r="C217" s="74" t="s">
        <v>329</v>
      </c>
      <c r="D217" s="25">
        <v>428000</v>
      </c>
      <c r="E217" s="25">
        <v>0</v>
      </c>
      <c r="F217" s="3"/>
      <c r="G217" s="15">
        <f t="shared" ref="G217:G225" si="38">D217+E217</f>
        <v>428000</v>
      </c>
      <c r="H217" s="92"/>
      <c r="I217" s="25">
        <v>20375</v>
      </c>
      <c r="K217" s="25">
        <v>387125</v>
      </c>
      <c r="L217" s="25"/>
      <c r="M217" s="15">
        <f t="shared" ref="M217:M225" si="39">G217-I217-K217</f>
        <v>20500</v>
      </c>
    </row>
    <row r="218" spans="1:13" x14ac:dyDescent="0.3">
      <c r="A218" s="74" t="s">
        <v>528</v>
      </c>
      <c r="B218" s="93">
        <v>11020</v>
      </c>
      <c r="C218" s="74" t="s">
        <v>331</v>
      </c>
      <c r="D218" s="25">
        <v>130000</v>
      </c>
      <c r="E218" s="25">
        <v>0</v>
      </c>
      <c r="F218" s="3"/>
      <c r="G218" s="15">
        <f t="shared" si="38"/>
        <v>130000</v>
      </c>
      <c r="H218" s="92"/>
      <c r="I218" s="25">
        <v>4500</v>
      </c>
      <c r="K218" s="25">
        <v>85500</v>
      </c>
      <c r="L218" s="25"/>
      <c r="M218" s="15">
        <f t="shared" si="39"/>
        <v>40000</v>
      </c>
    </row>
    <row r="219" spans="1:13" x14ac:dyDescent="0.3">
      <c r="A219" s="74" t="s">
        <v>529</v>
      </c>
      <c r="B219" s="93">
        <v>11025</v>
      </c>
      <c r="C219" s="74" t="s">
        <v>356</v>
      </c>
      <c r="D219" s="25">
        <v>0</v>
      </c>
      <c r="E219" s="25">
        <v>0</v>
      </c>
      <c r="F219" s="3"/>
      <c r="G219" s="15">
        <f t="shared" si="38"/>
        <v>0</v>
      </c>
      <c r="H219" s="92"/>
      <c r="I219" s="25">
        <v>0</v>
      </c>
      <c r="K219" s="25">
        <v>0</v>
      </c>
      <c r="L219" s="25"/>
      <c r="M219" s="15">
        <f t="shared" si="39"/>
        <v>0</v>
      </c>
    </row>
    <row r="220" spans="1:13" x14ac:dyDescent="0.3">
      <c r="A220" s="74" t="s">
        <v>530</v>
      </c>
      <c r="B220" s="93">
        <v>11040</v>
      </c>
      <c r="C220" s="74" t="s">
        <v>333</v>
      </c>
      <c r="D220" s="25">
        <v>45000</v>
      </c>
      <c r="E220" s="25">
        <v>0</v>
      </c>
      <c r="F220" s="3"/>
      <c r="G220" s="15">
        <f t="shared" si="38"/>
        <v>45000</v>
      </c>
      <c r="H220" s="92"/>
      <c r="I220" s="25">
        <v>0</v>
      </c>
      <c r="K220" s="25">
        <v>16000</v>
      </c>
      <c r="L220" s="25"/>
      <c r="M220" s="15">
        <f t="shared" si="39"/>
        <v>29000</v>
      </c>
    </row>
    <row r="221" spans="1:13" x14ac:dyDescent="0.3">
      <c r="A221" s="74" t="s">
        <v>531</v>
      </c>
      <c r="B221" s="93">
        <v>11060</v>
      </c>
      <c r="C221" s="74" t="s">
        <v>335</v>
      </c>
      <c r="D221" s="25">
        <v>0</v>
      </c>
      <c r="E221" s="25">
        <v>0</v>
      </c>
      <c r="F221" s="3"/>
      <c r="G221" s="15">
        <f t="shared" si="38"/>
        <v>0</v>
      </c>
      <c r="H221" s="92"/>
      <c r="I221" s="25">
        <v>0</v>
      </c>
      <c r="K221" s="25">
        <v>0</v>
      </c>
      <c r="L221" s="25"/>
      <c r="M221" s="15">
        <f t="shared" si="39"/>
        <v>0</v>
      </c>
    </row>
    <row r="222" spans="1:13" x14ac:dyDescent="0.3">
      <c r="A222" s="74" t="s">
        <v>532</v>
      </c>
      <c r="B222" s="93">
        <v>11080</v>
      </c>
      <c r="C222" s="74" t="s">
        <v>337</v>
      </c>
      <c r="D222" s="25">
        <v>20000</v>
      </c>
      <c r="E222" s="25">
        <v>0</v>
      </c>
      <c r="F222" s="3"/>
      <c r="G222" s="15">
        <f t="shared" si="38"/>
        <v>20000</v>
      </c>
      <c r="H222" s="92"/>
      <c r="I222" s="25">
        <v>0</v>
      </c>
      <c r="K222" s="25">
        <v>0</v>
      </c>
      <c r="L222" s="25"/>
      <c r="M222" s="15">
        <f t="shared" si="39"/>
        <v>20000</v>
      </c>
    </row>
    <row r="223" spans="1:13" x14ac:dyDescent="0.3">
      <c r="A223" s="74" t="s">
        <v>533</v>
      </c>
      <c r="B223" s="93">
        <v>11100</v>
      </c>
      <c r="C223" s="74" t="s">
        <v>339</v>
      </c>
      <c r="D223" s="25">
        <v>11500</v>
      </c>
      <c r="E223" s="25">
        <v>0</v>
      </c>
      <c r="F223" s="3"/>
      <c r="G223" s="15">
        <f t="shared" si="38"/>
        <v>11500</v>
      </c>
      <c r="H223" s="92"/>
      <c r="I223" s="25">
        <v>0</v>
      </c>
      <c r="K223" s="25">
        <v>9000</v>
      </c>
      <c r="L223" s="25"/>
      <c r="M223" s="15">
        <f t="shared" si="39"/>
        <v>2500</v>
      </c>
    </row>
    <row r="224" spans="1:13" x14ac:dyDescent="0.3">
      <c r="A224" s="74" t="s">
        <v>534</v>
      </c>
      <c r="B224" s="93">
        <v>11120</v>
      </c>
      <c r="C224" s="74" t="s">
        <v>341</v>
      </c>
      <c r="D224" s="25">
        <v>67000</v>
      </c>
      <c r="E224" s="25">
        <v>0</v>
      </c>
      <c r="F224" s="3"/>
      <c r="G224" s="15">
        <f t="shared" si="38"/>
        <v>67000</v>
      </c>
      <c r="H224" s="92"/>
      <c r="I224" s="25">
        <v>25000</v>
      </c>
      <c r="K224" s="25">
        <v>0</v>
      </c>
      <c r="L224" s="25"/>
      <c r="M224" s="15">
        <f t="shared" si="39"/>
        <v>42000</v>
      </c>
    </row>
    <row r="225" spans="1:13" x14ac:dyDescent="0.3">
      <c r="A225" s="74" t="s">
        <v>535</v>
      </c>
      <c r="B225" s="93">
        <v>11140</v>
      </c>
      <c r="C225" s="74" t="s">
        <v>343</v>
      </c>
      <c r="D225" s="25">
        <v>1500</v>
      </c>
      <c r="E225" s="25">
        <v>0</v>
      </c>
      <c r="F225" s="3"/>
      <c r="G225" s="15">
        <f t="shared" si="38"/>
        <v>1500</v>
      </c>
      <c r="H225" s="92"/>
      <c r="I225" s="25">
        <v>0</v>
      </c>
      <c r="K225" s="25">
        <v>0</v>
      </c>
      <c r="L225" s="25"/>
      <c r="M225" s="15">
        <f t="shared" si="39"/>
        <v>1500</v>
      </c>
    </row>
    <row r="226" spans="1:13" ht="14.5" thickBot="1" x14ac:dyDescent="0.35">
      <c r="A226" s="74" t="s">
        <v>536</v>
      </c>
      <c r="B226" s="93">
        <v>11160</v>
      </c>
      <c r="C226" s="99" t="s">
        <v>537</v>
      </c>
      <c r="D226" s="40">
        <f>SUM(D217:D225)</f>
        <v>703000</v>
      </c>
      <c r="E226" s="40">
        <f>SUM(E217:E225)</f>
        <v>0</v>
      </c>
      <c r="F226" s="99"/>
      <c r="G226" s="40">
        <f>SUM(G217:G225)</f>
        <v>703000</v>
      </c>
      <c r="H226" s="92"/>
      <c r="I226" s="40">
        <f>SUM(I217:I225)</f>
        <v>49875</v>
      </c>
      <c r="K226" s="40">
        <f>SUM(K217:K225)</f>
        <v>497625</v>
      </c>
      <c r="L226" s="25"/>
      <c r="M226" s="97">
        <f>SUM(M217:M225)</f>
        <v>155500</v>
      </c>
    </row>
    <row r="227" spans="1:13" ht="14.5" thickTop="1" x14ac:dyDescent="0.3">
      <c r="A227" s="99" t="s">
        <v>1773</v>
      </c>
      <c r="B227" s="100"/>
      <c r="C227" s="74"/>
      <c r="D227" s="25"/>
      <c r="F227" s="3"/>
      <c r="H227" s="92"/>
      <c r="L227" s="25"/>
      <c r="M227" s="15"/>
    </row>
    <row r="228" spans="1:13" x14ac:dyDescent="0.3">
      <c r="A228" s="74" t="s">
        <v>538</v>
      </c>
      <c r="B228" s="93">
        <v>12000</v>
      </c>
      <c r="C228" s="74" t="s">
        <v>329</v>
      </c>
      <c r="D228" s="25">
        <v>60000</v>
      </c>
      <c r="E228" s="25">
        <v>0</v>
      </c>
      <c r="F228" s="3"/>
      <c r="G228" s="15">
        <f t="shared" ref="G228:G236" si="40">D228+E228</f>
        <v>60000</v>
      </c>
      <c r="H228" s="92"/>
      <c r="I228" s="25">
        <v>2950</v>
      </c>
      <c r="K228" s="25">
        <v>56050</v>
      </c>
      <c r="L228" s="25"/>
      <c r="M228" s="15">
        <f t="shared" ref="M228:M236" si="41">G228-I228-K228</f>
        <v>1000</v>
      </c>
    </row>
    <row r="229" spans="1:13" x14ac:dyDescent="0.3">
      <c r="A229" s="74" t="s">
        <v>539</v>
      </c>
      <c r="B229" s="93">
        <v>12020</v>
      </c>
      <c r="C229" s="74" t="s">
        <v>331</v>
      </c>
      <c r="D229" s="25">
        <v>27000</v>
      </c>
      <c r="E229" s="25">
        <v>0</v>
      </c>
      <c r="F229" s="3"/>
      <c r="G229" s="15">
        <f t="shared" si="40"/>
        <v>27000</v>
      </c>
      <c r="H229" s="92"/>
      <c r="I229" s="25">
        <v>1300</v>
      </c>
      <c r="K229" s="25">
        <v>24600</v>
      </c>
      <c r="L229" s="25"/>
      <c r="M229" s="15">
        <f t="shared" si="41"/>
        <v>1100</v>
      </c>
    </row>
    <row r="230" spans="1:13" x14ac:dyDescent="0.3">
      <c r="A230" s="74" t="s">
        <v>540</v>
      </c>
      <c r="B230" s="93">
        <v>12025</v>
      </c>
      <c r="C230" s="74" t="s">
        <v>356</v>
      </c>
      <c r="D230" s="25">
        <v>0</v>
      </c>
      <c r="E230" s="25">
        <v>0</v>
      </c>
      <c r="F230" s="3"/>
      <c r="G230" s="15">
        <f t="shared" si="40"/>
        <v>0</v>
      </c>
      <c r="H230" s="92"/>
      <c r="I230" s="25">
        <v>0</v>
      </c>
      <c r="K230" s="25">
        <v>0</v>
      </c>
      <c r="L230" s="25"/>
      <c r="M230" s="15">
        <f t="shared" si="41"/>
        <v>0</v>
      </c>
    </row>
    <row r="231" spans="1:13" x14ac:dyDescent="0.3">
      <c r="A231" s="74" t="s">
        <v>541</v>
      </c>
      <c r="B231" s="93">
        <v>12040</v>
      </c>
      <c r="C231" s="74" t="s">
        <v>333</v>
      </c>
      <c r="D231" s="25">
        <v>9500</v>
      </c>
      <c r="E231" s="25">
        <v>0</v>
      </c>
      <c r="F231" s="3"/>
      <c r="G231" s="15">
        <f t="shared" si="40"/>
        <v>9500</v>
      </c>
      <c r="H231" s="92"/>
      <c r="I231" s="25">
        <v>4000</v>
      </c>
      <c r="K231" s="25">
        <v>0</v>
      </c>
      <c r="L231" s="25"/>
      <c r="M231" s="15">
        <f t="shared" si="41"/>
        <v>5500</v>
      </c>
    </row>
    <row r="232" spans="1:13" x14ac:dyDescent="0.3">
      <c r="A232" s="74" t="s">
        <v>542</v>
      </c>
      <c r="B232" s="93">
        <v>12060</v>
      </c>
      <c r="C232" s="74" t="s">
        <v>335</v>
      </c>
      <c r="D232" s="25">
        <v>0</v>
      </c>
      <c r="E232" s="25">
        <v>0</v>
      </c>
      <c r="F232" s="3"/>
      <c r="G232" s="15">
        <f t="shared" si="40"/>
        <v>0</v>
      </c>
      <c r="H232" s="92"/>
      <c r="I232" s="25">
        <v>0</v>
      </c>
      <c r="K232" s="25">
        <v>0</v>
      </c>
      <c r="L232" s="25"/>
      <c r="M232" s="15">
        <f t="shared" si="41"/>
        <v>0</v>
      </c>
    </row>
    <row r="233" spans="1:13" x14ac:dyDescent="0.3">
      <c r="A233" s="74" t="s">
        <v>543</v>
      </c>
      <c r="B233" s="93">
        <v>12080</v>
      </c>
      <c r="C233" s="74" t="s">
        <v>337</v>
      </c>
      <c r="D233" s="25">
        <v>0</v>
      </c>
      <c r="E233" s="25">
        <v>0</v>
      </c>
      <c r="F233" s="3"/>
      <c r="G233" s="15">
        <f t="shared" si="40"/>
        <v>0</v>
      </c>
      <c r="H233" s="92"/>
      <c r="I233" s="25">
        <v>0</v>
      </c>
      <c r="K233" s="25">
        <v>0</v>
      </c>
      <c r="L233" s="25"/>
      <c r="M233" s="15">
        <f t="shared" si="41"/>
        <v>0</v>
      </c>
    </row>
    <row r="234" spans="1:13" x14ac:dyDescent="0.3">
      <c r="A234" s="74" t="s">
        <v>544</v>
      </c>
      <c r="B234" s="93">
        <v>12100</v>
      </c>
      <c r="C234" s="74" t="s">
        <v>339</v>
      </c>
      <c r="D234" s="25">
        <v>3500</v>
      </c>
      <c r="E234" s="25">
        <v>0</v>
      </c>
      <c r="F234" s="3"/>
      <c r="G234" s="15">
        <f t="shared" si="40"/>
        <v>3500</v>
      </c>
      <c r="H234" s="92"/>
      <c r="I234" s="25">
        <v>3000</v>
      </c>
      <c r="K234" s="25">
        <v>0</v>
      </c>
      <c r="L234" s="25"/>
      <c r="M234" s="15">
        <f t="shared" si="41"/>
        <v>500</v>
      </c>
    </row>
    <row r="235" spans="1:13" x14ac:dyDescent="0.3">
      <c r="A235" s="74" t="s">
        <v>545</v>
      </c>
      <c r="B235" s="93">
        <v>12120</v>
      </c>
      <c r="C235" s="74" t="s">
        <v>341</v>
      </c>
      <c r="D235" s="25">
        <v>0</v>
      </c>
      <c r="E235" s="25">
        <v>0</v>
      </c>
      <c r="F235" s="3"/>
      <c r="G235" s="15">
        <f t="shared" si="40"/>
        <v>0</v>
      </c>
      <c r="H235" s="92"/>
      <c r="I235" s="25">
        <v>0</v>
      </c>
      <c r="K235" s="25">
        <v>0</v>
      </c>
      <c r="L235" s="25"/>
      <c r="M235" s="15">
        <f t="shared" si="41"/>
        <v>0</v>
      </c>
    </row>
    <row r="236" spans="1:13" x14ac:dyDescent="0.3">
      <c r="A236" s="74" t="s">
        <v>546</v>
      </c>
      <c r="B236" s="93">
        <v>12140</v>
      </c>
      <c r="C236" s="74" t="s">
        <v>343</v>
      </c>
      <c r="D236" s="25">
        <v>0</v>
      </c>
      <c r="E236" s="25">
        <v>0</v>
      </c>
      <c r="F236" s="3"/>
      <c r="G236" s="15">
        <f t="shared" si="40"/>
        <v>0</v>
      </c>
      <c r="H236" s="92"/>
      <c r="I236" s="25">
        <v>0</v>
      </c>
      <c r="K236" s="25">
        <v>0</v>
      </c>
      <c r="L236" s="25"/>
      <c r="M236" s="15">
        <f t="shared" si="41"/>
        <v>0</v>
      </c>
    </row>
    <row r="237" spans="1:13" ht="14.5" thickBot="1" x14ac:dyDescent="0.35">
      <c r="A237" s="74" t="s">
        <v>547</v>
      </c>
      <c r="B237" s="93">
        <v>12160</v>
      </c>
      <c r="C237" s="99" t="s">
        <v>548</v>
      </c>
      <c r="D237" s="40">
        <f>SUM(D228:D236)</f>
        <v>100000</v>
      </c>
      <c r="E237" s="40">
        <f>SUM(E228:E236)</f>
        <v>0</v>
      </c>
      <c r="F237" s="3"/>
      <c r="G237" s="40">
        <f>SUM(G228:G236)</f>
        <v>100000</v>
      </c>
      <c r="H237" s="92"/>
      <c r="I237" s="40">
        <f>SUM(I228:I236)</f>
        <v>11250</v>
      </c>
      <c r="K237" s="40">
        <f>SUM(K228:K236)</f>
        <v>80650</v>
      </c>
      <c r="L237" s="25"/>
      <c r="M237" s="97">
        <f>SUM(M228:M236)</f>
        <v>8100</v>
      </c>
    </row>
    <row r="238" spans="1:13" ht="14.5" thickTop="1" x14ac:dyDescent="0.3">
      <c r="A238" s="99" t="s">
        <v>1774</v>
      </c>
      <c r="B238" s="100"/>
      <c r="C238" s="74"/>
      <c r="D238" s="25"/>
      <c r="F238" s="3"/>
      <c r="H238" s="92"/>
      <c r="L238" s="25"/>
      <c r="M238" s="15"/>
    </row>
    <row r="239" spans="1:13" x14ac:dyDescent="0.3">
      <c r="A239" s="74" t="s">
        <v>549</v>
      </c>
      <c r="B239" s="93">
        <v>13000</v>
      </c>
      <c r="C239" s="74" t="s">
        <v>329</v>
      </c>
      <c r="D239" s="25">
        <v>20000</v>
      </c>
      <c r="E239" s="25">
        <v>0</v>
      </c>
      <c r="F239" s="3"/>
      <c r="G239" s="15">
        <f t="shared" ref="G239:G247" si="42">D239+E239</f>
        <v>20000</v>
      </c>
      <c r="H239" s="92"/>
      <c r="I239" s="25">
        <v>2000</v>
      </c>
      <c r="K239" s="25">
        <v>18000</v>
      </c>
      <c r="L239" s="25"/>
      <c r="M239" s="15">
        <f t="shared" ref="M239:M247" si="43">G239-I239-K239</f>
        <v>0</v>
      </c>
    </row>
    <row r="240" spans="1:13" x14ac:dyDescent="0.3">
      <c r="A240" s="74" t="s">
        <v>550</v>
      </c>
      <c r="B240" s="93">
        <v>13020</v>
      </c>
      <c r="C240" s="74" t="s">
        <v>331</v>
      </c>
      <c r="D240" s="25">
        <v>10000</v>
      </c>
      <c r="E240" s="25">
        <v>0</v>
      </c>
      <c r="F240" s="3"/>
      <c r="G240" s="15">
        <f t="shared" si="42"/>
        <v>10000</v>
      </c>
      <c r="H240" s="92"/>
      <c r="I240" s="25">
        <v>2000</v>
      </c>
      <c r="K240" s="25">
        <v>8000</v>
      </c>
      <c r="L240" s="25"/>
      <c r="M240" s="15">
        <f t="shared" si="43"/>
        <v>0</v>
      </c>
    </row>
    <row r="241" spans="1:13" x14ac:dyDescent="0.3">
      <c r="A241" s="74" t="s">
        <v>551</v>
      </c>
      <c r="B241" s="93">
        <v>13025</v>
      </c>
      <c r="C241" s="74" t="s">
        <v>356</v>
      </c>
      <c r="D241" s="25">
        <v>0</v>
      </c>
      <c r="E241" s="25">
        <v>0</v>
      </c>
      <c r="F241" s="3"/>
      <c r="G241" s="15">
        <f t="shared" si="42"/>
        <v>0</v>
      </c>
      <c r="H241" s="92"/>
      <c r="I241" s="25">
        <v>0</v>
      </c>
      <c r="K241" s="25">
        <v>0</v>
      </c>
      <c r="L241" s="25"/>
      <c r="M241" s="15">
        <f t="shared" si="43"/>
        <v>0</v>
      </c>
    </row>
    <row r="242" spans="1:13" x14ac:dyDescent="0.3">
      <c r="A242" s="74" t="s">
        <v>552</v>
      </c>
      <c r="B242" s="93">
        <v>13040</v>
      </c>
      <c r="C242" s="74" t="s">
        <v>333</v>
      </c>
      <c r="D242" s="25">
        <v>0</v>
      </c>
      <c r="E242" s="25">
        <v>0</v>
      </c>
      <c r="F242" s="3"/>
      <c r="G242" s="15">
        <f t="shared" si="42"/>
        <v>0</v>
      </c>
      <c r="H242" s="92"/>
      <c r="I242" s="25">
        <v>0</v>
      </c>
      <c r="K242" s="25">
        <v>0</v>
      </c>
      <c r="L242" s="25"/>
      <c r="M242" s="15">
        <f t="shared" si="43"/>
        <v>0</v>
      </c>
    </row>
    <row r="243" spans="1:13" x14ac:dyDescent="0.3">
      <c r="A243" s="74" t="s">
        <v>553</v>
      </c>
      <c r="B243" s="93">
        <v>13060</v>
      </c>
      <c r="C243" s="74" t="s">
        <v>335</v>
      </c>
      <c r="D243" s="25">
        <v>0</v>
      </c>
      <c r="E243" s="25">
        <v>0</v>
      </c>
      <c r="F243" s="3"/>
      <c r="G243" s="15">
        <f t="shared" si="42"/>
        <v>0</v>
      </c>
      <c r="H243" s="92"/>
      <c r="I243" s="25">
        <v>0</v>
      </c>
      <c r="K243" s="25">
        <v>0</v>
      </c>
      <c r="L243" s="25"/>
      <c r="M243" s="15">
        <f t="shared" si="43"/>
        <v>0</v>
      </c>
    </row>
    <row r="244" spans="1:13" x14ac:dyDescent="0.3">
      <c r="A244" s="74" t="s">
        <v>554</v>
      </c>
      <c r="B244" s="93">
        <v>13080</v>
      </c>
      <c r="C244" s="74" t="s">
        <v>337</v>
      </c>
      <c r="D244" s="25">
        <v>10000</v>
      </c>
      <c r="E244" s="25">
        <v>0</v>
      </c>
      <c r="F244" s="3"/>
      <c r="G244" s="15">
        <f t="shared" si="42"/>
        <v>10000</v>
      </c>
      <c r="H244" s="92"/>
      <c r="I244" s="25">
        <v>0</v>
      </c>
      <c r="K244" s="25">
        <v>8000</v>
      </c>
      <c r="L244" s="25"/>
      <c r="M244" s="15">
        <f t="shared" si="43"/>
        <v>2000</v>
      </c>
    </row>
    <row r="245" spans="1:13" x14ac:dyDescent="0.3">
      <c r="A245" s="74" t="s">
        <v>555</v>
      </c>
      <c r="B245" s="93">
        <v>13100</v>
      </c>
      <c r="C245" s="74" t="s">
        <v>339</v>
      </c>
      <c r="D245" s="25">
        <v>5000</v>
      </c>
      <c r="E245" s="25">
        <v>0</v>
      </c>
      <c r="F245" s="3"/>
      <c r="G245" s="15">
        <f t="shared" si="42"/>
        <v>5000</v>
      </c>
      <c r="H245" s="92"/>
      <c r="I245" s="25">
        <v>0</v>
      </c>
      <c r="K245" s="25">
        <v>5000</v>
      </c>
      <c r="L245" s="25"/>
      <c r="M245" s="15">
        <f t="shared" si="43"/>
        <v>0</v>
      </c>
    </row>
    <row r="246" spans="1:13" x14ac:dyDescent="0.3">
      <c r="A246" s="74" t="s">
        <v>556</v>
      </c>
      <c r="B246" s="93">
        <v>13120</v>
      </c>
      <c r="C246" s="74" t="s">
        <v>341</v>
      </c>
      <c r="D246" s="25">
        <v>5000</v>
      </c>
      <c r="E246" s="25">
        <v>0</v>
      </c>
      <c r="F246" s="3"/>
      <c r="G246" s="15">
        <f t="shared" si="42"/>
        <v>5000</v>
      </c>
      <c r="H246" s="92"/>
      <c r="I246" s="25">
        <v>0</v>
      </c>
      <c r="K246" s="25">
        <v>5000</v>
      </c>
      <c r="L246" s="25"/>
      <c r="M246" s="15">
        <f t="shared" si="43"/>
        <v>0</v>
      </c>
    </row>
    <row r="247" spans="1:13" x14ac:dyDescent="0.3">
      <c r="A247" s="74" t="s">
        <v>557</v>
      </c>
      <c r="B247" s="93">
        <v>13140</v>
      </c>
      <c r="C247" s="74" t="s">
        <v>343</v>
      </c>
      <c r="D247" s="25">
        <v>0</v>
      </c>
      <c r="E247" s="25">
        <v>0</v>
      </c>
      <c r="F247" s="3"/>
      <c r="G247" s="15">
        <f t="shared" si="42"/>
        <v>0</v>
      </c>
      <c r="H247" s="92"/>
      <c r="I247" s="25">
        <v>0</v>
      </c>
      <c r="L247" s="25"/>
      <c r="M247" s="15">
        <f t="shared" si="43"/>
        <v>0</v>
      </c>
    </row>
    <row r="248" spans="1:13" ht="14.5" thickBot="1" x14ac:dyDescent="0.35">
      <c r="A248" s="74" t="s">
        <v>170</v>
      </c>
      <c r="B248" s="93">
        <v>13160</v>
      </c>
      <c r="C248" s="99" t="s">
        <v>558</v>
      </c>
      <c r="D248" s="40">
        <f>SUM(D239:D247)</f>
        <v>50000</v>
      </c>
      <c r="E248" s="40">
        <f>SUM(E239:E247)</f>
        <v>0</v>
      </c>
      <c r="F248" s="3"/>
      <c r="G248" s="40">
        <f>SUM(G239:G247)</f>
        <v>50000</v>
      </c>
      <c r="H248" s="92"/>
      <c r="I248" s="40">
        <f>SUM(I239:I247)</f>
        <v>4000</v>
      </c>
      <c r="K248" s="40">
        <f>SUM(K239:K247)</f>
        <v>44000</v>
      </c>
      <c r="L248" s="25"/>
      <c r="M248" s="97">
        <f>SUM(M239:M247)</f>
        <v>2000</v>
      </c>
    </row>
    <row r="249" spans="1:13" ht="14.5" thickTop="1" x14ac:dyDescent="0.3">
      <c r="A249" s="99" t="s">
        <v>1775</v>
      </c>
      <c r="B249" s="100"/>
      <c r="C249" s="74"/>
      <c r="D249" s="25"/>
      <c r="F249" s="3"/>
      <c r="H249" s="92"/>
      <c r="L249" s="25"/>
      <c r="M249" s="15"/>
    </row>
    <row r="250" spans="1:13" x14ac:dyDescent="0.3">
      <c r="A250" s="74" t="s">
        <v>559</v>
      </c>
      <c r="B250" s="93">
        <v>14000</v>
      </c>
      <c r="C250" s="74" t="s">
        <v>329</v>
      </c>
      <c r="D250" s="25">
        <v>310100</v>
      </c>
      <c r="E250" s="25">
        <v>0</v>
      </c>
      <c r="F250" s="3"/>
      <c r="G250" s="15">
        <f t="shared" ref="G250:G258" si="44">D250+E250</f>
        <v>310100</v>
      </c>
      <c r="H250" s="92"/>
      <c r="I250" s="25">
        <v>300000</v>
      </c>
      <c r="K250" s="25">
        <v>10100</v>
      </c>
      <c r="L250" s="25"/>
      <c r="M250" s="15">
        <f t="shared" ref="M250:M258" si="45">G250-I250-K250</f>
        <v>0</v>
      </c>
    </row>
    <row r="251" spans="1:13" x14ac:dyDescent="0.3">
      <c r="A251" s="74" t="s">
        <v>560</v>
      </c>
      <c r="B251" s="93">
        <v>14020</v>
      </c>
      <c r="C251" s="74" t="s">
        <v>331</v>
      </c>
      <c r="D251" s="25">
        <v>0</v>
      </c>
      <c r="E251" s="25">
        <v>0</v>
      </c>
      <c r="F251" s="3"/>
      <c r="G251" s="15">
        <f t="shared" si="44"/>
        <v>0</v>
      </c>
      <c r="H251" s="92"/>
      <c r="I251" s="25">
        <v>0</v>
      </c>
      <c r="K251" s="25">
        <v>0</v>
      </c>
      <c r="L251" s="25"/>
      <c r="M251" s="15">
        <f t="shared" si="45"/>
        <v>0</v>
      </c>
    </row>
    <row r="252" spans="1:13" x14ac:dyDescent="0.3">
      <c r="A252" s="74" t="s">
        <v>561</v>
      </c>
      <c r="B252" s="93">
        <v>14025</v>
      </c>
      <c r="C252" s="74" t="s">
        <v>356</v>
      </c>
      <c r="D252" s="25">
        <v>0</v>
      </c>
      <c r="E252" s="25">
        <v>0</v>
      </c>
      <c r="F252" s="3"/>
      <c r="G252" s="15">
        <f t="shared" si="44"/>
        <v>0</v>
      </c>
      <c r="H252" s="92"/>
      <c r="I252" s="25">
        <v>0</v>
      </c>
      <c r="K252" s="25">
        <v>0</v>
      </c>
      <c r="L252" s="25"/>
      <c r="M252" s="15">
        <f t="shared" si="45"/>
        <v>0</v>
      </c>
    </row>
    <row r="253" spans="1:13" x14ac:dyDescent="0.3">
      <c r="A253" s="74" t="s">
        <v>562</v>
      </c>
      <c r="B253" s="93">
        <v>14040</v>
      </c>
      <c r="C253" s="74" t="s">
        <v>333</v>
      </c>
      <c r="D253" s="25">
        <v>0</v>
      </c>
      <c r="E253" s="25">
        <v>0</v>
      </c>
      <c r="F253" s="3"/>
      <c r="G253" s="15">
        <f t="shared" si="44"/>
        <v>0</v>
      </c>
      <c r="H253" s="92"/>
      <c r="I253" s="25">
        <v>0</v>
      </c>
      <c r="K253" s="25">
        <v>0</v>
      </c>
      <c r="L253" s="25"/>
      <c r="M253" s="15">
        <f t="shared" si="45"/>
        <v>0</v>
      </c>
    </row>
    <row r="254" spans="1:13" x14ac:dyDescent="0.3">
      <c r="A254" s="74" t="s">
        <v>563</v>
      </c>
      <c r="B254" s="93">
        <v>14060</v>
      </c>
      <c r="C254" s="74" t="s">
        <v>335</v>
      </c>
      <c r="D254" s="25">
        <v>0</v>
      </c>
      <c r="E254" s="25">
        <v>0</v>
      </c>
      <c r="F254" s="3"/>
      <c r="G254" s="15">
        <f t="shared" si="44"/>
        <v>0</v>
      </c>
      <c r="H254" s="92"/>
      <c r="I254" s="25">
        <v>0</v>
      </c>
      <c r="K254" s="25">
        <v>0</v>
      </c>
      <c r="L254" s="25"/>
      <c r="M254" s="15">
        <f t="shared" si="45"/>
        <v>0</v>
      </c>
    </row>
    <row r="255" spans="1:13" x14ac:dyDescent="0.3">
      <c r="A255" s="74" t="s">
        <v>564</v>
      </c>
      <c r="B255" s="93">
        <v>14080</v>
      </c>
      <c r="C255" s="74" t="s">
        <v>337</v>
      </c>
      <c r="D255" s="25">
        <v>0</v>
      </c>
      <c r="E255" s="25">
        <v>0</v>
      </c>
      <c r="F255" s="3"/>
      <c r="G255" s="15">
        <f t="shared" si="44"/>
        <v>0</v>
      </c>
      <c r="H255" s="92"/>
      <c r="I255" s="25">
        <v>0</v>
      </c>
      <c r="K255" s="25">
        <v>0</v>
      </c>
      <c r="L255" s="25"/>
      <c r="M255" s="15">
        <f t="shared" si="45"/>
        <v>0</v>
      </c>
    </row>
    <row r="256" spans="1:13" x14ac:dyDescent="0.3">
      <c r="A256" s="74" t="s">
        <v>565</v>
      </c>
      <c r="B256" s="93">
        <v>14100</v>
      </c>
      <c r="C256" s="74" t="s">
        <v>339</v>
      </c>
      <c r="D256" s="25">
        <v>0</v>
      </c>
      <c r="E256" s="25">
        <v>0</v>
      </c>
      <c r="F256" s="3"/>
      <c r="G256" s="15">
        <f t="shared" si="44"/>
        <v>0</v>
      </c>
      <c r="H256" s="92"/>
      <c r="I256" s="25">
        <v>0</v>
      </c>
      <c r="K256" s="25">
        <v>0</v>
      </c>
      <c r="L256" s="25"/>
      <c r="M256" s="15">
        <f t="shared" si="45"/>
        <v>0</v>
      </c>
    </row>
    <row r="257" spans="1:13" x14ac:dyDescent="0.3">
      <c r="A257" s="74" t="s">
        <v>566</v>
      </c>
      <c r="B257" s="93">
        <v>14120</v>
      </c>
      <c r="C257" s="74" t="s">
        <v>341</v>
      </c>
      <c r="D257" s="25">
        <v>0</v>
      </c>
      <c r="E257" s="25">
        <v>0</v>
      </c>
      <c r="F257" s="3"/>
      <c r="G257" s="15">
        <f t="shared" si="44"/>
        <v>0</v>
      </c>
      <c r="H257" s="92"/>
      <c r="I257" s="25">
        <v>0</v>
      </c>
      <c r="K257" s="25">
        <v>0</v>
      </c>
      <c r="L257" s="25"/>
      <c r="M257" s="15">
        <f t="shared" si="45"/>
        <v>0</v>
      </c>
    </row>
    <row r="258" spans="1:13" x14ac:dyDescent="0.3">
      <c r="A258" s="74" t="s">
        <v>567</v>
      </c>
      <c r="B258" s="93">
        <v>14140</v>
      </c>
      <c r="C258" s="74" t="s">
        <v>343</v>
      </c>
      <c r="D258" s="25">
        <v>0</v>
      </c>
      <c r="E258" s="25">
        <v>0</v>
      </c>
      <c r="F258" s="3"/>
      <c r="G258" s="15">
        <f t="shared" si="44"/>
        <v>0</v>
      </c>
      <c r="H258" s="92"/>
      <c r="I258" s="25">
        <v>0</v>
      </c>
      <c r="K258" s="25">
        <v>0</v>
      </c>
      <c r="L258" s="25"/>
      <c r="M258" s="15">
        <f t="shared" si="45"/>
        <v>0</v>
      </c>
    </row>
    <row r="259" spans="1:13" ht="14.5" thickBot="1" x14ac:dyDescent="0.35">
      <c r="A259" s="74" t="s">
        <v>568</v>
      </c>
      <c r="B259" s="93">
        <v>14160</v>
      </c>
      <c r="C259" s="99" t="s">
        <v>569</v>
      </c>
      <c r="D259" s="40">
        <f>SUM(D250:D258)</f>
        <v>310100</v>
      </c>
      <c r="E259" s="40">
        <f>SUM(E250:E258)</f>
        <v>0</v>
      </c>
      <c r="F259" s="3"/>
      <c r="G259" s="40">
        <f>SUM(G250:G258)</f>
        <v>310100</v>
      </c>
      <c r="H259" s="92"/>
      <c r="I259" s="40">
        <f>SUM(I250:I258)</f>
        <v>300000</v>
      </c>
      <c r="K259" s="40">
        <f>SUM(K250:K258)</f>
        <v>10100</v>
      </c>
      <c r="L259" s="25"/>
      <c r="M259" s="97">
        <f>SUM(M250:M258)</f>
        <v>0</v>
      </c>
    </row>
    <row r="260" spans="1:13" ht="14.5" thickTop="1" x14ac:dyDescent="0.3">
      <c r="A260" s="99" t="s">
        <v>1776</v>
      </c>
      <c r="B260" s="100"/>
      <c r="C260" s="74"/>
      <c r="D260" s="25"/>
      <c r="F260" s="3"/>
      <c r="H260" s="92"/>
      <c r="L260" s="25"/>
      <c r="M260" s="15"/>
    </row>
    <row r="261" spans="1:13" x14ac:dyDescent="0.3">
      <c r="A261" s="74" t="s">
        <v>570</v>
      </c>
      <c r="B261" s="93">
        <v>15000</v>
      </c>
      <c r="C261" s="74" t="s">
        <v>329</v>
      </c>
      <c r="D261" s="25">
        <v>320100</v>
      </c>
      <c r="E261" s="25">
        <v>0</v>
      </c>
      <c r="F261" s="3"/>
      <c r="G261" s="15">
        <f t="shared" ref="G261:G269" si="46">D261+E261</f>
        <v>320100</v>
      </c>
      <c r="H261" s="92"/>
      <c r="I261" s="25">
        <v>300000</v>
      </c>
      <c r="K261" s="25">
        <v>20100</v>
      </c>
      <c r="L261" s="25"/>
      <c r="M261" s="15">
        <f t="shared" ref="M261:M269" si="47">G261-I261-K261</f>
        <v>0</v>
      </c>
    </row>
    <row r="262" spans="1:13" x14ac:dyDescent="0.3">
      <c r="A262" s="74" t="s">
        <v>571</v>
      </c>
      <c r="B262" s="93">
        <v>15020</v>
      </c>
      <c r="C262" s="74" t="s">
        <v>331</v>
      </c>
      <c r="D262" s="25">
        <v>0</v>
      </c>
      <c r="E262" s="25">
        <v>0</v>
      </c>
      <c r="F262" s="3"/>
      <c r="G262" s="15">
        <f t="shared" si="46"/>
        <v>0</v>
      </c>
      <c r="H262" s="92"/>
      <c r="I262" s="25">
        <v>0</v>
      </c>
      <c r="K262" s="25">
        <v>0</v>
      </c>
      <c r="L262" s="25"/>
      <c r="M262" s="15">
        <f t="shared" si="47"/>
        <v>0</v>
      </c>
    </row>
    <row r="263" spans="1:13" x14ac:dyDescent="0.3">
      <c r="A263" s="74" t="s">
        <v>572</v>
      </c>
      <c r="B263" s="93">
        <v>15025</v>
      </c>
      <c r="C263" s="74" t="s">
        <v>356</v>
      </c>
      <c r="D263" s="25">
        <v>0</v>
      </c>
      <c r="E263" s="25">
        <v>0</v>
      </c>
      <c r="F263" s="3"/>
      <c r="G263" s="15">
        <f t="shared" si="46"/>
        <v>0</v>
      </c>
      <c r="H263" s="92"/>
      <c r="I263" s="25">
        <v>0</v>
      </c>
      <c r="K263" s="25">
        <v>0</v>
      </c>
      <c r="L263" s="25"/>
      <c r="M263" s="15">
        <f t="shared" si="47"/>
        <v>0</v>
      </c>
    </row>
    <row r="264" spans="1:13" x14ac:dyDescent="0.3">
      <c r="A264" s="74" t="s">
        <v>573</v>
      </c>
      <c r="B264" s="93">
        <v>15040</v>
      </c>
      <c r="C264" s="74" t="s">
        <v>333</v>
      </c>
      <c r="D264" s="25">
        <v>0</v>
      </c>
      <c r="E264" s="25">
        <v>0</v>
      </c>
      <c r="F264" s="3"/>
      <c r="G264" s="15">
        <f t="shared" si="46"/>
        <v>0</v>
      </c>
      <c r="H264" s="92"/>
      <c r="I264" s="25">
        <v>0</v>
      </c>
      <c r="K264" s="25">
        <v>0</v>
      </c>
      <c r="L264" s="25"/>
      <c r="M264" s="15">
        <f t="shared" si="47"/>
        <v>0</v>
      </c>
    </row>
    <row r="265" spans="1:13" x14ac:dyDescent="0.3">
      <c r="A265" s="74" t="s">
        <v>574</v>
      </c>
      <c r="B265" s="93">
        <v>15060</v>
      </c>
      <c r="C265" s="74" t="s">
        <v>335</v>
      </c>
      <c r="D265" s="25">
        <v>0</v>
      </c>
      <c r="E265" s="25">
        <v>0</v>
      </c>
      <c r="F265" s="3"/>
      <c r="G265" s="15">
        <f t="shared" si="46"/>
        <v>0</v>
      </c>
      <c r="H265" s="92"/>
      <c r="I265" s="25">
        <v>0</v>
      </c>
      <c r="K265" s="25">
        <v>0</v>
      </c>
      <c r="L265" s="25"/>
      <c r="M265" s="15">
        <f t="shared" si="47"/>
        <v>0</v>
      </c>
    </row>
    <row r="266" spans="1:13" x14ac:dyDescent="0.3">
      <c r="A266" s="74" t="s">
        <v>575</v>
      </c>
      <c r="B266" s="93">
        <v>15080</v>
      </c>
      <c r="C266" s="74" t="s">
        <v>337</v>
      </c>
      <c r="D266" s="25">
        <v>0</v>
      </c>
      <c r="E266" s="25">
        <v>0</v>
      </c>
      <c r="F266" s="3"/>
      <c r="G266" s="15">
        <f t="shared" si="46"/>
        <v>0</v>
      </c>
      <c r="H266" s="92"/>
      <c r="I266" s="25">
        <v>0</v>
      </c>
      <c r="K266" s="25">
        <v>0</v>
      </c>
      <c r="L266" s="25"/>
      <c r="M266" s="15">
        <f t="shared" si="47"/>
        <v>0</v>
      </c>
    </row>
    <row r="267" spans="1:13" x14ac:dyDescent="0.3">
      <c r="A267" s="74" t="s">
        <v>576</v>
      </c>
      <c r="B267" s="93">
        <v>15100</v>
      </c>
      <c r="C267" s="74" t="s">
        <v>339</v>
      </c>
      <c r="D267" s="25">
        <v>0</v>
      </c>
      <c r="E267" s="25">
        <v>0</v>
      </c>
      <c r="F267" s="3"/>
      <c r="G267" s="15">
        <f t="shared" si="46"/>
        <v>0</v>
      </c>
      <c r="H267" s="92"/>
      <c r="I267" s="25">
        <v>0</v>
      </c>
      <c r="K267" s="25">
        <v>0</v>
      </c>
      <c r="L267" s="25"/>
      <c r="M267" s="15">
        <f t="shared" si="47"/>
        <v>0</v>
      </c>
    </row>
    <row r="268" spans="1:13" x14ac:dyDescent="0.3">
      <c r="A268" s="74" t="s">
        <v>577</v>
      </c>
      <c r="B268" s="93">
        <v>15120</v>
      </c>
      <c r="C268" s="74" t="s">
        <v>341</v>
      </c>
      <c r="D268" s="25">
        <v>0</v>
      </c>
      <c r="E268" s="25">
        <v>0</v>
      </c>
      <c r="F268" s="3"/>
      <c r="G268" s="15">
        <f t="shared" si="46"/>
        <v>0</v>
      </c>
      <c r="H268" s="92"/>
      <c r="I268" s="25">
        <v>0</v>
      </c>
      <c r="K268" s="25">
        <v>0</v>
      </c>
      <c r="L268" s="25"/>
      <c r="M268" s="15">
        <f t="shared" si="47"/>
        <v>0</v>
      </c>
    </row>
    <row r="269" spans="1:13" x14ac:dyDescent="0.3">
      <c r="A269" s="74" t="s">
        <v>578</v>
      </c>
      <c r="B269" s="93">
        <v>15140</v>
      </c>
      <c r="C269" s="74" t="s">
        <v>343</v>
      </c>
      <c r="D269" s="25">
        <v>0</v>
      </c>
      <c r="E269" s="25">
        <v>0</v>
      </c>
      <c r="F269" s="3"/>
      <c r="G269" s="15">
        <f t="shared" si="46"/>
        <v>0</v>
      </c>
      <c r="H269" s="92"/>
      <c r="I269" s="25">
        <v>0</v>
      </c>
      <c r="K269" s="25">
        <v>0</v>
      </c>
      <c r="L269" s="25"/>
      <c r="M269" s="15">
        <f t="shared" si="47"/>
        <v>0</v>
      </c>
    </row>
    <row r="270" spans="1:13" ht="14.5" thickBot="1" x14ac:dyDescent="0.35">
      <c r="A270" s="74" t="s">
        <v>579</v>
      </c>
      <c r="B270" s="93">
        <v>15160</v>
      </c>
      <c r="C270" s="99" t="s">
        <v>580</v>
      </c>
      <c r="D270" s="101">
        <f>SUM(D261:D269)</f>
        <v>320100</v>
      </c>
      <c r="E270" s="101">
        <f>SUM(E261:E269)</f>
        <v>0</v>
      </c>
      <c r="F270" s="3"/>
      <c r="G270" s="101">
        <f>SUM(G261:G269)</f>
        <v>320100</v>
      </c>
      <c r="H270" s="92"/>
      <c r="I270" s="40">
        <f>SUM(I261:I269)</f>
        <v>300000</v>
      </c>
      <c r="K270" s="40">
        <f>SUM(K261:K269)</f>
        <v>20100</v>
      </c>
      <c r="L270" s="25"/>
      <c r="M270" s="97">
        <f>SUM(M261:M269)</f>
        <v>0</v>
      </c>
    </row>
    <row r="271" spans="1:13" ht="15" thickTop="1" thickBot="1" x14ac:dyDescent="0.35">
      <c r="A271" s="74" t="s">
        <v>581</v>
      </c>
      <c r="B271" s="93">
        <v>15180</v>
      </c>
      <c r="C271" s="99" t="s">
        <v>582</v>
      </c>
      <c r="D271" s="40">
        <f>D248+D259+D270</f>
        <v>680200</v>
      </c>
      <c r="E271" s="40">
        <f>E248+E259+E270</f>
        <v>0</v>
      </c>
      <c r="F271" s="3"/>
      <c r="G271" s="40">
        <f>G248+G259+G270</f>
        <v>680200</v>
      </c>
      <c r="H271" s="92"/>
      <c r="I271" s="40">
        <f>I248+I259+I270</f>
        <v>604000</v>
      </c>
      <c r="K271" s="40">
        <f>K248+K259+K270</f>
        <v>74200</v>
      </c>
      <c r="L271" s="25"/>
      <c r="M271" s="97">
        <f>M248+M259+M270</f>
        <v>2000</v>
      </c>
    </row>
    <row r="272" spans="1:13" ht="14.5" thickTop="1" x14ac:dyDescent="0.3">
      <c r="A272" s="99" t="s">
        <v>1777</v>
      </c>
      <c r="B272" s="100"/>
      <c r="C272" s="74"/>
      <c r="D272" s="25"/>
      <c r="F272" s="3"/>
      <c r="H272" s="92"/>
      <c r="L272" s="25"/>
      <c r="M272" s="15"/>
    </row>
    <row r="273" spans="1:13" x14ac:dyDescent="0.3">
      <c r="A273" s="74" t="s">
        <v>583</v>
      </c>
      <c r="B273" s="93">
        <v>17000</v>
      </c>
      <c r="C273" s="74" t="s">
        <v>584</v>
      </c>
      <c r="D273" s="25">
        <v>36000</v>
      </c>
      <c r="E273" s="25">
        <v>0</v>
      </c>
      <c r="F273" s="3"/>
      <c r="G273" s="15">
        <f t="shared" ref="G273:G278" si="48">D273+E273</f>
        <v>36000</v>
      </c>
      <c r="H273" s="92"/>
      <c r="I273" s="25">
        <v>1150</v>
      </c>
      <c r="K273" s="25">
        <v>21850</v>
      </c>
      <c r="L273" s="25"/>
      <c r="M273" s="15">
        <f t="shared" ref="M273:M278" si="49">G273-I273-K273</f>
        <v>13000</v>
      </c>
    </row>
    <row r="274" spans="1:13" x14ac:dyDescent="0.3">
      <c r="A274" s="74" t="s">
        <v>585</v>
      </c>
      <c r="B274" s="93">
        <v>17005</v>
      </c>
      <c r="C274" s="74" t="s">
        <v>356</v>
      </c>
      <c r="D274" s="25">
        <v>0</v>
      </c>
      <c r="E274" s="25">
        <v>0</v>
      </c>
      <c r="F274" s="3"/>
      <c r="G274" s="15">
        <f t="shared" si="48"/>
        <v>0</v>
      </c>
      <c r="H274" s="92"/>
      <c r="I274" s="25">
        <v>0</v>
      </c>
      <c r="K274" s="25">
        <v>0</v>
      </c>
      <c r="L274" s="25"/>
      <c r="M274" s="15">
        <f t="shared" si="49"/>
        <v>0</v>
      </c>
    </row>
    <row r="275" spans="1:13" x14ac:dyDescent="0.3">
      <c r="A275" s="74" t="s">
        <v>586</v>
      </c>
      <c r="B275" s="93">
        <v>17020</v>
      </c>
      <c r="C275" s="74" t="s">
        <v>587</v>
      </c>
      <c r="D275" s="25">
        <v>12000</v>
      </c>
      <c r="E275" s="25">
        <v>0</v>
      </c>
      <c r="F275" s="3"/>
      <c r="G275" s="15">
        <f t="shared" si="48"/>
        <v>12000</v>
      </c>
      <c r="H275" s="92"/>
      <c r="I275" s="25">
        <v>0</v>
      </c>
      <c r="K275" s="25">
        <v>0</v>
      </c>
      <c r="L275" s="25"/>
      <c r="M275" s="15">
        <f t="shared" si="49"/>
        <v>12000</v>
      </c>
    </row>
    <row r="276" spans="1:13" x14ac:dyDescent="0.3">
      <c r="A276" s="74" t="s">
        <v>588</v>
      </c>
      <c r="B276" s="93">
        <v>17040</v>
      </c>
      <c r="C276" s="74" t="s">
        <v>589</v>
      </c>
      <c r="D276" s="25">
        <v>21000</v>
      </c>
      <c r="E276" s="25">
        <v>0</v>
      </c>
      <c r="F276" s="3"/>
      <c r="G276" s="15">
        <f t="shared" si="48"/>
        <v>21000</v>
      </c>
      <c r="H276" s="92"/>
      <c r="I276" s="25">
        <v>1000</v>
      </c>
      <c r="K276" s="25">
        <v>11000</v>
      </c>
      <c r="L276" s="25"/>
      <c r="M276" s="15">
        <f t="shared" si="49"/>
        <v>9000</v>
      </c>
    </row>
    <row r="277" spans="1:13" x14ac:dyDescent="0.3">
      <c r="A277" s="74" t="s">
        <v>590</v>
      </c>
      <c r="B277" s="93">
        <v>17060</v>
      </c>
      <c r="C277" s="74" t="s">
        <v>343</v>
      </c>
      <c r="D277" s="25">
        <v>11000</v>
      </c>
      <c r="E277" s="25">
        <v>0</v>
      </c>
      <c r="F277" s="3"/>
      <c r="G277" s="15">
        <f t="shared" si="48"/>
        <v>11000</v>
      </c>
      <c r="H277" s="92"/>
      <c r="I277" s="25">
        <v>0</v>
      </c>
      <c r="K277" s="25">
        <v>0</v>
      </c>
      <c r="L277" s="25"/>
      <c r="M277" s="15">
        <f t="shared" si="49"/>
        <v>11000</v>
      </c>
    </row>
    <row r="278" spans="1:13" x14ac:dyDescent="0.3">
      <c r="A278" s="74" t="s">
        <v>591</v>
      </c>
      <c r="B278" s="93">
        <v>17080</v>
      </c>
      <c r="C278" s="74" t="s">
        <v>592</v>
      </c>
      <c r="D278" s="25">
        <v>0</v>
      </c>
      <c r="E278" s="25">
        <v>0</v>
      </c>
      <c r="F278" s="3"/>
      <c r="G278" s="15">
        <f t="shared" si="48"/>
        <v>0</v>
      </c>
      <c r="H278" s="92"/>
      <c r="I278" s="25">
        <v>0</v>
      </c>
      <c r="K278" s="25">
        <v>0</v>
      </c>
      <c r="L278" s="25"/>
      <c r="M278" s="15">
        <f t="shared" si="49"/>
        <v>0</v>
      </c>
    </row>
    <row r="279" spans="1:13" ht="14.5" thickBot="1" x14ac:dyDescent="0.35">
      <c r="A279" s="74" t="s">
        <v>593</v>
      </c>
      <c r="B279" s="93">
        <v>17100</v>
      </c>
      <c r="C279" s="99" t="s">
        <v>594</v>
      </c>
      <c r="D279" s="40">
        <f>SUM(D273:D278)</f>
        <v>80000</v>
      </c>
      <c r="E279" s="40">
        <f>SUM(E273:E278)</f>
        <v>0</v>
      </c>
      <c r="F279" s="3"/>
      <c r="G279" s="40">
        <f>SUM(G273:G278)</f>
        <v>80000</v>
      </c>
      <c r="H279" s="92"/>
      <c r="I279" s="40">
        <f>SUM(I273:I278)</f>
        <v>2150</v>
      </c>
      <c r="K279" s="40">
        <f>SUM(K273:K278)</f>
        <v>32850</v>
      </c>
      <c r="L279" s="25"/>
      <c r="M279" s="97">
        <f>SUM(M273:M278)</f>
        <v>45000</v>
      </c>
    </row>
    <row r="280" spans="1:13" ht="14.5" thickTop="1" x14ac:dyDescent="0.3">
      <c r="A280" s="99" t="s">
        <v>1778</v>
      </c>
      <c r="B280" s="100"/>
      <c r="C280" s="74"/>
      <c r="D280" s="25"/>
      <c r="F280" s="3"/>
      <c r="H280" s="92"/>
      <c r="L280" s="25"/>
      <c r="M280" s="15"/>
    </row>
    <row r="281" spans="1:13" x14ac:dyDescent="0.3">
      <c r="A281" s="74" t="s">
        <v>595</v>
      </c>
      <c r="B281" s="93">
        <v>17500</v>
      </c>
      <c r="C281" s="74" t="s">
        <v>584</v>
      </c>
      <c r="D281" s="25">
        <v>14000</v>
      </c>
      <c r="E281" s="25">
        <v>0</v>
      </c>
      <c r="F281" s="3"/>
      <c r="G281" s="15">
        <f t="shared" ref="G281:G286" si="50">D281+E281</f>
        <v>14000</v>
      </c>
      <c r="H281" s="92"/>
      <c r="I281" s="25">
        <v>1000</v>
      </c>
      <c r="K281" s="25">
        <v>100</v>
      </c>
      <c r="L281" s="25"/>
      <c r="M281" s="15">
        <f t="shared" ref="M281:M286" si="51">G281-I281-K281</f>
        <v>12900</v>
      </c>
    </row>
    <row r="282" spans="1:13" x14ac:dyDescent="0.3">
      <c r="A282" s="74" t="s">
        <v>596</v>
      </c>
      <c r="B282" s="93">
        <v>17505</v>
      </c>
      <c r="C282" s="74" t="s">
        <v>356</v>
      </c>
      <c r="D282" s="25">
        <v>0</v>
      </c>
      <c r="E282" s="25">
        <v>0</v>
      </c>
      <c r="F282" s="3"/>
      <c r="G282" s="15">
        <f t="shared" si="50"/>
        <v>0</v>
      </c>
      <c r="H282" s="92"/>
      <c r="I282" s="25">
        <v>0</v>
      </c>
      <c r="K282" s="25">
        <v>0</v>
      </c>
      <c r="L282" s="25"/>
      <c r="M282" s="15">
        <f t="shared" si="51"/>
        <v>0</v>
      </c>
    </row>
    <row r="283" spans="1:13" x14ac:dyDescent="0.3">
      <c r="A283" s="74" t="s">
        <v>597</v>
      </c>
      <c r="B283" s="93">
        <v>17520</v>
      </c>
      <c r="C283" s="74" t="s">
        <v>587</v>
      </c>
      <c r="D283" s="25">
        <v>0</v>
      </c>
      <c r="E283" s="25">
        <v>0</v>
      </c>
      <c r="F283" s="3"/>
      <c r="G283" s="15">
        <f t="shared" si="50"/>
        <v>0</v>
      </c>
      <c r="H283" s="92"/>
      <c r="I283" s="25">
        <v>0</v>
      </c>
      <c r="K283" s="25">
        <v>0</v>
      </c>
      <c r="L283" s="25"/>
      <c r="M283" s="15">
        <f t="shared" si="51"/>
        <v>0</v>
      </c>
    </row>
    <row r="284" spans="1:13" x14ac:dyDescent="0.3">
      <c r="A284" s="74" t="s">
        <v>598</v>
      </c>
      <c r="B284" s="93">
        <v>17540</v>
      </c>
      <c r="C284" s="74" t="s">
        <v>589</v>
      </c>
      <c r="D284" s="25">
        <v>11000</v>
      </c>
      <c r="E284" s="25">
        <v>0</v>
      </c>
      <c r="F284" s="3"/>
      <c r="G284" s="15">
        <f t="shared" si="50"/>
        <v>11000</v>
      </c>
      <c r="H284" s="92"/>
      <c r="I284" s="25">
        <v>0</v>
      </c>
      <c r="K284" s="25">
        <v>0</v>
      </c>
      <c r="L284" s="25"/>
      <c r="M284" s="15">
        <f t="shared" si="51"/>
        <v>11000</v>
      </c>
    </row>
    <row r="285" spans="1:13" x14ac:dyDescent="0.3">
      <c r="A285" s="74" t="s">
        <v>599</v>
      </c>
      <c r="B285" s="93">
        <v>17560</v>
      </c>
      <c r="C285" s="74" t="s">
        <v>343</v>
      </c>
      <c r="D285" s="25">
        <v>0</v>
      </c>
      <c r="E285" s="25">
        <v>0</v>
      </c>
      <c r="F285" s="3"/>
      <c r="G285" s="15">
        <f t="shared" si="50"/>
        <v>0</v>
      </c>
      <c r="H285" s="92"/>
      <c r="I285" s="25">
        <v>0</v>
      </c>
      <c r="K285" s="25">
        <v>0</v>
      </c>
      <c r="L285" s="25"/>
      <c r="M285" s="15">
        <f t="shared" si="51"/>
        <v>0</v>
      </c>
    </row>
    <row r="286" spans="1:13" x14ac:dyDescent="0.3">
      <c r="A286" s="74" t="s">
        <v>600</v>
      </c>
      <c r="B286" s="93">
        <v>17580</v>
      </c>
      <c r="C286" s="74" t="s">
        <v>592</v>
      </c>
      <c r="D286" s="25">
        <v>0</v>
      </c>
      <c r="E286" s="25">
        <v>0</v>
      </c>
      <c r="F286" s="3"/>
      <c r="G286" s="15">
        <f t="shared" si="50"/>
        <v>0</v>
      </c>
      <c r="H286" s="92"/>
      <c r="I286" s="25">
        <v>0</v>
      </c>
      <c r="K286" s="25">
        <v>0</v>
      </c>
      <c r="L286" s="25"/>
      <c r="M286" s="15">
        <f t="shared" si="51"/>
        <v>0</v>
      </c>
    </row>
    <row r="287" spans="1:13" ht="14.5" thickBot="1" x14ac:dyDescent="0.35">
      <c r="A287" s="74" t="s">
        <v>601</v>
      </c>
      <c r="B287" s="93">
        <v>17600</v>
      </c>
      <c r="C287" s="99" t="s">
        <v>602</v>
      </c>
      <c r="D287" s="40">
        <f>SUM(D281:D286)</f>
        <v>25000</v>
      </c>
      <c r="E287" s="40">
        <f>SUM(E281:E286)</f>
        <v>0</v>
      </c>
      <c r="F287" s="3"/>
      <c r="G287" s="40">
        <f>SUM(G281:G286)</f>
        <v>25000</v>
      </c>
      <c r="H287" s="92"/>
      <c r="I287" s="40">
        <f>SUM(I281:I286)</f>
        <v>1000</v>
      </c>
      <c r="K287" s="40">
        <f>SUM(K281:K286)</f>
        <v>100</v>
      </c>
      <c r="L287" s="25"/>
      <c r="M287" s="97">
        <f>SUM(M281:M286)</f>
        <v>23900</v>
      </c>
    </row>
    <row r="288" spans="1:13" ht="14.5" thickTop="1" x14ac:dyDescent="0.3">
      <c r="A288" s="99" t="s">
        <v>1779</v>
      </c>
      <c r="B288" s="100"/>
      <c r="C288" s="74"/>
      <c r="D288" s="25"/>
      <c r="F288" s="3"/>
      <c r="H288" s="92"/>
      <c r="L288" s="25"/>
      <c r="M288" s="15"/>
    </row>
    <row r="289" spans="1:13" x14ac:dyDescent="0.3">
      <c r="A289" s="74" t="s">
        <v>603</v>
      </c>
      <c r="B289" s="93">
        <v>19000</v>
      </c>
      <c r="C289" s="74" t="s">
        <v>329</v>
      </c>
      <c r="D289" s="15">
        <v>4200</v>
      </c>
      <c r="E289" s="15">
        <v>0</v>
      </c>
      <c r="F289" s="3"/>
      <c r="G289" s="15">
        <f t="shared" ref="G289:G297" si="52">D289+E289</f>
        <v>4200</v>
      </c>
      <c r="H289" s="95"/>
      <c r="I289" s="15">
        <v>200</v>
      </c>
      <c r="J289" s="15"/>
      <c r="K289" s="15">
        <v>100</v>
      </c>
      <c r="L289" s="15"/>
      <c r="M289" s="15">
        <f t="shared" ref="M289:M297" si="53">G289-I289-K289</f>
        <v>3900</v>
      </c>
    </row>
    <row r="290" spans="1:13" x14ac:dyDescent="0.3">
      <c r="A290" s="74" t="s">
        <v>604</v>
      </c>
      <c r="B290" s="93">
        <v>19020</v>
      </c>
      <c r="C290" s="74" t="s">
        <v>605</v>
      </c>
      <c r="D290" s="15">
        <v>0</v>
      </c>
      <c r="E290" s="15">
        <v>0</v>
      </c>
      <c r="F290" s="3"/>
      <c r="G290" s="15">
        <f t="shared" si="52"/>
        <v>0</v>
      </c>
      <c r="H290" s="95"/>
      <c r="I290" s="15">
        <v>0</v>
      </c>
      <c r="J290" s="15"/>
      <c r="K290" s="15">
        <v>0</v>
      </c>
      <c r="L290" s="15"/>
      <c r="M290" s="15">
        <f t="shared" si="53"/>
        <v>0</v>
      </c>
    </row>
    <row r="291" spans="1:13" x14ac:dyDescent="0.3">
      <c r="A291" s="74" t="s">
        <v>606</v>
      </c>
      <c r="B291" s="93">
        <v>19040</v>
      </c>
      <c r="C291" s="74" t="s">
        <v>607</v>
      </c>
      <c r="D291" s="15">
        <v>0</v>
      </c>
      <c r="E291" s="15">
        <v>0</v>
      </c>
      <c r="F291" s="3"/>
      <c r="G291" s="15">
        <f t="shared" si="52"/>
        <v>0</v>
      </c>
      <c r="H291" s="95"/>
      <c r="I291" s="15">
        <v>0</v>
      </c>
      <c r="J291" s="15"/>
      <c r="K291" s="15">
        <v>0</v>
      </c>
      <c r="L291" s="15"/>
      <c r="M291" s="15">
        <f t="shared" si="53"/>
        <v>0</v>
      </c>
    </row>
    <row r="292" spans="1:13" x14ac:dyDescent="0.3">
      <c r="A292" s="74" t="s">
        <v>608</v>
      </c>
      <c r="B292" s="93">
        <v>19060</v>
      </c>
      <c r="C292" s="74" t="s">
        <v>609</v>
      </c>
      <c r="D292" s="15">
        <v>0</v>
      </c>
      <c r="E292" s="15">
        <v>0</v>
      </c>
      <c r="F292" s="3"/>
      <c r="G292" s="15">
        <f t="shared" si="52"/>
        <v>0</v>
      </c>
      <c r="H292" s="95"/>
      <c r="I292" s="15">
        <v>0</v>
      </c>
      <c r="J292" s="15"/>
      <c r="K292" s="15">
        <v>0</v>
      </c>
      <c r="L292" s="15"/>
      <c r="M292" s="15">
        <f t="shared" si="53"/>
        <v>0</v>
      </c>
    </row>
    <row r="293" spans="1:13" x14ac:dyDescent="0.3">
      <c r="A293" s="74" t="s">
        <v>610</v>
      </c>
      <c r="B293" s="93">
        <v>19065</v>
      </c>
      <c r="C293" s="74" t="s">
        <v>356</v>
      </c>
      <c r="D293" s="25">
        <v>0</v>
      </c>
      <c r="E293" s="25">
        <v>0</v>
      </c>
      <c r="F293" s="3"/>
      <c r="G293" s="15">
        <f t="shared" si="52"/>
        <v>0</v>
      </c>
      <c r="H293" s="92"/>
      <c r="I293" s="25">
        <v>0</v>
      </c>
      <c r="K293" s="25">
        <v>0</v>
      </c>
      <c r="L293" s="25"/>
      <c r="M293" s="15">
        <f t="shared" si="53"/>
        <v>0</v>
      </c>
    </row>
    <row r="294" spans="1:13" x14ac:dyDescent="0.3">
      <c r="A294" s="74" t="s">
        <v>611</v>
      </c>
      <c r="B294" s="93">
        <v>19080</v>
      </c>
      <c r="C294" s="74" t="s">
        <v>612</v>
      </c>
      <c r="D294" s="15">
        <v>0</v>
      </c>
      <c r="E294" s="15">
        <v>0</v>
      </c>
      <c r="F294" s="3"/>
      <c r="G294" s="15">
        <f t="shared" si="52"/>
        <v>0</v>
      </c>
      <c r="H294" s="95"/>
      <c r="I294" s="15">
        <v>0</v>
      </c>
      <c r="J294" s="15"/>
      <c r="K294" s="15">
        <v>0</v>
      </c>
      <c r="L294" s="15"/>
      <c r="M294" s="15">
        <f t="shared" si="53"/>
        <v>0</v>
      </c>
    </row>
    <row r="295" spans="1:13" x14ac:dyDescent="0.3">
      <c r="A295" s="74" t="s">
        <v>613</v>
      </c>
      <c r="B295" s="93">
        <v>19100</v>
      </c>
      <c r="C295" s="74" t="s">
        <v>337</v>
      </c>
      <c r="D295" s="15">
        <v>0</v>
      </c>
      <c r="E295" s="15">
        <v>0</v>
      </c>
      <c r="F295" s="3"/>
      <c r="G295" s="15">
        <f t="shared" si="52"/>
        <v>0</v>
      </c>
      <c r="H295" s="95"/>
      <c r="I295" s="15">
        <v>0</v>
      </c>
      <c r="J295" s="15"/>
      <c r="K295" s="15">
        <v>0</v>
      </c>
      <c r="L295" s="15"/>
      <c r="M295" s="15">
        <f t="shared" si="53"/>
        <v>0</v>
      </c>
    </row>
    <row r="296" spans="1:13" x14ac:dyDescent="0.3">
      <c r="A296" s="74" t="s">
        <v>614</v>
      </c>
      <c r="B296" s="93">
        <v>19120</v>
      </c>
      <c r="C296" s="74" t="s">
        <v>615</v>
      </c>
      <c r="D296" s="15">
        <v>0</v>
      </c>
      <c r="E296" s="15">
        <v>0</v>
      </c>
      <c r="F296" s="3"/>
      <c r="G296" s="15">
        <f t="shared" si="52"/>
        <v>0</v>
      </c>
      <c r="H296" s="95"/>
      <c r="I296" s="15">
        <v>0</v>
      </c>
      <c r="J296" s="15"/>
      <c r="K296" s="15">
        <v>0</v>
      </c>
      <c r="L296" s="15"/>
      <c r="M296" s="15">
        <f t="shared" si="53"/>
        <v>0</v>
      </c>
    </row>
    <row r="297" spans="1:13" x14ac:dyDescent="0.3">
      <c r="A297" s="74" t="s">
        <v>616</v>
      </c>
      <c r="B297" s="93">
        <v>19140</v>
      </c>
      <c r="C297" s="74" t="s">
        <v>343</v>
      </c>
      <c r="D297" s="15">
        <v>0</v>
      </c>
      <c r="E297" s="15">
        <v>0</v>
      </c>
      <c r="F297" s="3"/>
      <c r="G297" s="15">
        <f t="shared" si="52"/>
        <v>0</v>
      </c>
      <c r="H297" s="95"/>
      <c r="I297" s="15">
        <v>0</v>
      </c>
      <c r="J297" s="15"/>
      <c r="K297" s="15">
        <v>0</v>
      </c>
      <c r="L297" s="15"/>
      <c r="M297" s="15">
        <f t="shared" si="53"/>
        <v>0</v>
      </c>
    </row>
    <row r="298" spans="1:13" ht="14.5" thickBot="1" x14ac:dyDescent="0.35">
      <c r="A298" s="74" t="s">
        <v>617</v>
      </c>
      <c r="B298" s="93">
        <v>19160</v>
      </c>
      <c r="C298" s="96" t="s">
        <v>618</v>
      </c>
      <c r="D298" s="97">
        <f>SUM(D289:D297)</f>
        <v>4200</v>
      </c>
      <c r="E298" s="97">
        <f>SUM(E289:E297)</f>
        <v>0</v>
      </c>
      <c r="F298" s="3"/>
      <c r="G298" s="97">
        <f>SUM(G289:G297)</f>
        <v>4200</v>
      </c>
      <c r="H298" s="95"/>
      <c r="I298" s="97">
        <f>SUM(I289:I297)</f>
        <v>200</v>
      </c>
      <c r="J298" s="15"/>
      <c r="K298" s="97">
        <f>SUM(K289:K297)</f>
        <v>100</v>
      </c>
      <c r="L298" s="15"/>
      <c r="M298" s="97">
        <f>SUM(M289:M297)</f>
        <v>3900</v>
      </c>
    </row>
    <row r="299" spans="1:13" ht="14.5" thickTop="1" x14ac:dyDescent="0.3">
      <c r="A299" s="74" t="s">
        <v>619</v>
      </c>
      <c r="B299" s="93">
        <v>19500</v>
      </c>
      <c r="C299" s="74" t="s">
        <v>620</v>
      </c>
      <c r="D299" s="15">
        <v>4100</v>
      </c>
      <c r="E299" s="15">
        <v>0</v>
      </c>
      <c r="F299" s="3"/>
      <c r="G299" s="15">
        <f t="shared" ref="G299:G304" si="54">D299+E299</f>
        <v>4100</v>
      </c>
      <c r="H299" s="95"/>
      <c r="I299" s="15">
        <v>200</v>
      </c>
      <c r="J299" s="15"/>
      <c r="K299" s="15">
        <v>100</v>
      </c>
      <c r="L299" s="15"/>
      <c r="M299" s="15">
        <f t="shared" ref="M299:M304" si="55">G299-I299-K299</f>
        <v>3800</v>
      </c>
    </row>
    <row r="300" spans="1:13" x14ac:dyDescent="0.3">
      <c r="A300" s="74" t="s">
        <v>621</v>
      </c>
      <c r="B300" s="93">
        <v>19505</v>
      </c>
      <c r="C300" s="74" t="s">
        <v>356</v>
      </c>
      <c r="D300" s="25"/>
      <c r="F300" s="3"/>
      <c r="G300" s="15">
        <f t="shared" si="54"/>
        <v>0</v>
      </c>
      <c r="H300" s="92"/>
      <c r="I300" s="25">
        <v>0</v>
      </c>
      <c r="K300" s="25">
        <v>0</v>
      </c>
      <c r="L300" s="25"/>
      <c r="M300" s="15">
        <f t="shared" si="55"/>
        <v>0</v>
      </c>
    </row>
    <row r="301" spans="1:13" x14ac:dyDescent="0.3">
      <c r="A301" s="74" t="s">
        <v>622</v>
      </c>
      <c r="B301" s="93">
        <v>19520</v>
      </c>
      <c r="C301" s="74" t="s">
        <v>623</v>
      </c>
      <c r="D301" s="15">
        <v>0</v>
      </c>
      <c r="E301" s="15">
        <v>0</v>
      </c>
      <c r="F301" s="3"/>
      <c r="G301" s="15">
        <f t="shared" si="54"/>
        <v>0</v>
      </c>
      <c r="H301" s="95"/>
      <c r="I301" s="15">
        <v>0</v>
      </c>
      <c r="J301" s="15"/>
      <c r="K301" s="15">
        <v>0</v>
      </c>
      <c r="L301" s="15"/>
      <c r="M301" s="15">
        <f t="shared" si="55"/>
        <v>0</v>
      </c>
    </row>
    <row r="302" spans="1:13" x14ac:dyDescent="0.3">
      <c r="A302" s="74" t="s">
        <v>624</v>
      </c>
      <c r="B302" s="93">
        <v>19540</v>
      </c>
      <c r="C302" s="74" t="s">
        <v>625</v>
      </c>
      <c r="D302" s="15">
        <v>0</v>
      </c>
      <c r="E302" s="15">
        <v>0</v>
      </c>
      <c r="F302" s="3"/>
      <c r="G302" s="15">
        <f t="shared" si="54"/>
        <v>0</v>
      </c>
      <c r="H302" s="95"/>
      <c r="I302" s="15">
        <v>0</v>
      </c>
      <c r="J302" s="15"/>
      <c r="K302" s="15">
        <v>0</v>
      </c>
      <c r="L302" s="15"/>
      <c r="M302" s="15">
        <f t="shared" si="55"/>
        <v>0</v>
      </c>
    </row>
    <row r="303" spans="1:13" x14ac:dyDescent="0.3">
      <c r="A303" s="74" t="s">
        <v>626</v>
      </c>
      <c r="B303" s="93">
        <v>19560</v>
      </c>
      <c r="C303" s="74" t="s">
        <v>589</v>
      </c>
      <c r="D303" s="15">
        <v>0</v>
      </c>
      <c r="E303" s="15">
        <v>0</v>
      </c>
      <c r="F303" s="3"/>
      <c r="G303" s="15">
        <f t="shared" si="54"/>
        <v>0</v>
      </c>
      <c r="H303" s="95"/>
      <c r="I303" s="15">
        <v>0</v>
      </c>
      <c r="J303" s="15"/>
      <c r="K303" s="15">
        <v>0</v>
      </c>
      <c r="L303" s="15"/>
      <c r="M303" s="15">
        <f t="shared" si="55"/>
        <v>0</v>
      </c>
    </row>
    <row r="304" spans="1:13" x14ac:dyDescent="0.3">
      <c r="A304" s="74" t="s">
        <v>627</v>
      </c>
      <c r="B304" s="93">
        <v>19580</v>
      </c>
      <c r="C304" s="74" t="s">
        <v>343</v>
      </c>
      <c r="D304" s="15">
        <v>0</v>
      </c>
      <c r="E304" s="15">
        <v>0</v>
      </c>
      <c r="F304" s="3"/>
      <c r="G304" s="15">
        <f t="shared" si="54"/>
        <v>0</v>
      </c>
      <c r="H304" s="95"/>
      <c r="I304" s="15">
        <v>0</v>
      </c>
      <c r="J304" s="15"/>
      <c r="K304" s="15">
        <v>0</v>
      </c>
      <c r="L304" s="15"/>
      <c r="M304" s="15">
        <f t="shared" si="55"/>
        <v>0</v>
      </c>
    </row>
    <row r="305" spans="1:13" ht="14.5" thickBot="1" x14ac:dyDescent="0.35">
      <c r="A305" s="74" t="s">
        <v>628</v>
      </c>
      <c r="B305" s="93">
        <v>19600</v>
      </c>
      <c r="C305" s="96" t="s">
        <v>629</v>
      </c>
      <c r="D305" s="97">
        <f>SUM(D299:D304)</f>
        <v>4100</v>
      </c>
      <c r="E305" s="97">
        <f>SUM(E299:E304)</f>
        <v>0</v>
      </c>
      <c r="F305" s="3"/>
      <c r="G305" s="97">
        <f>SUM(G299:G304)</f>
        <v>4100</v>
      </c>
      <c r="H305" s="95"/>
      <c r="I305" s="97">
        <f>SUM(I299:I304)</f>
        <v>200</v>
      </c>
      <c r="J305" s="15"/>
      <c r="K305" s="97">
        <f>SUM(K299:K304)</f>
        <v>100</v>
      </c>
      <c r="L305" s="15"/>
      <c r="M305" s="97">
        <f>SUM(M299:M304)</f>
        <v>3800</v>
      </c>
    </row>
    <row r="306" spans="1:13" ht="15" thickTop="1" thickBot="1" x14ac:dyDescent="0.35">
      <c r="A306" s="74" t="s">
        <v>174</v>
      </c>
      <c r="B306" s="93">
        <v>19620</v>
      </c>
      <c r="C306" s="96" t="s">
        <v>630</v>
      </c>
      <c r="D306" s="97">
        <f>D298+D305</f>
        <v>8300</v>
      </c>
      <c r="E306" s="97">
        <f>E298+E305</f>
        <v>0</v>
      </c>
      <c r="F306" s="3"/>
      <c r="G306" s="97">
        <f>G298+G305</f>
        <v>8300</v>
      </c>
      <c r="H306" s="95"/>
      <c r="I306" s="97">
        <f>I298+I305</f>
        <v>400</v>
      </c>
      <c r="J306" s="15"/>
      <c r="K306" s="97">
        <f>K298+K305</f>
        <v>200</v>
      </c>
      <c r="L306" s="15"/>
      <c r="M306" s="97">
        <f>M298+M305</f>
        <v>7700</v>
      </c>
    </row>
    <row r="307" spans="1:13" ht="14.5" thickTop="1" x14ac:dyDescent="0.3">
      <c r="A307" s="99" t="s">
        <v>1780</v>
      </c>
      <c r="B307" s="100"/>
      <c r="C307" s="74"/>
      <c r="D307" s="25"/>
      <c r="F307" s="3"/>
      <c r="H307" s="92"/>
      <c r="L307" s="25"/>
      <c r="M307" s="15"/>
    </row>
    <row r="308" spans="1:13" x14ac:dyDescent="0.3">
      <c r="A308" s="74" t="s">
        <v>631</v>
      </c>
      <c r="B308" s="93">
        <v>20000</v>
      </c>
      <c r="C308" s="74" t="s">
        <v>329</v>
      </c>
      <c r="D308" s="15">
        <v>4220</v>
      </c>
      <c r="E308" s="15">
        <v>0</v>
      </c>
      <c r="F308" s="3"/>
      <c r="G308" s="15">
        <f t="shared" ref="G308:G317" si="56">D308+E308</f>
        <v>4220</v>
      </c>
      <c r="H308" s="95"/>
      <c r="I308" s="15">
        <v>200</v>
      </c>
      <c r="J308" s="15"/>
      <c r="K308" s="15">
        <v>100</v>
      </c>
      <c r="L308" s="15"/>
      <c r="M308" s="15">
        <f t="shared" ref="M308:M317" si="57">G308-I308-K308</f>
        <v>3920</v>
      </c>
    </row>
    <row r="309" spans="1:13" x14ac:dyDescent="0.3">
      <c r="A309" s="74" t="s">
        <v>632</v>
      </c>
      <c r="B309" s="93">
        <v>20020</v>
      </c>
      <c r="C309" s="74" t="s">
        <v>605</v>
      </c>
      <c r="D309" s="15">
        <v>0</v>
      </c>
      <c r="E309" s="15">
        <v>0</v>
      </c>
      <c r="F309" s="3"/>
      <c r="G309" s="15">
        <f t="shared" si="56"/>
        <v>0</v>
      </c>
      <c r="H309" s="95"/>
      <c r="I309" s="15">
        <v>0</v>
      </c>
      <c r="J309" s="15"/>
      <c r="K309" s="15">
        <v>0</v>
      </c>
      <c r="L309" s="15"/>
      <c r="M309" s="15"/>
    </row>
    <row r="310" spans="1:13" x14ac:dyDescent="0.3">
      <c r="A310" s="74" t="s">
        <v>633</v>
      </c>
      <c r="B310" s="93">
        <v>20040</v>
      </c>
      <c r="C310" s="74" t="s">
        <v>607</v>
      </c>
      <c r="D310" s="15">
        <v>0</v>
      </c>
      <c r="E310" s="15">
        <v>0</v>
      </c>
      <c r="F310" s="3"/>
      <c r="G310" s="15">
        <f t="shared" si="56"/>
        <v>0</v>
      </c>
      <c r="H310" s="95"/>
      <c r="I310" s="15">
        <v>0</v>
      </c>
      <c r="J310" s="15"/>
      <c r="K310" s="15">
        <v>0</v>
      </c>
      <c r="L310" s="15"/>
      <c r="M310" s="15">
        <f t="shared" si="57"/>
        <v>0</v>
      </c>
    </row>
    <row r="311" spans="1:13" x14ac:dyDescent="0.3">
      <c r="A311" s="74" t="s">
        <v>634</v>
      </c>
      <c r="B311" s="93">
        <v>20060</v>
      </c>
      <c r="C311" s="74" t="s">
        <v>609</v>
      </c>
      <c r="D311" s="15">
        <v>0</v>
      </c>
      <c r="E311" s="15">
        <v>0</v>
      </c>
      <c r="F311" s="3"/>
      <c r="G311" s="15">
        <f t="shared" si="56"/>
        <v>0</v>
      </c>
      <c r="H311" s="95"/>
      <c r="I311" s="15">
        <v>0</v>
      </c>
      <c r="J311" s="15"/>
      <c r="K311" s="15">
        <v>0</v>
      </c>
      <c r="L311" s="15"/>
      <c r="M311" s="15">
        <f t="shared" si="57"/>
        <v>0</v>
      </c>
    </row>
    <row r="312" spans="1:13" x14ac:dyDescent="0.3">
      <c r="A312" s="74" t="s">
        <v>635</v>
      </c>
      <c r="B312" s="93">
        <v>20065</v>
      </c>
      <c r="C312" s="74" t="s">
        <v>356</v>
      </c>
      <c r="D312" s="25">
        <v>0</v>
      </c>
      <c r="E312" s="25">
        <v>0</v>
      </c>
      <c r="F312" s="3"/>
      <c r="G312" s="15">
        <f t="shared" si="56"/>
        <v>0</v>
      </c>
      <c r="H312" s="92"/>
      <c r="I312" s="25">
        <v>0</v>
      </c>
      <c r="K312" s="25">
        <v>0</v>
      </c>
      <c r="L312" s="25"/>
      <c r="M312" s="15">
        <f t="shared" si="57"/>
        <v>0</v>
      </c>
    </row>
    <row r="313" spans="1:13" x14ac:dyDescent="0.3">
      <c r="A313" s="74" t="s">
        <v>636</v>
      </c>
      <c r="B313" s="93">
        <v>20080</v>
      </c>
      <c r="C313" s="74" t="s">
        <v>612</v>
      </c>
      <c r="D313" s="15">
        <v>0</v>
      </c>
      <c r="E313" s="15">
        <v>0</v>
      </c>
      <c r="F313" s="3"/>
      <c r="G313" s="15">
        <f t="shared" si="56"/>
        <v>0</v>
      </c>
      <c r="H313" s="95"/>
      <c r="I313" s="15">
        <v>0</v>
      </c>
      <c r="J313" s="15"/>
      <c r="K313" s="15">
        <v>0</v>
      </c>
      <c r="L313" s="15"/>
      <c r="M313" s="15">
        <f t="shared" si="57"/>
        <v>0</v>
      </c>
    </row>
    <row r="314" spans="1:13" x14ac:dyDescent="0.3">
      <c r="A314" s="74" t="s">
        <v>637</v>
      </c>
      <c r="B314" s="93">
        <v>20100</v>
      </c>
      <c r="C314" s="74" t="s">
        <v>337</v>
      </c>
      <c r="D314" s="15">
        <v>0</v>
      </c>
      <c r="E314" s="15">
        <v>0</v>
      </c>
      <c r="F314" s="3"/>
      <c r="G314" s="15">
        <f t="shared" si="56"/>
        <v>0</v>
      </c>
      <c r="H314" s="95"/>
      <c r="I314" s="15">
        <v>0</v>
      </c>
      <c r="J314" s="15"/>
      <c r="K314" s="15">
        <v>0</v>
      </c>
      <c r="L314" s="15"/>
      <c r="M314" s="15">
        <f t="shared" si="57"/>
        <v>0</v>
      </c>
    </row>
    <row r="315" spans="1:13" x14ac:dyDescent="0.3">
      <c r="A315" s="74" t="s">
        <v>638</v>
      </c>
      <c r="B315" s="93">
        <v>20120</v>
      </c>
      <c r="C315" s="74" t="s">
        <v>639</v>
      </c>
      <c r="D315" s="15">
        <v>0</v>
      </c>
      <c r="E315" s="15">
        <v>0</v>
      </c>
      <c r="F315" s="3"/>
      <c r="G315" s="15">
        <f t="shared" si="56"/>
        <v>0</v>
      </c>
      <c r="H315" s="95"/>
      <c r="I315" s="15">
        <v>0</v>
      </c>
      <c r="J315" s="15"/>
      <c r="K315" s="15">
        <v>0</v>
      </c>
      <c r="L315" s="15"/>
      <c r="M315" s="15">
        <f t="shared" si="57"/>
        <v>0</v>
      </c>
    </row>
    <row r="316" spans="1:13" x14ac:dyDescent="0.3">
      <c r="A316" s="74" t="s">
        <v>640</v>
      </c>
      <c r="B316" s="93">
        <v>20140</v>
      </c>
      <c r="C316" s="74" t="s">
        <v>341</v>
      </c>
      <c r="D316" s="15">
        <v>0</v>
      </c>
      <c r="E316" s="15">
        <v>0</v>
      </c>
      <c r="F316" s="3"/>
      <c r="G316" s="15">
        <f t="shared" si="56"/>
        <v>0</v>
      </c>
      <c r="H316" s="95"/>
      <c r="I316" s="15">
        <v>0</v>
      </c>
      <c r="J316" s="15"/>
      <c r="K316" s="15">
        <v>0</v>
      </c>
      <c r="L316" s="15"/>
      <c r="M316" s="15">
        <f t="shared" si="57"/>
        <v>0</v>
      </c>
    </row>
    <row r="317" spans="1:13" x14ac:dyDescent="0.3">
      <c r="A317" s="74" t="s">
        <v>641</v>
      </c>
      <c r="B317" s="93">
        <v>20160</v>
      </c>
      <c r="C317" s="74" t="s">
        <v>343</v>
      </c>
      <c r="D317" s="15">
        <v>0</v>
      </c>
      <c r="E317" s="15">
        <v>0</v>
      </c>
      <c r="F317" s="3"/>
      <c r="G317" s="15">
        <f t="shared" si="56"/>
        <v>0</v>
      </c>
      <c r="H317" s="95"/>
      <c r="I317" s="15">
        <v>0</v>
      </c>
      <c r="J317" s="15"/>
      <c r="K317" s="15">
        <v>0</v>
      </c>
      <c r="L317" s="15"/>
      <c r="M317" s="15">
        <f t="shared" si="57"/>
        <v>0</v>
      </c>
    </row>
    <row r="318" spans="1:13" ht="14.5" thickBot="1" x14ac:dyDescent="0.35">
      <c r="A318" s="74" t="s">
        <v>642</v>
      </c>
      <c r="B318" s="93">
        <v>20180</v>
      </c>
      <c r="C318" s="96" t="s">
        <v>643</v>
      </c>
      <c r="D318" s="97">
        <f>SUM(D308:D317)</f>
        <v>4220</v>
      </c>
      <c r="E318" s="97">
        <f>SUM(E308:E317)</f>
        <v>0</v>
      </c>
      <c r="F318" s="3"/>
      <c r="G318" s="97">
        <f>SUM(G308:G317)</f>
        <v>4220</v>
      </c>
      <c r="H318" s="95"/>
      <c r="I318" s="97">
        <f>SUM(I308:I317)</f>
        <v>200</v>
      </c>
      <c r="J318" s="15"/>
      <c r="K318" s="97">
        <f>SUM(K308:K317)</f>
        <v>100</v>
      </c>
      <c r="L318" s="15"/>
      <c r="M318" s="97">
        <f>SUM(M308:M317)</f>
        <v>3920</v>
      </c>
    </row>
    <row r="319" spans="1:13" ht="14.5" thickTop="1" x14ac:dyDescent="0.3">
      <c r="A319" s="74" t="s">
        <v>644</v>
      </c>
      <c r="B319" s="93">
        <v>20500</v>
      </c>
      <c r="C319" s="74" t="s">
        <v>620</v>
      </c>
      <c r="D319" s="15">
        <v>4222</v>
      </c>
      <c r="E319" s="15">
        <v>0</v>
      </c>
      <c r="F319" s="3"/>
      <c r="G319" s="15">
        <f t="shared" ref="G319:G324" si="58">D319+E319</f>
        <v>4222</v>
      </c>
      <c r="H319" s="95"/>
      <c r="I319" s="15">
        <v>200</v>
      </c>
      <c r="J319" s="15"/>
      <c r="K319" s="15">
        <v>100</v>
      </c>
      <c r="L319" s="15"/>
      <c r="M319" s="15">
        <f t="shared" ref="M319:M324" si="59">G319-I319-K319</f>
        <v>3922</v>
      </c>
    </row>
    <row r="320" spans="1:13" x14ac:dyDescent="0.3">
      <c r="A320" s="74" t="s">
        <v>645</v>
      </c>
      <c r="B320" s="93">
        <v>20505</v>
      </c>
      <c r="C320" s="74" t="s">
        <v>356</v>
      </c>
      <c r="D320" s="25">
        <v>0</v>
      </c>
      <c r="E320" s="25">
        <v>0</v>
      </c>
      <c r="F320" s="3"/>
      <c r="G320" s="15">
        <f t="shared" si="58"/>
        <v>0</v>
      </c>
      <c r="H320" s="92"/>
      <c r="I320" s="25">
        <v>0</v>
      </c>
      <c r="K320" s="25">
        <v>0</v>
      </c>
      <c r="L320" s="25"/>
      <c r="M320" s="15">
        <f t="shared" si="59"/>
        <v>0</v>
      </c>
    </row>
    <row r="321" spans="1:13" x14ac:dyDescent="0.3">
      <c r="A321" s="74" t="s">
        <v>646</v>
      </c>
      <c r="B321" s="93">
        <v>20520</v>
      </c>
      <c r="C321" s="74" t="s">
        <v>623</v>
      </c>
      <c r="D321" s="15">
        <v>0</v>
      </c>
      <c r="E321" s="15">
        <v>0</v>
      </c>
      <c r="F321" s="3"/>
      <c r="G321" s="15">
        <f t="shared" si="58"/>
        <v>0</v>
      </c>
      <c r="H321" s="95"/>
      <c r="I321" s="15">
        <v>0</v>
      </c>
      <c r="J321" s="15"/>
      <c r="K321" s="15">
        <v>0</v>
      </c>
      <c r="L321" s="15"/>
      <c r="M321" s="15">
        <f t="shared" si="59"/>
        <v>0</v>
      </c>
    </row>
    <row r="322" spans="1:13" x14ac:dyDescent="0.3">
      <c r="A322" s="74" t="s">
        <v>647</v>
      </c>
      <c r="B322" s="93">
        <v>20540</v>
      </c>
      <c r="C322" s="74" t="s">
        <v>625</v>
      </c>
      <c r="D322" s="15">
        <v>0</v>
      </c>
      <c r="E322" s="15">
        <v>0</v>
      </c>
      <c r="F322" s="3"/>
      <c r="G322" s="15">
        <f t="shared" si="58"/>
        <v>0</v>
      </c>
      <c r="H322" s="95"/>
      <c r="I322" s="15">
        <v>0</v>
      </c>
      <c r="J322" s="15"/>
      <c r="K322" s="15">
        <v>0</v>
      </c>
      <c r="L322" s="15"/>
      <c r="M322" s="15">
        <f t="shared" si="59"/>
        <v>0</v>
      </c>
    </row>
    <row r="323" spans="1:13" x14ac:dyDescent="0.3">
      <c r="A323" s="74" t="s">
        <v>648</v>
      </c>
      <c r="B323" s="93">
        <v>20560</v>
      </c>
      <c r="C323" s="74" t="s">
        <v>589</v>
      </c>
      <c r="D323" s="15">
        <v>0</v>
      </c>
      <c r="E323" s="15">
        <v>0</v>
      </c>
      <c r="F323" s="3"/>
      <c r="G323" s="15">
        <f t="shared" si="58"/>
        <v>0</v>
      </c>
      <c r="H323" s="95"/>
      <c r="I323" s="15">
        <v>0</v>
      </c>
      <c r="J323" s="15"/>
      <c r="K323" s="15">
        <v>0</v>
      </c>
      <c r="L323" s="15"/>
      <c r="M323" s="15">
        <f t="shared" si="59"/>
        <v>0</v>
      </c>
    </row>
    <row r="324" spans="1:13" x14ac:dyDescent="0.3">
      <c r="A324" s="74" t="s">
        <v>649</v>
      </c>
      <c r="B324" s="93">
        <v>20580</v>
      </c>
      <c r="C324" s="74" t="s">
        <v>343</v>
      </c>
      <c r="D324" s="15">
        <v>0</v>
      </c>
      <c r="E324" s="15">
        <v>0</v>
      </c>
      <c r="F324" s="3"/>
      <c r="G324" s="15">
        <f t="shared" si="58"/>
        <v>0</v>
      </c>
      <c r="H324" s="95"/>
      <c r="I324" s="15">
        <v>0</v>
      </c>
      <c r="J324" s="15"/>
      <c r="K324" s="15">
        <v>0</v>
      </c>
      <c r="L324" s="15"/>
      <c r="M324" s="15">
        <f t="shared" si="59"/>
        <v>0</v>
      </c>
    </row>
    <row r="325" spans="1:13" ht="14.5" thickBot="1" x14ac:dyDescent="0.35">
      <c r="A325" s="74" t="s">
        <v>650</v>
      </c>
      <c r="B325" s="93">
        <v>20600</v>
      </c>
      <c r="C325" s="96" t="s">
        <v>651</v>
      </c>
      <c r="D325" s="97">
        <f>SUM(D319:D324)</f>
        <v>4222</v>
      </c>
      <c r="E325" s="97">
        <f>SUM(E319:E324)</f>
        <v>0</v>
      </c>
      <c r="F325" s="3"/>
      <c r="G325" s="97">
        <f>SUM(G319:G324)</f>
        <v>4222</v>
      </c>
      <c r="H325" s="95"/>
      <c r="I325" s="97">
        <f>SUM(I319:I324)</f>
        <v>200</v>
      </c>
      <c r="J325" s="15"/>
      <c r="K325" s="97">
        <f>SUM(K319:K324)</f>
        <v>100</v>
      </c>
      <c r="L325" s="15"/>
      <c r="M325" s="97">
        <f>SUM(M319:M324)</f>
        <v>3922</v>
      </c>
    </row>
    <row r="326" spans="1:13" ht="15" thickTop="1" thickBot="1" x14ac:dyDescent="0.35">
      <c r="A326" s="74" t="s">
        <v>176</v>
      </c>
      <c r="B326" s="93">
        <v>20620</v>
      </c>
      <c r="C326" s="96" t="s">
        <v>652</v>
      </c>
      <c r="D326" s="97">
        <f>D318+D325</f>
        <v>8442</v>
      </c>
      <c r="E326" s="97">
        <f>E318+E325</f>
        <v>0</v>
      </c>
      <c r="F326" s="3"/>
      <c r="G326" s="97">
        <f>G318+G325</f>
        <v>8442</v>
      </c>
      <c r="H326" s="95"/>
      <c r="I326" s="97">
        <f>I318+I325</f>
        <v>400</v>
      </c>
      <c r="J326" s="15"/>
      <c r="K326" s="97">
        <f>K318+K325</f>
        <v>200</v>
      </c>
      <c r="L326" s="15"/>
      <c r="M326" s="97">
        <f>M318+M325</f>
        <v>7842</v>
      </c>
    </row>
    <row r="327" spans="1:13" ht="14.5" thickTop="1" x14ac:dyDescent="0.3">
      <c r="A327" s="99" t="s">
        <v>1781</v>
      </c>
      <c r="B327" s="100"/>
      <c r="C327" s="74"/>
      <c r="D327" s="25"/>
      <c r="F327" s="3"/>
      <c r="H327" s="92"/>
      <c r="L327" s="25"/>
      <c r="M327" s="15"/>
    </row>
    <row r="328" spans="1:13" x14ac:dyDescent="0.3">
      <c r="A328" s="74" t="s">
        <v>653</v>
      </c>
      <c r="B328" s="93">
        <v>21000</v>
      </c>
      <c r="C328" s="74" t="s">
        <v>329</v>
      </c>
      <c r="D328" s="15">
        <v>4231</v>
      </c>
      <c r="E328" s="15">
        <v>0</v>
      </c>
      <c r="F328" s="3"/>
      <c r="G328" s="15">
        <f t="shared" ref="G328:G337" si="60">D328+E328</f>
        <v>4231</v>
      </c>
      <c r="H328" s="95"/>
      <c r="I328" s="15">
        <v>101</v>
      </c>
      <c r="J328" s="15"/>
      <c r="K328" s="15">
        <v>100</v>
      </c>
      <c r="L328" s="15"/>
      <c r="M328" s="15">
        <f>G328-I328-K328</f>
        <v>4030</v>
      </c>
    </row>
    <row r="329" spans="1:13" x14ac:dyDescent="0.3">
      <c r="A329" s="74" t="s">
        <v>654</v>
      </c>
      <c r="B329" s="93">
        <v>21020</v>
      </c>
      <c r="C329" s="74" t="s">
        <v>605</v>
      </c>
      <c r="D329" s="15">
        <v>0</v>
      </c>
      <c r="E329" s="15">
        <v>0</v>
      </c>
      <c r="F329" s="3"/>
      <c r="G329" s="15">
        <f t="shared" si="60"/>
        <v>0</v>
      </c>
      <c r="H329" s="95"/>
      <c r="I329" s="15">
        <v>0</v>
      </c>
      <c r="J329" s="15"/>
      <c r="K329" s="15">
        <v>0</v>
      </c>
      <c r="L329" s="15"/>
      <c r="M329" s="15"/>
    </row>
    <row r="330" spans="1:13" x14ac:dyDescent="0.3">
      <c r="A330" s="74" t="s">
        <v>655</v>
      </c>
      <c r="B330" s="93">
        <v>21040</v>
      </c>
      <c r="C330" s="74" t="s">
        <v>607</v>
      </c>
      <c r="D330" s="15">
        <v>0</v>
      </c>
      <c r="E330" s="15">
        <v>0</v>
      </c>
      <c r="F330" s="3"/>
      <c r="G330" s="15">
        <f t="shared" si="60"/>
        <v>0</v>
      </c>
      <c r="H330" s="95"/>
      <c r="I330" s="15">
        <v>0</v>
      </c>
      <c r="J330" s="15"/>
      <c r="K330" s="15">
        <v>0</v>
      </c>
      <c r="L330" s="15"/>
      <c r="M330" s="15">
        <f t="shared" ref="M330:M337" si="61">G330-I330-K330</f>
        <v>0</v>
      </c>
    </row>
    <row r="331" spans="1:13" x14ac:dyDescent="0.3">
      <c r="A331" s="74" t="s">
        <v>656</v>
      </c>
      <c r="B331" s="93">
        <v>21060</v>
      </c>
      <c r="C331" s="74" t="s">
        <v>609</v>
      </c>
      <c r="D331" s="15">
        <v>0</v>
      </c>
      <c r="E331" s="15">
        <v>0</v>
      </c>
      <c r="F331" s="3"/>
      <c r="G331" s="15">
        <f t="shared" si="60"/>
        <v>0</v>
      </c>
      <c r="H331" s="95"/>
      <c r="I331" s="15">
        <v>0</v>
      </c>
      <c r="J331" s="15"/>
      <c r="K331" s="15">
        <v>0</v>
      </c>
      <c r="L331" s="15"/>
      <c r="M331" s="15">
        <f t="shared" si="61"/>
        <v>0</v>
      </c>
    </row>
    <row r="332" spans="1:13" x14ac:dyDescent="0.3">
      <c r="A332" s="74" t="s">
        <v>657</v>
      </c>
      <c r="B332" s="93">
        <v>21065</v>
      </c>
      <c r="C332" s="74" t="s">
        <v>356</v>
      </c>
      <c r="D332" s="25">
        <v>0</v>
      </c>
      <c r="E332" s="25">
        <v>0</v>
      </c>
      <c r="F332" s="3"/>
      <c r="G332" s="15">
        <f t="shared" si="60"/>
        <v>0</v>
      </c>
      <c r="H332" s="92"/>
      <c r="I332" s="25">
        <v>0</v>
      </c>
      <c r="K332" s="25">
        <v>0</v>
      </c>
      <c r="L332" s="25"/>
      <c r="M332" s="15">
        <f t="shared" si="61"/>
        <v>0</v>
      </c>
    </row>
    <row r="333" spans="1:13" x14ac:dyDescent="0.3">
      <c r="A333" s="74" t="s">
        <v>658</v>
      </c>
      <c r="B333" s="93">
        <v>21080</v>
      </c>
      <c r="C333" s="74" t="s">
        <v>612</v>
      </c>
      <c r="D333" s="15">
        <v>0</v>
      </c>
      <c r="E333" s="15">
        <v>0</v>
      </c>
      <c r="F333" s="3"/>
      <c r="G333" s="15">
        <f t="shared" si="60"/>
        <v>0</v>
      </c>
      <c r="H333" s="95"/>
      <c r="I333" s="15">
        <v>0</v>
      </c>
      <c r="J333" s="15"/>
      <c r="K333" s="15">
        <v>0</v>
      </c>
      <c r="L333" s="15"/>
      <c r="M333" s="15">
        <f t="shared" si="61"/>
        <v>0</v>
      </c>
    </row>
    <row r="334" spans="1:13" x14ac:dyDescent="0.3">
      <c r="A334" s="74" t="s">
        <v>659</v>
      </c>
      <c r="B334" s="93">
        <v>21100</v>
      </c>
      <c r="C334" s="74" t="s">
        <v>337</v>
      </c>
      <c r="D334" s="15">
        <v>0</v>
      </c>
      <c r="E334" s="15">
        <v>0</v>
      </c>
      <c r="F334" s="3"/>
      <c r="G334" s="15">
        <f t="shared" si="60"/>
        <v>0</v>
      </c>
      <c r="H334" s="95"/>
      <c r="I334" s="15">
        <v>0</v>
      </c>
      <c r="J334" s="15"/>
      <c r="K334" s="15">
        <v>0</v>
      </c>
      <c r="L334" s="15"/>
      <c r="M334" s="15">
        <f t="shared" si="61"/>
        <v>0</v>
      </c>
    </row>
    <row r="335" spans="1:13" x14ac:dyDescent="0.3">
      <c r="A335" s="74" t="s">
        <v>660</v>
      </c>
      <c r="B335" s="93">
        <v>21120</v>
      </c>
      <c r="C335" s="74" t="s">
        <v>639</v>
      </c>
      <c r="D335" s="15">
        <v>0</v>
      </c>
      <c r="E335" s="15">
        <v>0</v>
      </c>
      <c r="F335" s="3"/>
      <c r="G335" s="15">
        <f t="shared" si="60"/>
        <v>0</v>
      </c>
      <c r="H335" s="95"/>
      <c r="I335" s="15">
        <v>0</v>
      </c>
      <c r="J335" s="15"/>
      <c r="K335" s="15">
        <v>0</v>
      </c>
      <c r="L335" s="15"/>
      <c r="M335" s="15">
        <f t="shared" si="61"/>
        <v>0</v>
      </c>
    </row>
    <row r="336" spans="1:13" x14ac:dyDescent="0.3">
      <c r="A336" s="74" t="s">
        <v>661</v>
      </c>
      <c r="B336" s="93">
        <v>21140</v>
      </c>
      <c r="C336" s="74" t="s">
        <v>341</v>
      </c>
      <c r="D336" s="15">
        <v>0</v>
      </c>
      <c r="E336" s="15">
        <v>0</v>
      </c>
      <c r="F336" s="3"/>
      <c r="G336" s="15">
        <f t="shared" si="60"/>
        <v>0</v>
      </c>
      <c r="H336" s="95"/>
      <c r="I336" s="15">
        <v>0</v>
      </c>
      <c r="J336" s="15"/>
      <c r="K336" s="15">
        <v>0</v>
      </c>
      <c r="L336" s="15"/>
      <c r="M336" s="15">
        <f t="shared" si="61"/>
        <v>0</v>
      </c>
    </row>
    <row r="337" spans="1:13" x14ac:dyDescent="0.3">
      <c r="A337" s="74" t="s">
        <v>662</v>
      </c>
      <c r="B337" s="93">
        <v>21160</v>
      </c>
      <c r="C337" s="74" t="s">
        <v>343</v>
      </c>
      <c r="D337" s="15">
        <v>0</v>
      </c>
      <c r="E337" s="15">
        <v>0</v>
      </c>
      <c r="F337" s="3"/>
      <c r="G337" s="15">
        <f t="shared" si="60"/>
        <v>0</v>
      </c>
      <c r="H337" s="95"/>
      <c r="I337" s="15">
        <v>0</v>
      </c>
      <c r="J337" s="15"/>
      <c r="K337" s="15">
        <v>0</v>
      </c>
      <c r="L337" s="15"/>
      <c r="M337" s="15">
        <f t="shared" si="61"/>
        <v>0</v>
      </c>
    </row>
    <row r="338" spans="1:13" ht="14.5" thickBot="1" x14ac:dyDescent="0.35">
      <c r="A338" s="74" t="s">
        <v>663</v>
      </c>
      <c r="B338" s="93">
        <v>21180</v>
      </c>
      <c r="C338" s="96" t="s">
        <v>664</v>
      </c>
      <c r="D338" s="97">
        <f>SUM(D328:D337)</f>
        <v>4231</v>
      </c>
      <c r="E338" s="97">
        <f>SUM(E328:E337)</f>
        <v>0</v>
      </c>
      <c r="F338" s="3"/>
      <c r="G338" s="97">
        <f>SUM(G328:G337)</f>
        <v>4231</v>
      </c>
      <c r="H338" s="95"/>
      <c r="I338" s="97">
        <f>SUM(I328:I337)</f>
        <v>101</v>
      </c>
      <c r="J338" s="15"/>
      <c r="K338" s="97">
        <f>SUM(K328:K337)</f>
        <v>100</v>
      </c>
      <c r="L338" s="15"/>
      <c r="M338" s="97">
        <f>SUM(M328:M337)</f>
        <v>4030</v>
      </c>
    </row>
    <row r="339" spans="1:13" ht="14.5" thickTop="1" x14ac:dyDescent="0.3">
      <c r="A339" s="74" t="s">
        <v>665</v>
      </c>
      <c r="B339" s="93">
        <v>21500</v>
      </c>
      <c r="C339" s="74" t="s">
        <v>620</v>
      </c>
      <c r="D339" s="15">
        <v>4232</v>
      </c>
      <c r="E339" s="15">
        <v>0</v>
      </c>
      <c r="F339" s="3"/>
      <c r="G339" s="15">
        <f t="shared" ref="G339:G344" si="62">D339+E339</f>
        <v>4232</v>
      </c>
      <c r="H339" s="95"/>
      <c r="I339" s="15">
        <v>200</v>
      </c>
      <c r="J339" s="15"/>
      <c r="K339" s="15">
        <v>100</v>
      </c>
      <c r="L339" s="15"/>
      <c r="M339" s="15">
        <f t="shared" ref="M339:M344" si="63">G339-I339-K339</f>
        <v>3932</v>
      </c>
    </row>
    <row r="340" spans="1:13" x14ac:dyDescent="0.3">
      <c r="A340" s="74" t="s">
        <v>666</v>
      </c>
      <c r="B340" s="93">
        <v>21505</v>
      </c>
      <c r="C340" s="74" t="s">
        <v>356</v>
      </c>
      <c r="D340" s="25">
        <v>0</v>
      </c>
      <c r="E340" s="25">
        <v>0</v>
      </c>
      <c r="F340" s="3"/>
      <c r="G340" s="15">
        <f t="shared" si="62"/>
        <v>0</v>
      </c>
      <c r="H340" s="92"/>
      <c r="I340" s="25">
        <v>0</v>
      </c>
      <c r="K340" s="25">
        <v>0</v>
      </c>
      <c r="L340" s="25"/>
      <c r="M340" s="15">
        <f t="shared" si="63"/>
        <v>0</v>
      </c>
    </row>
    <row r="341" spans="1:13" x14ac:dyDescent="0.3">
      <c r="A341" s="74" t="s">
        <v>667</v>
      </c>
      <c r="B341" s="93">
        <v>21520</v>
      </c>
      <c r="C341" s="74" t="s">
        <v>623</v>
      </c>
      <c r="D341" s="15">
        <v>0</v>
      </c>
      <c r="E341" s="15">
        <v>0</v>
      </c>
      <c r="F341" s="3"/>
      <c r="G341" s="15">
        <f t="shared" si="62"/>
        <v>0</v>
      </c>
      <c r="H341" s="95"/>
      <c r="I341" s="15">
        <v>0</v>
      </c>
      <c r="J341" s="15"/>
      <c r="K341" s="15">
        <v>0</v>
      </c>
      <c r="L341" s="15"/>
      <c r="M341" s="15">
        <f t="shared" si="63"/>
        <v>0</v>
      </c>
    </row>
    <row r="342" spans="1:13" x14ac:dyDescent="0.3">
      <c r="A342" s="74" t="s">
        <v>668</v>
      </c>
      <c r="B342" s="93">
        <v>21540</v>
      </c>
      <c r="C342" s="74" t="s">
        <v>625</v>
      </c>
      <c r="D342" s="15">
        <v>0</v>
      </c>
      <c r="E342" s="15">
        <v>0</v>
      </c>
      <c r="F342" s="3"/>
      <c r="G342" s="15">
        <f t="shared" si="62"/>
        <v>0</v>
      </c>
      <c r="H342" s="95"/>
      <c r="I342" s="15">
        <v>0</v>
      </c>
      <c r="J342" s="15"/>
      <c r="K342" s="15">
        <v>0</v>
      </c>
      <c r="L342" s="15"/>
      <c r="M342" s="15">
        <f t="shared" si="63"/>
        <v>0</v>
      </c>
    </row>
    <row r="343" spans="1:13" x14ac:dyDescent="0.3">
      <c r="A343" s="74" t="s">
        <v>669</v>
      </c>
      <c r="B343" s="93">
        <v>21560</v>
      </c>
      <c r="C343" s="74" t="s">
        <v>589</v>
      </c>
      <c r="D343" s="15">
        <v>0</v>
      </c>
      <c r="E343" s="15">
        <v>0</v>
      </c>
      <c r="F343" s="3"/>
      <c r="G343" s="15">
        <f t="shared" si="62"/>
        <v>0</v>
      </c>
      <c r="H343" s="95"/>
      <c r="I343" s="15">
        <v>0</v>
      </c>
      <c r="J343" s="15"/>
      <c r="K343" s="15">
        <v>0</v>
      </c>
      <c r="L343" s="15"/>
      <c r="M343" s="15">
        <f t="shared" si="63"/>
        <v>0</v>
      </c>
    </row>
    <row r="344" spans="1:13" x14ac:dyDescent="0.3">
      <c r="A344" s="74" t="s">
        <v>670</v>
      </c>
      <c r="B344" s="93">
        <v>21580</v>
      </c>
      <c r="C344" s="74" t="s">
        <v>343</v>
      </c>
      <c r="D344" s="15">
        <v>0</v>
      </c>
      <c r="E344" s="15">
        <v>0</v>
      </c>
      <c r="F344" s="3"/>
      <c r="G344" s="15">
        <f t="shared" si="62"/>
        <v>0</v>
      </c>
      <c r="H344" s="95"/>
      <c r="I344" s="15">
        <v>0</v>
      </c>
      <c r="J344" s="15"/>
      <c r="K344" s="15">
        <v>0</v>
      </c>
      <c r="L344" s="15"/>
      <c r="M344" s="15">
        <f t="shared" si="63"/>
        <v>0</v>
      </c>
    </row>
    <row r="345" spans="1:13" ht="14.5" thickBot="1" x14ac:dyDescent="0.35">
      <c r="A345" s="74" t="s">
        <v>671</v>
      </c>
      <c r="B345" s="93">
        <v>21600</v>
      </c>
      <c r="C345" s="96" t="s">
        <v>672</v>
      </c>
      <c r="D345" s="97">
        <f>SUM(D339:D344)</f>
        <v>4232</v>
      </c>
      <c r="E345" s="97">
        <f>SUM(E339:E344)</f>
        <v>0</v>
      </c>
      <c r="F345" s="3"/>
      <c r="G345" s="97">
        <f>SUM(G339:G344)</f>
        <v>4232</v>
      </c>
      <c r="H345" s="95"/>
      <c r="I345" s="97">
        <f>SUM(I339:I344)</f>
        <v>200</v>
      </c>
      <c r="J345" s="15"/>
      <c r="K345" s="97">
        <f>SUM(K339:K344)</f>
        <v>100</v>
      </c>
      <c r="L345" s="15"/>
      <c r="M345" s="97">
        <f>SUM(M339:M344)</f>
        <v>3932</v>
      </c>
    </row>
    <row r="346" spans="1:13" ht="15" thickTop="1" thickBot="1" x14ac:dyDescent="0.35">
      <c r="A346" s="74" t="s">
        <v>178</v>
      </c>
      <c r="B346" s="93">
        <v>21620</v>
      </c>
      <c r="C346" s="96" t="s">
        <v>673</v>
      </c>
      <c r="D346" s="97">
        <f>D338+D345</f>
        <v>8463</v>
      </c>
      <c r="E346" s="97">
        <f>E338+E345</f>
        <v>0</v>
      </c>
      <c r="F346" s="3"/>
      <c r="G346" s="97">
        <f>G338+G345</f>
        <v>8463</v>
      </c>
      <c r="H346" s="95"/>
      <c r="I346" s="97">
        <f>I338+I345</f>
        <v>301</v>
      </c>
      <c r="J346" s="15"/>
      <c r="K346" s="97">
        <f>K338+K345</f>
        <v>200</v>
      </c>
      <c r="L346" s="15"/>
      <c r="M346" s="97">
        <f>M338+M345</f>
        <v>7962</v>
      </c>
    </row>
    <row r="347" spans="1:13" ht="14.5" thickTop="1" x14ac:dyDescent="0.3">
      <c r="A347" s="99" t="s">
        <v>1782</v>
      </c>
      <c r="B347" s="100"/>
      <c r="C347" s="74"/>
      <c r="D347" s="25"/>
      <c r="F347" s="3"/>
      <c r="H347" s="92"/>
      <c r="L347" s="25"/>
      <c r="M347" s="15"/>
    </row>
    <row r="348" spans="1:13" x14ac:dyDescent="0.3">
      <c r="A348" s="74" t="s">
        <v>674</v>
      </c>
      <c r="B348" s="93">
        <v>22000</v>
      </c>
      <c r="C348" s="74" t="s">
        <v>329</v>
      </c>
      <c r="D348" s="15">
        <v>4241</v>
      </c>
      <c r="E348" s="15">
        <v>0</v>
      </c>
      <c r="F348" s="3"/>
      <c r="G348" s="15">
        <f t="shared" ref="G348:G357" si="64">D348+E348</f>
        <v>4241</v>
      </c>
      <c r="H348" s="95"/>
      <c r="I348" s="15">
        <v>2410</v>
      </c>
      <c r="J348" s="15"/>
      <c r="K348" s="15">
        <v>410</v>
      </c>
      <c r="L348" s="15"/>
      <c r="M348" s="15">
        <f>G348-I348-K348</f>
        <v>1421</v>
      </c>
    </row>
    <row r="349" spans="1:13" x14ac:dyDescent="0.3">
      <c r="A349" s="74" t="s">
        <v>675</v>
      </c>
      <c r="B349" s="93">
        <v>22020</v>
      </c>
      <c r="C349" s="74" t="s">
        <v>605</v>
      </c>
      <c r="D349" s="15">
        <v>0</v>
      </c>
      <c r="E349" s="15">
        <v>0</v>
      </c>
      <c r="F349" s="3"/>
      <c r="G349" s="15">
        <f t="shared" si="64"/>
        <v>0</v>
      </c>
      <c r="H349" s="95"/>
      <c r="I349" s="15">
        <v>0</v>
      </c>
      <c r="J349" s="15"/>
      <c r="K349" s="15">
        <v>0</v>
      </c>
      <c r="L349" s="15"/>
      <c r="M349" s="15"/>
    </row>
    <row r="350" spans="1:13" x14ac:dyDescent="0.3">
      <c r="A350" s="74" t="s">
        <v>676</v>
      </c>
      <c r="B350" s="93">
        <v>22040</v>
      </c>
      <c r="C350" s="74" t="s">
        <v>607</v>
      </c>
      <c r="D350" s="15">
        <v>0</v>
      </c>
      <c r="E350" s="15">
        <v>0</v>
      </c>
      <c r="F350" s="3"/>
      <c r="G350" s="15">
        <f t="shared" si="64"/>
        <v>0</v>
      </c>
      <c r="H350" s="95"/>
      <c r="I350" s="15">
        <v>0</v>
      </c>
      <c r="J350" s="15"/>
      <c r="K350" s="15">
        <v>0</v>
      </c>
      <c r="L350" s="15"/>
      <c r="M350" s="15">
        <f t="shared" ref="M350:M357" si="65">G350-I350-K350</f>
        <v>0</v>
      </c>
    </row>
    <row r="351" spans="1:13" x14ac:dyDescent="0.3">
      <c r="A351" s="74" t="s">
        <v>677</v>
      </c>
      <c r="B351" s="93">
        <v>22060</v>
      </c>
      <c r="C351" s="74" t="s">
        <v>609</v>
      </c>
      <c r="D351" s="15">
        <v>0</v>
      </c>
      <c r="E351" s="15">
        <v>0</v>
      </c>
      <c r="F351" s="3"/>
      <c r="G351" s="15">
        <f t="shared" si="64"/>
        <v>0</v>
      </c>
      <c r="H351" s="95"/>
      <c r="I351" s="15">
        <v>0</v>
      </c>
      <c r="J351" s="15"/>
      <c r="K351" s="15">
        <v>0</v>
      </c>
      <c r="L351" s="15"/>
      <c r="M351" s="15">
        <f t="shared" si="65"/>
        <v>0</v>
      </c>
    </row>
    <row r="352" spans="1:13" x14ac:dyDescent="0.3">
      <c r="A352" s="74" t="s">
        <v>678</v>
      </c>
      <c r="B352" s="93">
        <v>22065</v>
      </c>
      <c r="C352" s="74" t="s">
        <v>356</v>
      </c>
      <c r="D352" s="25">
        <v>0</v>
      </c>
      <c r="E352" s="25">
        <v>0</v>
      </c>
      <c r="F352" s="3"/>
      <c r="G352" s="15">
        <f t="shared" si="64"/>
        <v>0</v>
      </c>
      <c r="H352" s="92"/>
      <c r="I352" s="25">
        <v>0</v>
      </c>
      <c r="K352" s="25">
        <v>0</v>
      </c>
      <c r="L352" s="25"/>
      <c r="M352" s="15">
        <f t="shared" si="65"/>
        <v>0</v>
      </c>
    </row>
    <row r="353" spans="1:13" x14ac:dyDescent="0.3">
      <c r="A353" s="74" t="s">
        <v>679</v>
      </c>
      <c r="B353" s="93">
        <v>22080</v>
      </c>
      <c r="C353" s="74" t="s">
        <v>612</v>
      </c>
      <c r="D353" s="15">
        <v>0</v>
      </c>
      <c r="E353" s="15">
        <v>0</v>
      </c>
      <c r="F353" s="3"/>
      <c r="G353" s="15">
        <f t="shared" si="64"/>
        <v>0</v>
      </c>
      <c r="H353" s="95"/>
      <c r="I353" s="15">
        <v>0</v>
      </c>
      <c r="J353" s="15"/>
      <c r="K353" s="15">
        <v>0</v>
      </c>
      <c r="L353" s="15"/>
      <c r="M353" s="15">
        <f t="shared" si="65"/>
        <v>0</v>
      </c>
    </row>
    <row r="354" spans="1:13" x14ac:dyDescent="0.3">
      <c r="A354" s="74" t="s">
        <v>680</v>
      </c>
      <c r="B354" s="93">
        <v>22100</v>
      </c>
      <c r="C354" s="74" t="s">
        <v>337</v>
      </c>
      <c r="D354" s="15">
        <v>0</v>
      </c>
      <c r="E354" s="15">
        <v>0</v>
      </c>
      <c r="F354" s="3"/>
      <c r="G354" s="15">
        <f t="shared" si="64"/>
        <v>0</v>
      </c>
      <c r="H354" s="95"/>
      <c r="I354" s="15">
        <v>0</v>
      </c>
      <c r="J354" s="15"/>
      <c r="K354" s="15">
        <v>0</v>
      </c>
      <c r="L354" s="15"/>
      <c r="M354" s="15">
        <f t="shared" si="65"/>
        <v>0</v>
      </c>
    </row>
    <row r="355" spans="1:13" x14ac:dyDescent="0.3">
      <c r="A355" s="74" t="s">
        <v>681</v>
      </c>
      <c r="B355" s="93">
        <v>22120</v>
      </c>
      <c r="C355" s="74" t="s">
        <v>639</v>
      </c>
      <c r="D355" s="15">
        <v>0</v>
      </c>
      <c r="E355" s="15">
        <v>0</v>
      </c>
      <c r="F355" s="3"/>
      <c r="G355" s="15">
        <f t="shared" si="64"/>
        <v>0</v>
      </c>
      <c r="H355" s="95"/>
      <c r="I355" s="15">
        <v>0</v>
      </c>
      <c r="J355" s="15"/>
      <c r="K355" s="15">
        <v>0</v>
      </c>
      <c r="L355" s="15"/>
      <c r="M355" s="15">
        <f t="shared" si="65"/>
        <v>0</v>
      </c>
    </row>
    <row r="356" spans="1:13" x14ac:dyDescent="0.3">
      <c r="A356" s="74" t="s">
        <v>682</v>
      </c>
      <c r="B356" s="93">
        <v>22140</v>
      </c>
      <c r="C356" s="74" t="s">
        <v>341</v>
      </c>
      <c r="D356" s="15">
        <v>0</v>
      </c>
      <c r="E356" s="15">
        <v>0</v>
      </c>
      <c r="F356" s="3"/>
      <c r="G356" s="15">
        <f t="shared" si="64"/>
        <v>0</v>
      </c>
      <c r="H356" s="95"/>
      <c r="I356" s="15">
        <v>0</v>
      </c>
      <c r="J356" s="15"/>
      <c r="K356" s="15">
        <v>0</v>
      </c>
      <c r="L356" s="15"/>
      <c r="M356" s="15">
        <f t="shared" si="65"/>
        <v>0</v>
      </c>
    </row>
    <row r="357" spans="1:13" x14ac:dyDescent="0.3">
      <c r="A357" s="74" t="s">
        <v>683</v>
      </c>
      <c r="B357" s="93">
        <v>22160</v>
      </c>
      <c r="C357" s="74" t="s">
        <v>343</v>
      </c>
      <c r="D357" s="15">
        <v>0</v>
      </c>
      <c r="E357" s="15">
        <v>0</v>
      </c>
      <c r="F357" s="3"/>
      <c r="G357" s="15">
        <f t="shared" si="64"/>
        <v>0</v>
      </c>
      <c r="H357" s="95"/>
      <c r="I357" s="15">
        <v>0</v>
      </c>
      <c r="J357" s="15"/>
      <c r="K357" s="15">
        <v>0</v>
      </c>
      <c r="L357" s="15"/>
      <c r="M357" s="15">
        <f t="shared" si="65"/>
        <v>0</v>
      </c>
    </row>
    <row r="358" spans="1:13" ht="14.5" thickBot="1" x14ac:dyDescent="0.35">
      <c r="A358" s="74" t="s">
        <v>684</v>
      </c>
      <c r="B358" s="93">
        <v>22180</v>
      </c>
      <c r="C358" s="96" t="s">
        <v>685</v>
      </c>
      <c r="D358" s="97">
        <f>SUM(D348:D357)</f>
        <v>4241</v>
      </c>
      <c r="E358" s="97">
        <f>SUM(E348:E357)</f>
        <v>0</v>
      </c>
      <c r="F358" s="3"/>
      <c r="G358" s="97">
        <f>SUM(G348:G357)</f>
        <v>4241</v>
      </c>
      <c r="H358" s="95"/>
      <c r="I358" s="97">
        <f>SUM(I348:I357)</f>
        <v>2410</v>
      </c>
      <c r="J358" s="15"/>
      <c r="K358" s="97">
        <f>SUM(K348:K357)</f>
        <v>410</v>
      </c>
      <c r="L358" s="15"/>
      <c r="M358" s="97">
        <f>SUM(M348:M357)</f>
        <v>1421</v>
      </c>
    </row>
    <row r="359" spans="1:13" ht="14.5" thickTop="1" x14ac:dyDescent="0.3">
      <c r="A359" s="74" t="s">
        <v>686</v>
      </c>
      <c r="B359" s="93">
        <v>22500</v>
      </c>
      <c r="C359" s="74" t="s">
        <v>584</v>
      </c>
      <c r="D359" s="15">
        <v>0</v>
      </c>
      <c r="E359" s="15">
        <v>0</v>
      </c>
      <c r="F359" s="3"/>
      <c r="G359" s="15">
        <f t="shared" ref="G359:G364" si="66">D359+E359</f>
        <v>0</v>
      </c>
      <c r="H359" s="95"/>
      <c r="I359" s="15">
        <v>0</v>
      </c>
      <c r="J359" s="15"/>
      <c r="K359" s="15">
        <v>0</v>
      </c>
      <c r="L359" s="15"/>
      <c r="M359" s="15">
        <f t="shared" ref="M359:M364" si="67">G359-I359-K359</f>
        <v>0</v>
      </c>
    </row>
    <row r="360" spans="1:13" x14ac:dyDescent="0.3">
      <c r="A360" s="74" t="s">
        <v>687</v>
      </c>
      <c r="B360" s="93">
        <v>22505</v>
      </c>
      <c r="C360" s="74" t="s">
        <v>356</v>
      </c>
      <c r="D360" s="25">
        <v>0</v>
      </c>
      <c r="E360" s="25">
        <v>0</v>
      </c>
      <c r="F360" s="3"/>
      <c r="G360" s="15">
        <f t="shared" si="66"/>
        <v>0</v>
      </c>
      <c r="H360" s="92"/>
      <c r="I360" s="25">
        <v>0</v>
      </c>
      <c r="K360" s="25">
        <v>0</v>
      </c>
      <c r="L360" s="25"/>
      <c r="M360" s="15">
        <f t="shared" si="67"/>
        <v>0</v>
      </c>
    </row>
    <row r="361" spans="1:13" x14ac:dyDescent="0.3">
      <c r="A361" s="74" t="s">
        <v>688</v>
      </c>
      <c r="B361" s="93">
        <v>22520</v>
      </c>
      <c r="C361" s="74" t="s">
        <v>623</v>
      </c>
      <c r="D361" s="15">
        <v>0</v>
      </c>
      <c r="E361" s="15">
        <v>0</v>
      </c>
      <c r="F361" s="3"/>
      <c r="G361" s="15">
        <f t="shared" si="66"/>
        <v>0</v>
      </c>
      <c r="H361" s="95"/>
      <c r="I361" s="15">
        <v>0</v>
      </c>
      <c r="J361" s="15"/>
      <c r="K361" s="15">
        <v>0</v>
      </c>
      <c r="L361" s="15"/>
      <c r="M361" s="15">
        <f t="shared" si="67"/>
        <v>0</v>
      </c>
    </row>
    <row r="362" spans="1:13" x14ac:dyDescent="0.3">
      <c r="A362" s="74" t="s">
        <v>689</v>
      </c>
      <c r="B362" s="93">
        <v>22540</v>
      </c>
      <c r="C362" s="74" t="s">
        <v>625</v>
      </c>
      <c r="D362" s="15">
        <v>0</v>
      </c>
      <c r="E362" s="15">
        <v>0</v>
      </c>
      <c r="F362" s="3"/>
      <c r="G362" s="15">
        <f t="shared" si="66"/>
        <v>0</v>
      </c>
      <c r="H362" s="95"/>
      <c r="I362" s="15">
        <v>0</v>
      </c>
      <c r="J362" s="15"/>
      <c r="K362" s="15">
        <v>0</v>
      </c>
      <c r="L362" s="15"/>
      <c r="M362" s="15">
        <f t="shared" si="67"/>
        <v>0</v>
      </c>
    </row>
    <row r="363" spans="1:13" x14ac:dyDescent="0.3">
      <c r="A363" s="74" t="s">
        <v>690</v>
      </c>
      <c r="B363" s="93">
        <v>22560</v>
      </c>
      <c r="C363" s="74" t="s">
        <v>589</v>
      </c>
      <c r="D363" s="15">
        <v>0</v>
      </c>
      <c r="E363" s="15">
        <v>0</v>
      </c>
      <c r="F363" s="3"/>
      <c r="G363" s="15">
        <f t="shared" si="66"/>
        <v>0</v>
      </c>
      <c r="H363" s="95"/>
      <c r="I363" s="15">
        <v>0</v>
      </c>
      <c r="J363" s="15"/>
      <c r="K363" s="15">
        <v>0</v>
      </c>
      <c r="L363" s="15"/>
      <c r="M363" s="15">
        <f t="shared" si="67"/>
        <v>0</v>
      </c>
    </row>
    <row r="364" spans="1:13" x14ac:dyDescent="0.3">
      <c r="A364" s="74" t="s">
        <v>691</v>
      </c>
      <c r="B364" s="93">
        <v>22580</v>
      </c>
      <c r="C364" s="74" t="s">
        <v>343</v>
      </c>
      <c r="D364" s="15">
        <v>0</v>
      </c>
      <c r="E364" s="15">
        <v>0</v>
      </c>
      <c r="F364" s="3"/>
      <c r="G364" s="15">
        <f t="shared" si="66"/>
        <v>0</v>
      </c>
      <c r="H364" s="95"/>
      <c r="I364" s="15">
        <v>0</v>
      </c>
      <c r="J364" s="15"/>
      <c r="K364" s="15">
        <v>0</v>
      </c>
      <c r="L364" s="15"/>
      <c r="M364" s="15">
        <f t="shared" si="67"/>
        <v>0</v>
      </c>
    </row>
    <row r="365" spans="1:13" ht="14.5" thickBot="1" x14ac:dyDescent="0.35">
      <c r="A365" s="74" t="s">
        <v>692</v>
      </c>
      <c r="B365" s="93">
        <v>22600</v>
      </c>
      <c r="C365" s="96" t="s">
        <v>693</v>
      </c>
      <c r="D365" s="97">
        <f>SUM(D359:D364)</f>
        <v>0</v>
      </c>
      <c r="E365" s="97">
        <f>SUM(E359:E364)</f>
        <v>0</v>
      </c>
      <c r="F365" s="3"/>
      <c r="G365" s="97">
        <f>SUM(G359:G364)</f>
        <v>0</v>
      </c>
      <c r="H365" s="95"/>
      <c r="I365" s="97">
        <f>SUM(I359:I364)</f>
        <v>0</v>
      </c>
      <c r="J365" s="15"/>
      <c r="K365" s="97">
        <f>SUM(K359:K364)</f>
        <v>0</v>
      </c>
      <c r="L365" s="15"/>
      <c r="M365" s="97">
        <f>SUM(M359:M364)</f>
        <v>0</v>
      </c>
    </row>
    <row r="366" spans="1:13" ht="15" thickTop="1" thickBot="1" x14ac:dyDescent="0.35">
      <c r="A366" s="74" t="s">
        <v>180</v>
      </c>
      <c r="B366" s="93">
        <v>22620</v>
      </c>
      <c r="C366" s="96" t="s">
        <v>694</v>
      </c>
      <c r="D366" s="97">
        <f>D358+D365</f>
        <v>4241</v>
      </c>
      <c r="E366" s="97">
        <f>E358+E365</f>
        <v>0</v>
      </c>
      <c r="F366" s="3"/>
      <c r="G366" s="97">
        <f>G358+G365</f>
        <v>4241</v>
      </c>
      <c r="H366" s="95"/>
      <c r="I366" s="97">
        <f>I358+I365</f>
        <v>2410</v>
      </c>
      <c r="J366" s="15"/>
      <c r="K366" s="97">
        <f>K358+K365</f>
        <v>410</v>
      </c>
      <c r="L366" s="15"/>
      <c r="M366" s="97">
        <f>M358+M365</f>
        <v>1421</v>
      </c>
    </row>
    <row r="367" spans="1:13" ht="14.5" thickTop="1" x14ac:dyDescent="0.3">
      <c r="A367" s="99" t="s">
        <v>1783</v>
      </c>
      <c r="B367" s="100"/>
      <c r="C367" s="74"/>
      <c r="D367" s="25"/>
      <c r="F367" s="3"/>
      <c r="H367" s="92"/>
      <c r="L367" s="25"/>
      <c r="M367" s="15"/>
    </row>
    <row r="368" spans="1:13" x14ac:dyDescent="0.3">
      <c r="A368" s="74" t="s">
        <v>695</v>
      </c>
      <c r="B368" s="93">
        <v>23000</v>
      </c>
      <c r="C368" s="74" t="s">
        <v>329</v>
      </c>
      <c r="D368" s="15">
        <v>4251</v>
      </c>
      <c r="E368" s="15">
        <v>0</v>
      </c>
      <c r="F368" s="3"/>
      <c r="G368" s="15">
        <f t="shared" ref="G368:G377" si="68">D368+E368</f>
        <v>4251</v>
      </c>
      <c r="H368" s="95"/>
      <c r="I368" s="15">
        <v>2510</v>
      </c>
      <c r="J368" s="15"/>
      <c r="K368" s="15">
        <v>510</v>
      </c>
      <c r="L368" s="15"/>
      <c r="M368" s="15">
        <f>G368-I368-K368</f>
        <v>1231</v>
      </c>
    </row>
    <row r="369" spans="1:13" x14ac:dyDescent="0.3">
      <c r="A369" s="74" t="s">
        <v>696</v>
      </c>
      <c r="B369" s="93">
        <v>23020</v>
      </c>
      <c r="C369" s="74" t="s">
        <v>605</v>
      </c>
      <c r="D369" s="15">
        <v>0</v>
      </c>
      <c r="E369" s="15">
        <v>0</v>
      </c>
      <c r="F369" s="3"/>
      <c r="G369" s="15">
        <f t="shared" si="68"/>
        <v>0</v>
      </c>
      <c r="H369" s="95"/>
      <c r="I369" s="15">
        <v>0</v>
      </c>
      <c r="J369" s="15"/>
      <c r="K369" s="15">
        <v>0</v>
      </c>
      <c r="L369" s="15"/>
      <c r="M369" s="15"/>
    </row>
    <row r="370" spans="1:13" x14ac:dyDescent="0.3">
      <c r="A370" s="74" t="s">
        <v>697</v>
      </c>
      <c r="B370" s="93">
        <v>23040</v>
      </c>
      <c r="C370" s="74" t="s">
        <v>607</v>
      </c>
      <c r="D370" s="15">
        <v>0</v>
      </c>
      <c r="E370" s="15">
        <v>0</v>
      </c>
      <c r="F370" s="3"/>
      <c r="G370" s="15">
        <f t="shared" si="68"/>
        <v>0</v>
      </c>
      <c r="H370" s="95"/>
      <c r="I370" s="15">
        <v>0</v>
      </c>
      <c r="J370" s="15"/>
      <c r="K370" s="15">
        <v>0</v>
      </c>
      <c r="L370" s="15"/>
      <c r="M370" s="15">
        <f t="shared" ref="M370:M377" si="69">G370-I370-K370</f>
        <v>0</v>
      </c>
    </row>
    <row r="371" spans="1:13" x14ac:dyDescent="0.3">
      <c r="A371" s="74" t="s">
        <v>698</v>
      </c>
      <c r="B371" s="93">
        <v>23060</v>
      </c>
      <c r="C371" s="74" t="s">
        <v>609</v>
      </c>
      <c r="D371" s="15">
        <v>0</v>
      </c>
      <c r="E371" s="15">
        <v>0</v>
      </c>
      <c r="F371" s="3"/>
      <c r="G371" s="15">
        <f t="shared" si="68"/>
        <v>0</v>
      </c>
      <c r="H371" s="95"/>
      <c r="I371" s="15">
        <v>0</v>
      </c>
      <c r="J371" s="15"/>
      <c r="K371" s="15">
        <v>0</v>
      </c>
      <c r="L371" s="15"/>
      <c r="M371" s="15">
        <f t="shared" si="69"/>
        <v>0</v>
      </c>
    </row>
    <row r="372" spans="1:13" x14ac:dyDescent="0.3">
      <c r="A372" s="74" t="s">
        <v>699</v>
      </c>
      <c r="B372" s="93">
        <v>23065</v>
      </c>
      <c r="C372" s="74" t="s">
        <v>356</v>
      </c>
      <c r="D372" s="25">
        <v>0</v>
      </c>
      <c r="E372" s="25">
        <v>0</v>
      </c>
      <c r="F372" s="3"/>
      <c r="G372" s="15">
        <f t="shared" si="68"/>
        <v>0</v>
      </c>
      <c r="H372" s="92"/>
      <c r="I372" s="25">
        <v>0</v>
      </c>
      <c r="K372" s="25">
        <v>0</v>
      </c>
      <c r="L372" s="25"/>
      <c r="M372" s="15">
        <f t="shared" si="69"/>
        <v>0</v>
      </c>
    </row>
    <row r="373" spans="1:13" x14ac:dyDescent="0.3">
      <c r="A373" s="74" t="s">
        <v>700</v>
      </c>
      <c r="B373" s="93">
        <v>23080</v>
      </c>
      <c r="C373" s="74" t="s">
        <v>612</v>
      </c>
      <c r="D373" s="15">
        <v>0</v>
      </c>
      <c r="E373" s="15">
        <v>0</v>
      </c>
      <c r="F373" s="3"/>
      <c r="G373" s="15">
        <f t="shared" si="68"/>
        <v>0</v>
      </c>
      <c r="H373" s="95"/>
      <c r="I373" s="15">
        <v>0</v>
      </c>
      <c r="J373" s="15"/>
      <c r="K373" s="15">
        <v>0</v>
      </c>
      <c r="L373" s="15"/>
      <c r="M373" s="15">
        <f t="shared" si="69"/>
        <v>0</v>
      </c>
    </row>
    <row r="374" spans="1:13" x14ac:dyDescent="0.3">
      <c r="A374" s="74" t="s">
        <v>701</v>
      </c>
      <c r="B374" s="93">
        <v>23100</v>
      </c>
      <c r="C374" s="74" t="s">
        <v>337</v>
      </c>
      <c r="D374" s="15">
        <v>0</v>
      </c>
      <c r="E374" s="15">
        <v>0</v>
      </c>
      <c r="F374" s="3"/>
      <c r="G374" s="15">
        <f t="shared" si="68"/>
        <v>0</v>
      </c>
      <c r="H374" s="95"/>
      <c r="I374" s="15">
        <v>0</v>
      </c>
      <c r="J374" s="15"/>
      <c r="K374" s="15">
        <v>0</v>
      </c>
      <c r="L374" s="15"/>
      <c r="M374" s="15">
        <f t="shared" si="69"/>
        <v>0</v>
      </c>
    </row>
    <row r="375" spans="1:13" x14ac:dyDescent="0.3">
      <c r="A375" s="74" t="s">
        <v>702</v>
      </c>
      <c r="B375" s="93">
        <v>23120</v>
      </c>
      <c r="C375" s="74" t="s">
        <v>639</v>
      </c>
      <c r="D375" s="15">
        <v>0</v>
      </c>
      <c r="E375" s="15">
        <v>0</v>
      </c>
      <c r="F375" s="3"/>
      <c r="G375" s="15">
        <f t="shared" si="68"/>
        <v>0</v>
      </c>
      <c r="H375" s="95"/>
      <c r="I375" s="15">
        <v>0</v>
      </c>
      <c r="J375" s="15"/>
      <c r="K375" s="15">
        <v>0</v>
      </c>
      <c r="L375" s="15"/>
      <c r="M375" s="15">
        <f t="shared" si="69"/>
        <v>0</v>
      </c>
    </row>
    <row r="376" spans="1:13" x14ac:dyDescent="0.3">
      <c r="A376" s="74" t="s">
        <v>703</v>
      </c>
      <c r="B376" s="93">
        <v>23140</v>
      </c>
      <c r="C376" s="74" t="s">
        <v>341</v>
      </c>
      <c r="D376" s="15">
        <v>0</v>
      </c>
      <c r="E376" s="15">
        <v>0</v>
      </c>
      <c r="F376" s="3"/>
      <c r="G376" s="15">
        <f t="shared" si="68"/>
        <v>0</v>
      </c>
      <c r="H376" s="95"/>
      <c r="I376" s="15">
        <v>0</v>
      </c>
      <c r="J376" s="15"/>
      <c r="K376" s="15">
        <v>0</v>
      </c>
      <c r="L376" s="15"/>
      <c r="M376" s="15">
        <f t="shared" si="69"/>
        <v>0</v>
      </c>
    </row>
    <row r="377" spans="1:13" x14ac:dyDescent="0.3">
      <c r="A377" s="74" t="s">
        <v>704</v>
      </c>
      <c r="B377" s="93">
        <v>23160</v>
      </c>
      <c r="C377" s="74" t="s">
        <v>343</v>
      </c>
      <c r="D377" s="15">
        <v>0</v>
      </c>
      <c r="E377" s="15">
        <v>0</v>
      </c>
      <c r="F377" s="3"/>
      <c r="G377" s="15">
        <f t="shared" si="68"/>
        <v>0</v>
      </c>
      <c r="H377" s="95"/>
      <c r="I377" s="15">
        <v>0</v>
      </c>
      <c r="J377" s="15"/>
      <c r="K377" s="15">
        <v>0</v>
      </c>
      <c r="L377" s="15"/>
      <c r="M377" s="15">
        <f t="shared" si="69"/>
        <v>0</v>
      </c>
    </row>
    <row r="378" spans="1:13" ht="14.5" thickBot="1" x14ac:dyDescent="0.35">
      <c r="A378" s="74" t="s">
        <v>705</v>
      </c>
      <c r="B378" s="93">
        <v>23180</v>
      </c>
      <c r="C378" s="96" t="s">
        <v>706</v>
      </c>
      <c r="D378" s="97">
        <f>SUM(D368:D377)</f>
        <v>4251</v>
      </c>
      <c r="E378" s="97">
        <f>SUM(E368:E377)</f>
        <v>0</v>
      </c>
      <c r="F378" s="3"/>
      <c r="G378" s="97">
        <f>SUM(G368:G377)</f>
        <v>4251</v>
      </c>
      <c r="H378" s="95"/>
      <c r="I378" s="97">
        <f>SUM(I368:I377)</f>
        <v>2510</v>
      </c>
      <c r="J378" s="15"/>
      <c r="K378" s="97">
        <f>SUM(K368:K377)</f>
        <v>510</v>
      </c>
      <c r="L378" s="15"/>
      <c r="M378" s="97">
        <f>SUM(M368:M377)</f>
        <v>1231</v>
      </c>
    </row>
    <row r="379" spans="1:13" ht="14.5" thickTop="1" x14ac:dyDescent="0.3">
      <c r="A379" s="74" t="s">
        <v>707</v>
      </c>
      <c r="B379" s="93">
        <v>23500</v>
      </c>
      <c r="C379" s="74" t="s">
        <v>620</v>
      </c>
      <c r="D379" s="15">
        <v>0</v>
      </c>
      <c r="E379" s="15">
        <v>0</v>
      </c>
      <c r="F379" s="3"/>
      <c r="G379" s="15">
        <f t="shared" ref="G379:G384" si="70">D379+E379</f>
        <v>0</v>
      </c>
      <c r="H379" s="95"/>
      <c r="I379" s="15">
        <v>0</v>
      </c>
      <c r="J379" s="15"/>
      <c r="K379" s="15">
        <v>0</v>
      </c>
      <c r="L379" s="15"/>
      <c r="M379" s="15">
        <f t="shared" ref="M379:M384" si="71">G379-I379-K379</f>
        <v>0</v>
      </c>
    </row>
    <row r="380" spans="1:13" x14ac:dyDescent="0.3">
      <c r="A380" s="74" t="s">
        <v>708</v>
      </c>
      <c r="B380" s="93">
        <v>23505</v>
      </c>
      <c r="C380" s="74" t="s">
        <v>356</v>
      </c>
      <c r="D380" s="25">
        <v>4252</v>
      </c>
      <c r="E380" s="25">
        <v>0</v>
      </c>
      <c r="F380" s="3"/>
      <c r="G380" s="15">
        <f t="shared" si="70"/>
        <v>4252</v>
      </c>
      <c r="H380" s="92"/>
      <c r="I380" s="25">
        <v>2520</v>
      </c>
      <c r="K380" s="25">
        <v>520</v>
      </c>
      <c r="L380" s="25"/>
      <c r="M380" s="15">
        <f t="shared" si="71"/>
        <v>1212</v>
      </c>
    </row>
    <row r="381" spans="1:13" x14ac:dyDescent="0.3">
      <c r="A381" s="74" t="s">
        <v>709</v>
      </c>
      <c r="B381" s="93">
        <v>23520</v>
      </c>
      <c r="C381" s="74" t="s">
        <v>623</v>
      </c>
      <c r="D381" s="15">
        <v>0</v>
      </c>
      <c r="E381" s="15">
        <v>0</v>
      </c>
      <c r="F381" s="3"/>
      <c r="G381" s="15">
        <f t="shared" si="70"/>
        <v>0</v>
      </c>
      <c r="H381" s="95"/>
      <c r="I381" s="15">
        <v>0</v>
      </c>
      <c r="J381" s="15"/>
      <c r="K381" s="15">
        <v>0</v>
      </c>
      <c r="L381" s="15"/>
      <c r="M381" s="15">
        <f t="shared" si="71"/>
        <v>0</v>
      </c>
    </row>
    <row r="382" spans="1:13" x14ac:dyDescent="0.3">
      <c r="A382" s="74" t="s">
        <v>710</v>
      </c>
      <c r="B382" s="93">
        <v>23540</v>
      </c>
      <c r="C382" s="74" t="s">
        <v>625</v>
      </c>
      <c r="D382" s="15">
        <v>0</v>
      </c>
      <c r="E382" s="15">
        <v>0</v>
      </c>
      <c r="F382" s="3"/>
      <c r="G382" s="15">
        <f t="shared" si="70"/>
        <v>0</v>
      </c>
      <c r="H382" s="95"/>
      <c r="I382" s="15">
        <v>0</v>
      </c>
      <c r="J382" s="15"/>
      <c r="K382" s="15">
        <v>0</v>
      </c>
      <c r="L382" s="15"/>
      <c r="M382" s="15">
        <f t="shared" si="71"/>
        <v>0</v>
      </c>
    </row>
    <row r="383" spans="1:13" x14ac:dyDescent="0.3">
      <c r="A383" s="74" t="s">
        <v>711</v>
      </c>
      <c r="B383" s="93">
        <v>23560</v>
      </c>
      <c r="C383" s="74" t="s">
        <v>589</v>
      </c>
      <c r="D383" s="15">
        <v>0</v>
      </c>
      <c r="E383" s="15">
        <v>0</v>
      </c>
      <c r="F383" s="3"/>
      <c r="G383" s="15">
        <f t="shared" si="70"/>
        <v>0</v>
      </c>
      <c r="H383" s="95"/>
      <c r="I383" s="15">
        <v>0</v>
      </c>
      <c r="J383" s="15"/>
      <c r="K383" s="15">
        <v>0</v>
      </c>
      <c r="L383" s="15"/>
      <c r="M383" s="15">
        <f t="shared" si="71"/>
        <v>0</v>
      </c>
    </row>
    <row r="384" spans="1:13" x14ac:dyDescent="0.3">
      <c r="A384" s="74" t="s">
        <v>712</v>
      </c>
      <c r="B384" s="93">
        <v>23580</v>
      </c>
      <c r="C384" s="74" t="s">
        <v>343</v>
      </c>
      <c r="D384" s="15">
        <v>0</v>
      </c>
      <c r="E384" s="15">
        <v>0</v>
      </c>
      <c r="F384" s="3"/>
      <c r="G384" s="15">
        <f t="shared" si="70"/>
        <v>0</v>
      </c>
      <c r="H384" s="95"/>
      <c r="I384" s="15">
        <v>0</v>
      </c>
      <c r="J384" s="15"/>
      <c r="K384" s="15">
        <v>0</v>
      </c>
      <c r="L384" s="15"/>
      <c r="M384" s="15">
        <f t="shared" si="71"/>
        <v>0</v>
      </c>
    </row>
    <row r="385" spans="1:13" ht="14.5" thickBot="1" x14ac:dyDescent="0.35">
      <c r="A385" s="74" t="s">
        <v>713</v>
      </c>
      <c r="B385" s="93">
        <v>23600</v>
      </c>
      <c r="C385" s="96" t="s">
        <v>714</v>
      </c>
      <c r="D385" s="97">
        <f>SUM(D379:D384)</f>
        <v>4252</v>
      </c>
      <c r="E385" s="97">
        <f>SUM(E379:E384)</f>
        <v>0</v>
      </c>
      <c r="F385" s="3"/>
      <c r="G385" s="97">
        <f>SUM(G379:G384)</f>
        <v>4252</v>
      </c>
      <c r="H385" s="95"/>
      <c r="I385" s="97">
        <f>SUM(I379:I384)</f>
        <v>2520</v>
      </c>
      <c r="J385" s="15"/>
      <c r="K385" s="97">
        <f>SUM(K379:K384)</f>
        <v>520</v>
      </c>
      <c r="L385" s="15"/>
      <c r="M385" s="97">
        <f>SUM(M379:M384)</f>
        <v>1212</v>
      </c>
    </row>
    <row r="386" spans="1:13" ht="15" thickTop="1" thickBot="1" x14ac:dyDescent="0.35">
      <c r="A386" s="74" t="s">
        <v>182</v>
      </c>
      <c r="B386" s="93">
        <v>23620</v>
      </c>
      <c r="C386" s="96" t="s">
        <v>715</v>
      </c>
      <c r="D386" s="97">
        <f>D378+D385</f>
        <v>8503</v>
      </c>
      <c r="E386" s="97">
        <f>E378+E385</f>
        <v>0</v>
      </c>
      <c r="F386" s="102"/>
      <c r="G386" s="97">
        <f>G378+G385</f>
        <v>8503</v>
      </c>
      <c r="H386" s="95"/>
      <c r="I386" s="97">
        <f>I378+I385</f>
        <v>5030</v>
      </c>
      <c r="J386" s="15"/>
      <c r="K386" s="97">
        <f>K378+K385</f>
        <v>1030</v>
      </c>
      <c r="L386" s="15"/>
      <c r="M386" s="97">
        <f>M378+M385</f>
        <v>2443</v>
      </c>
    </row>
    <row r="387" spans="1:13" ht="14.5" thickTop="1" x14ac:dyDescent="0.3">
      <c r="A387" s="99" t="s">
        <v>1784</v>
      </c>
      <c r="B387" s="100"/>
      <c r="C387" s="74"/>
      <c r="D387" s="25"/>
      <c r="F387" s="3"/>
      <c r="H387" s="92"/>
      <c r="L387" s="25"/>
      <c r="M387" s="15"/>
    </row>
    <row r="388" spans="1:13" x14ac:dyDescent="0.3">
      <c r="A388" s="74" t="s">
        <v>716</v>
      </c>
      <c r="B388" s="93">
        <v>25000</v>
      </c>
      <c r="C388" s="74" t="s">
        <v>584</v>
      </c>
      <c r="D388" s="25">
        <v>10000</v>
      </c>
      <c r="E388" s="25">
        <v>0</v>
      </c>
      <c r="F388" s="3"/>
      <c r="G388" s="15">
        <f t="shared" ref="G388:G393" si="72">D388+E388</f>
        <v>10000</v>
      </c>
      <c r="H388" s="92"/>
      <c r="I388" s="25">
        <v>2000</v>
      </c>
      <c r="K388" s="25">
        <v>6000</v>
      </c>
      <c r="L388" s="25"/>
      <c r="M388" s="15">
        <f t="shared" ref="M388:M393" si="73">G388-I388-K388</f>
        <v>2000</v>
      </c>
    </row>
    <row r="389" spans="1:13" x14ac:dyDescent="0.3">
      <c r="A389" s="74" t="s">
        <v>717</v>
      </c>
      <c r="B389" s="93">
        <v>25005</v>
      </c>
      <c r="C389" s="74" t="s">
        <v>356</v>
      </c>
      <c r="D389" s="25">
        <v>0</v>
      </c>
      <c r="E389" s="25">
        <v>0</v>
      </c>
      <c r="F389" s="3"/>
      <c r="G389" s="15">
        <f t="shared" si="72"/>
        <v>0</v>
      </c>
      <c r="H389" s="92"/>
      <c r="I389" s="25">
        <v>0</v>
      </c>
      <c r="K389" s="25">
        <v>0</v>
      </c>
      <c r="L389" s="25"/>
      <c r="M389" s="15">
        <f t="shared" si="73"/>
        <v>0</v>
      </c>
    </row>
    <row r="390" spans="1:13" x14ac:dyDescent="0.3">
      <c r="A390" s="74" t="s">
        <v>718</v>
      </c>
      <c r="B390" s="93">
        <v>25020</v>
      </c>
      <c r="C390" s="74" t="s">
        <v>587</v>
      </c>
      <c r="D390" s="25">
        <v>9000</v>
      </c>
      <c r="E390" s="25">
        <v>0</v>
      </c>
      <c r="F390" s="3"/>
      <c r="G390" s="15">
        <f t="shared" si="72"/>
        <v>9000</v>
      </c>
      <c r="H390" s="92"/>
      <c r="I390" s="25">
        <v>2000</v>
      </c>
      <c r="K390" s="25">
        <v>7000</v>
      </c>
      <c r="L390" s="25"/>
      <c r="M390" s="15">
        <f t="shared" si="73"/>
        <v>0</v>
      </c>
    </row>
    <row r="391" spans="1:13" x14ac:dyDescent="0.3">
      <c r="A391" s="74" t="s">
        <v>719</v>
      </c>
      <c r="B391" s="93">
        <v>25040</v>
      </c>
      <c r="C391" s="74" t="s">
        <v>589</v>
      </c>
      <c r="D391" s="25">
        <v>1000</v>
      </c>
      <c r="E391" s="25">
        <v>0</v>
      </c>
      <c r="F391" s="3"/>
      <c r="G391" s="15">
        <f t="shared" si="72"/>
        <v>1000</v>
      </c>
      <c r="H391" s="92"/>
      <c r="I391" s="25">
        <v>0</v>
      </c>
      <c r="K391" s="25">
        <v>1000</v>
      </c>
      <c r="L391" s="25"/>
      <c r="M391" s="15">
        <f t="shared" si="73"/>
        <v>0</v>
      </c>
    </row>
    <row r="392" spans="1:13" x14ac:dyDescent="0.3">
      <c r="A392" s="74" t="s">
        <v>720</v>
      </c>
      <c r="B392" s="93">
        <v>25060</v>
      </c>
      <c r="C392" s="74" t="s">
        <v>343</v>
      </c>
      <c r="D392" s="25">
        <v>0</v>
      </c>
      <c r="E392" s="25">
        <v>0</v>
      </c>
      <c r="F392" s="3"/>
      <c r="G392" s="15">
        <f t="shared" si="72"/>
        <v>0</v>
      </c>
      <c r="H392" s="92"/>
      <c r="I392" s="25">
        <v>0</v>
      </c>
      <c r="K392" s="25">
        <v>0</v>
      </c>
      <c r="L392" s="25"/>
      <c r="M392" s="15">
        <f t="shared" si="73"/>
        <v>0</v>
      </c>
    </row>
    <row r="393" spans="1:13" x14ac:dyDescent="0.3">
      <c r="A393" s="74" t="s">
        <v>721</v>
      </c>
      <c r="B393" s="93">
        <v>25080</v>
      </c>
      <c r="C393" s="74" t="s">
        <v>722</v>
      </c>
      <c r="D393" s="25">
        <v>0</v>
      </c>
      <c r="E393" s="25">
        <v>0</v>
      </c>
      <c r="F393" s="3"/>
      <c r="G393" s="15">
        <f t="shared" si="72"/>
        <v>0</v>
      </c>
      <c r="H393" s="92"/>
      <c r="I393" s="25">
        <v>0</v>
      </c>
      <c r="K393" s="25">
        <v>0</v>
      </c>
      <c r="L393" s="25"/>
      <c r="M393" s="15">
        <f t="shared" si="73"/>
        <v>0</v>
      </c>
    </row>
    <row r="394" spans="1:13" ht="14.5" thickBot="1" x14ac:dyDescent="0.35">
      <c r="A394" s="74" t="s">
        <v>184</v>
      </c>
      <c r="B394" s="93">
        <v>25100</v>
      </c>
      <c r="C394" s="99" t="s">
        <v>723</v>
      </c>
      <c r="D394" s="40">
        <f>SUM(D388:D393)</f>
        <v>20000</v>
      </c>
      <c r="E394" s="40">
        <f>SUM(E388:E393)</f>
        <v>0</v>
      </c>
      <c r="F394" s="3"/>
      <c r="G394" s="40">
        <f>SUM(G388:G393)</f>
        <v>20000</v>
      </c>
      <c r="H394" s="92"/>
      <c r="I394" s="40">
        <f>SUM(I388:I393)</f>
        <v>4000</v>
      </c>
      <c r="K394" s="40">
        <f>SUM(K388:K393)</f>
        <v>14000</v>
      </c>
      <c r="L394" s="25"/>
      <c r="M394" s="97">
        <f>SUM(M388:M393)</f>
        <v>2000</v>
      </c>
    </row>
    <row r="395" spans="1:13" ht="14.5" thickTop="1" x14ac:dyDescent="0.3">
      <c r="A395" s="99" t="s">
        <v>1785</v>
      </c>
      <c r="B395" s="100"/>
      <c r="C395" s="74"/>
      <c r="D395" s="25"/>
      <c r="F395" s="3"/>
      <c r="H395" s="92"/>
      <c r="L395" s="25"/>
      <c r="M395" s="15"/>
    </row>
    <row r="396" spans="1:13" x14ac:dyDescent="0.3">
      <c r="A396" s="74" t="s">
        <v>724</v>
      </c>
      <c r="B396" s="93">
        <v>27000</v>
      </c>
      <c r="C396" s="74" t="s">
        <v>584</v>
      </c>
      <c r="D396" s="25">
        <v>20000</v>
      </c>
      <c r="E396" s="25">
        <v>0</v>
      </c>
      <c r="F396" s="3"/>
      <c r="G396" s="15">
        <f t="shared" ref="G396:G401" si="74">D396+E396</f>
        <v>20000</v>
      </c>
      <c r="H396" s="92"/>
      <c r="I396" s="25">
        <v>2000</v>
      </c>
      <c r="K396" s="25">
        <v>13000</v>
      </c>
      <c r="L396" s="25"/>
      <c r="M396" s="15">
        <f t="shared" ref="M396:M401" si="75">G396-I396-K396</f>
        <v>5000</v>
      </c>
    </row>
    <row r="397" spans="1:13" x14ac:dyDescent="0.3">
      <c r="A397" s="74" t="s">
        <v>725</v>
      </c>
      <c r="B397" s="93">
        <v>27005</v>
      </c>
      <c r="C397" s="74" t="s">
        <v>356</v>
      </c>
      <c r="D397" s="25">
        <v>0</v>
      </c>
      <c r="E397" s="25">
        <v>0</v>
      </c>
      <c r="F397" s="3"/>
      <c r="G397" s="15">
        <f t="shared" si="74"/>
        <v>0</v>
      </c>
      <c r="H397" s="92"/>
      <c r="I397" s="25">
        <v>0</v>
      </c>
      <c r="K397" s="25">
        <v>0</v>
      </c>
      <c r="L397" s="25"/>
      <c r="M397" s="15">
        <f t="shared" si="75"/>
        <v>0</v>
      </c>
    </row>
    <row r="398" spans="1:13" x14ac:dyDescent="0.3">
      <c r="A398" s="74" t="s">
        <v>726</v>
      </c>
      <c r="B398" s="93">
        <v>27020</v>
      </c>
      <c r="C398" s="74" t="s">
        <v>587</v>
      </c>
      <c r="D398" s="25">
        <v>0</v>
      </c>
      <c r="E398" s="25">
        <v>0</v>
      </c>
      <c r="F398" s="3"/>
      <c r="G398" s="15">
        <f t="shared" si="74"/>
        <v>0</v>
      </c>
      <c r="H398" s="92"/>
      <c r="I398" s="25">
        <v>0</v>
      </c>
      <c r="K398" s="25">
        <v>0</v>
      </c>
      <c r="L398" s="25"/>
      <c r="M398" s="15">
        <f t="shared" si="75"/>
        <v>0</v>
      </c>
    </row>
    <row r="399" spans="1:13" x14ac:dyDescent="0.3">
      <c r="A399" s="74" t="s">
        <v>727</v>
      </c>
      <c r="B399" s="93">
        <v>27040</v>
      </c>
      <c r="C399" s="74" t="s">
        <v>589</v>
      </c>
      <c r="D399" s="25">
        <v>10000</v>
      </c>
      <c r="E399" s="25">
        <v>0</v>
      </c>
      <c r="F399" s="3"/>
      <c r="G399" s="15">
        <f t="shared" si="74"/>
        <v>10000</v>
      </c>
      <c r="H399" s="92"/>
      <c r="I399" s="25">
        <v>0</v>
      </c>
      <c r="K399" s="25">
        <v>10000</v>
      </c>
      <c r="L399" s="25"/>
      <c r="M399" s="15">
        <f t="shared" si="75"/>
        <v>0</v>
      </c>
    </row>
    <row r="400" spans="1:13" x14ac:dyDescent="0.3">
      <c r="A400" s="74" t="s">
        <v>728</v>
      </c>
      <c r="B400" s="93">
        <v>27060</v>
      </c>
      <c r="C400" s="74" t="s">
        <v>343</v>
      </c>
      <c r="D400" s="25">
        <v>0</v>
      </c>
      <c r="E400" s="25">
        <v>0</v>
      </c>
      <c r="F400" s="3"/>
      <c r="G400" s="15">
        <f t="shared" si="74"/>
        <v>0</v>
      </c>
      <c r="H400" s="92"/>
      <c r="I400" s="25">
        <v>0</v>
      </c>
      <c r="K400" s="25">
        <v>0</v>
      </c>
      <c r="L400" s="25"/>
      <c r="M400" s="15">
        <f t="shared" si="75"/>
        <v>0</v>
      </c>
    </row>
    <row r="401" spans="1:13" x14ac:dyDescent="0.3">
      <c r="A401" s="74" t="s">
        <v>729</v>
      </c>
      <c r="B401" s="93">
        <v>27080</v>
      </c>
      <c r="C401" s="74" t="s">
        <v>730</v>
      </c>
      <c r="D401" s="25">
        <v>0</v>
      </c>
      <c r="E401" s="25">
        <v>0</v>
      </c>
      <c r="F401" s="3"/>
      <c r="G401" s="15">
        <f t="shared" si="74"/>
        <v>0</v>
      </c>
      <c r="H401" s="92"/>
      <c r="I401" s="25">
        <v>0</v>
      </c>
      <c r="K401" s="25">
        <v>0</v>
      </c>
      <c r="L401" s="25"/>
      <c r="M401" s="15">
        <f t="shared" si="75"/>
        <v>0</v>
      </c>
    </row>
    <row r="402" spans="1:13" ht="14.5" thickBot="1" x14ac:dyDescent="0.35">
      <c r="A402" s="74" t="s">
        <v>731</v>
      </c>
      <c r="B402" s="93">
        <v>27100</v>
      </c>
      <c r="C402" s="99" t="s">
        <v>732</v>
      </c>
      <c r="D402" s="40">
        <f>SUM(D396:D401)</f>
        <v>30000</v>
      </c>
      <c r="E402" s="40">
        <f>SUM(E396:E401)</f>
        <v>0</v>
      </c>
      <c r="F402" s="3"/>
      <c r="G402" s="40">
        <f>SUM(G396:G401)</f>
        <v>30000</v>
      </c>
      <c r="H402" s="92"/>
      <c r="I402" s="40">
        <f>SUM(I396:I401)</f>
        <v>2000</v>
      </c>
      <c r="K402" s="40">
        <f>SUM(K396:K401)</f>
        <v>23000</v>
      </c>
      <c r="L402" s="25"/>
      <c r="M402" s="97">
        <f>SUM(M396:M401)</f>
        <v>5000</v>
      </c>
    </row>
    <row r="403" spans="1:13" ht="14.5" thickTop="1" x14ac:dyDescent="0.3">
      <c r="A403" s="99" t="s">
        <v>1786</v>
      </c>
      <c r="B403" s="100"/>
      <c r="C403" s="74"/>
      <c r="D403" s="25"/>
      <c r="F403" s="3"/>
      <c r="H403" s="92"/>
      <c r="L403" s="25"/>
      <c r="M403" s="15"/>
    </row>
    <row r="404" spans="1:13" x14ac:dyDescent="0.3">
      <c r="A404" s="74" t="s">
        <v>733</v>
      </c>
      <c r="B404" s="93">
        <v>29000</v>
      </c>
      <c r="C404" s="74" t="s">
        <v>734</v>
      </c>
      <c r="D404" s="25">
        <v>0</v>
      </c>
      <c r="E404" s="25">
        <v>0</v>
      </c>
      <c r="F404" s="3"/>
      <c r="G404" s="15">
        <f t="shared" ref="G404:G413" si="76">D404+E404</f>
        <v>0</v>
      </c>
      <c r="H404" s="92"/>
      <c r="I404" s="25">
        <v>0</v>
      </c>
      <c r="K404" s="25">
        <v>0</v>
      </c>
      <c r="L404" s="25"/>
      <c r="M404" s="15">
        <f t="shared" ref="M404:M413" si="77">G404-I404-K404</f>
        <v>0</v>
      </c>
    </row>
    <row r="405" spans="1:13" x14ac:dyDescent="0.3">
      <c r="A405" s="74" t="s">
        <v>735</v>
      </c>
      <c r="B405" s="93">
        <v>29020</v>
      </c>
      <c r="C405" s="74" t="s">
        <v>736</v>
      </c>
      <c r="D405" s="25">
        <v>0</v>
      </c>
      <c r="E405" s="25">
        <v>0</v>
      </c>
      <c r="F405" s="3"/>
      <c r="G405" s="15">
        <f t="shared" si="76"/>
        <v>0</v>
      </c>
      <c r="H405" s="92"/>
      <c r="I405" s="25">
        <v>0</v>
      </c>
      <c r="K405" s="25">
        <v>0</v>
      </c>
      <c r="L405" s="25"/>
      <c r="M405" s="15">
        <f t="shared" si="77"/>
        <v>0</v>
      </c>
    </row>
    <row r="406" spans="1:13" x14ac:dyDescent="0.3">
      <c r="A406" s="74" t="s">
        <v>737</v>
      </c>
      <c r="B406" s="93">
        <v>29040</v>
      </c>
      <c r="C406" s="74" t="s">
        <v>738</v>
      </c>
      <c r="D406" s="25">
        <v>0</v>
      </c>
      <c r="E406" s="25">
        <v>0</v>
      </c>
      <c r="F406" s="3"/>
      <c r="G406" s="15">
        <f t="shared" si="76"/>
        <v>0</v>
      </c>
      <c r="H406" s="92"/>
      <c r="I406" s="25">
        <v>0</v>
      </c>
      <c r="K406" s="25">
        <v>0</v>
      </c>
      <c r="L406" s="25"/>
      <c r="M406" s="15">
        <f t="shared" si="77"/>
        <v>0</v>
      </c>
    </row>
    <row r="407" spans="1:13" x14ac:dyDescent="0.3">
      <c r="A407" s="74" t="s">
        <v>739</v>
      </c>
      <c r="B407" s="93">
        <v>29060</v>
      </c>
      <c r="C407" s="74" t="s">
        <v>740</v>
      </c>
      <c r="D407" s="25">
        <v>7200</v>
      </c>
      <c r="E407" s="25">
        <v>0</v>
      </c>
      <c r="F407" s="3"/>
      <c r="G407" s="15">
        <f t="shared" si="76"/>
        <v>7200</v>
      </c>
      <c r="H407" s="92"/>
      <c r="I407" s="25">
        <v>5630</v>
      </c>
      <c r="K407" s="25">
        <v>630</v>
      </c>
      <c r="L407" s="25"/>
      <c r="M407" s="15">
        <f t="shared" si="77"/>
        <v>940</v>
      </c>
    </row>
    <row r="408" spans="1:13" x14ac:dyDescent="0.3">
      <c r="A408" s="74" t="s">
        <v>741</v>
      </c>
      <c r="B408" s="93">
        <v>29080</v>
      </c>
      <c r="C408" s="74" t="s">
        <v>742</v>
      </c>
      <c r="D408" s="25">
        <v>0</v>
      </c>
      <c r="E408" s="25">
        <v>0</v>
      </c>
      <c r="F408" s="3"/>
      <c r="G408" s="15">
        <f t="shared" si="76"/>
        <v>0</v>
      </c>
      <c r="H408" s="92"/>
      <c r="I408" s="25">
        <v>0</v>
      </c>
      <c r="K408" s="25">
        <v>0</v>
      </c>
      <c r="L408" s="25"/>
      <c r="M408" s="15">
        <f t="shared" si="77"/>
        <v>0</v>
      </c>
    </row>
    <row r="409" spans="1:13" x14ac:dyDescent="0.3">
      <c r="A409" s="74" t="s">
        <v>743</v>
      </c>
      <c r="B409" s="93">
        <v>29100</v>
      </c>
      <c r="C409" s="74" t="s">
        <v>744</v>
      </c>
      <c r="D409" s="25">
        <v>169240</v>
      </c>
      <c r="E409" s="25">
        <v>0</v>
      </c>
      <c r="F409" s="3"/>
      <c r="G409" s="15">
        <f t="shared" si="76"/>
        <v>169240</v>
      </c>
      <c r="H409" s="92"/>
      <c r="I409" s="25">
        <v>0</v>
      </c>
      <c r="K409" s="25">
        <v>0</v>
      </c>
      <c r="L409" s="25"/>
      <c r="M409" s="15">
        <f t="shared" si="77"/>
        <v>169240</v>
      </c>
    </row>
    <row r="410" spans="1:13" x14ac:dyDescent="0.3">
      <c r="A410" s="74" t="s">
        <v>745</v>
      </c>
      <c r="B410" s="93">
        <v>29120</v>
      </c>
      <c r="C410" s="74" t="s">
        <v>746</v>
      </c>
      <c r="D410" s="25">
        <v>0</v>
      </c>
      <c r="E410" s="25">
        <v>0</v>
      </c>
      <c r="F410" s="3"/>
      <c r="G410" s="15">
        <f t="shared" si="76"/>
        <v>0</v>
      </c>
      <c r="H410" s="92"/>
      <c r="I410" s="25">
        <v>0</v>
      </c>
      <c r="K410" s="25">
        <v>0</v>
      </c>
      <c r="L410" s="25"/>
      <c r="M410" s="15">
        <f t="shared" si="77"/>
        <v>0</v>
      </c>
    </row>
    <row r="411" spans="1:13" x14ac:dyDescent="0.3">
      <c r="A411" s="74" t="s">
        <v>747</v>
      </c>
      <c r="B411" s="93">
        <v>29140</v>
      </c>
      <c r="C411" s="74" t="s">
        <v>748</v>
      </c>
      <c r="D411" s="25">
        <v>23550</v>
      </c>
      <c r="E411" s="25">
        <v>0</v>
      </c>
      <c r="F411" s="3"/>
      <c r="G411" s="15">
        <f t="shared" si="76"/>
        <v>23550</v>
      </c>
      <c r="H411" s="92"/>
      <c r="I411" s="25">
        <v>0</v>
      </c>
      <c r="K411" s="25">
        <v>0</v>
      </c>
      <c r="L411" s="25"/>
      <c r="M411" s="15">
        <f t="shared" si="77"/>
        <v>23550</v>
      </c>
    </row>
    <row r="412" spans="1:13" x14ac:dyDescent="0.3">
      <c r="A412" s="74" t="s">
        <v>749</v>
      </c>
      <c r="B412" s="93">
        <v>29160</v>
      </c>
      <c r="C412" s="74" t="s">
        <v>750</v>
      </c>
      <c r="D412" s="25">
        <v>0</v>
      </c>
      <c r="E412" s="25">
        <v>0</v>
      </c>
      <c r="F412" s="3"/>
      <c r="G412" s="15">
        <f t="shared" si="76"/>
        <v>0</v>
      </c>
      <c r="H412" s="92"/>
      <c r="I412" s="25">
        <v>0</v>
      </c>
      <c r="K412" s="25">
        <v>0</v>
      </c>
      <c r="L412" s="25"/>
      <c r="M412" s="15">
        <f t="shared" si="77"/>
        <v>0</v>
      </c>
    </row>
    <row r="413" spans="1:13" x14ac:dyDescent="0.3">
      <c r="A413" s="74" t="s">
        <v>751</v>
      </c>
      <c r="B413" s="93">
        <v>29165</v>
      </c>
      <c r="C413" s="74" t="s">
        <v>752</v>
      </c>
      <c r="D413" s="25">
        <v>0</v>
      </c>
      <c r="E413" s="25">
        <v>0</v>
      </c>
      <c r="F413" s="3"/>
      <c r="G413" s="15">
        <f t="shared" si="76"/>
        <v>0</v>
      </c>
      <c r="H413" s="92"/>
      <c r="I413" s="25">
        <v>0</v>
      </c>
      <c r="K413" s="25">
        <v>0</v>
      </c>
      <c r="L413" s="25"/>
      <c r="M413" s="15">
        <f t="shared" si="77"/>
        <v>0</v>
      </c>
    </row>
    <row r="414" spans="1:13" ht="14.5" thickBot="1" x14ac:dyDescent="0.35">
      <c r="A414" s="74" t="s">
        <v>753</v>
      </c>
      <c r="B414" s="93">
        <v>29180</v>
      </c>
      <c r="C414" s="99" t="s">
        <v>754</v>
      </c>
      <c r="D414" s="40">
        <f>SUM(D404:D413)</f>
        <v>199990</v>
      </c>
      <c r="E414" s="40">
        <f>SUM(E404:E413)</f>
        <v>0</v>
      </c>
      <c r="F414" s="3"/>
      <c r="G414" s="40">
        <f>SUM(G404:G413)</f>
        <v>199990</v>
      </c>
      <c r="H414" s="92"/>
      <c r="I414" s="40">
        <f>SUM(I404:I413)</f>
        <v>5630</v>
      </c>
      <c r="K414" s="40">
        <f>SUM(K404:K413)</f>
        <v>630</v>
      </c>
      <c r="L414" s="25"/>
      <c r="M414" s="97">
        <f>SUM(M404:M413)</f>
        <v>193730</v>
      </c>
    </row>
    <row r="415" spans="1:13" ht="14.5" thickTop="1" x14ac:dyDescent="0.3">
      <c r="A415" s="99" t="s">
        <v>1787</v>
      </c>
      <c r="B415" s="100"/>
      <c r="C415" s="74"/>
      <c r="D415" s="25"/>
      <c r="F415" s="3"/>
      <c r="H415" s="92"/>
      <c r="L415" s="25"/>
      <c r="M415" s="15"/>
    </row>
    <row r="416" spans="1:13" x14ac:dyDescent="0.3">
      <c r="A416" s="74" t="s">
        <v>755</v>
      </c>
      <c r="B416" s="93">
        <v>29500</v>
      </c>
      <c r="C416" s="74" t="s">
        <v>584</v>
      </c>
      <c r="D416" s="25">
        <v>40000</v>
      </c>
      <c r="E416" s="25">
        <v>0</v>
      </c>
      <c r="F416" s="3"/>
      <c r="G416" s="15">
        <f t="shared" ref="G416:G425" si="78">D416+E416</f>
        <v>40000</v>
      </c>
      <c r="H416" s="92"/>
      <c r="I416" s="25">
        <v>2000</v>
      </c>
      <c r="K416" s="25">
        <v>27000</v>
      </c>
      <c r="L416" s="25"/>
      <c r="M416" s="15">
        <f t="shared" ref="M416:M425" si="79">G416-I416-K416</f>
        <v>11000</v>
      </c>
    </row>
    <row r="417" spans="1:13" x14ac:dyDescent="0.3">
      <c r="A417" s="74" t="s">
        <v>756</v>
      </c>
      <c r="B417" s="93">
        <v>29520</v>
      </c>
      <c r="C417" s="74" t="s">
        <v>757</v>
      </c>
      <c r="D417" s="15">
        <v>0</v>
      </c>
      <c r="E417" s="15">
        <v>0</v>
      </c>
      <c r="F417" s="3"/>
      <c r="G417" s="15">
        <f t="shared" si="78"/>
        <v>0</v>
      </c>
      <c r="H417" s="95"/>
      <c r="I417" s="15">
        <v>0</v>
      </c>
      <c r="J417" s="15"/>
      <c r="K417" s="15">
        <v>0</v>
      </c>
      <c r="L417" s="25"/>
      <c r="M417" s="15">
        <f t="shared" si="79"/>
        <v>0</v>
      </c>
    </row>
    <row r="418" spans="1:13" x14ac:dyDescent="0.3">
      <c r="A418" s="74" t="s">
        <v>758</v>
      </c>
      <c r="B418" s="93">
        <v>29540</v>
      </c>
      <c r="C418" s="74" t="s">
        <v>759</v>
      </c>
      <c r="D418" s="15">
        <v>0</v>
      </c>
      <c r="E418" s="15">
        <v>0</v>
      </c>
      <c r="F418" s="3"/>
      <c r="G418" s="15">
        <f t="shared" si="78"/>
        <v>0</v>
      </c>
      <c r="H418" s="95"/>
      <c r="I418" s="15">
        <v>0</v>
      </c>
      <c r="J418" s="15"/>
      <c r="K418" s="15">
        <v>0</v>
      </c>
      <c r="L418" s="25"/>
      <c r="M418" s="15">
        <f t="shared" si="79"/>
        <v>0</v>
      </c>
    </row>
    <row r="419" spans="1:13" x14ac:dyDescent="0.3">
      <c r="A419" s="74" t="s">
        <v>760</v>
      </c>
      <c r="B419" s="93">
        <v>29560</v>
      </c>
      <c r="C419" s="74" t="s">
        <v>761</v>
      </c>
      <c r="D419" s="15">
        <v>0</v>
      </c>
      <c r="E419" s="15">
        <v>0</v>
      </c>
      <c r="F419" s="3"/>
      <c r="G419" s="15">
        <f t="shared" si="78"/>
        <v>0</v>
      </c>
      <c r="H419" s="95"/>
      <c r="I419" s="15">
        <v>0</v>
      </c>
      <c r="J419" s="15"/>
      <c r="K419" s="15">
        <v>0</v>
      </c>
      <c r="L419" s="25"/>
      <c r="M419" s="15">
        <f t="shared" si="79"/>
        <v>0</v>
      </c>
    </row>
    <row r="420" spans="1:13" x14ac:dyDescent="0.3">
      <c r="A420" s="74" t="s">
        <v>762</v>
      </c>
      <c r="B420" s="93">
        <v>29580</v>
      </c>
      <c r="C420" s="74" t="s">
        <v>763</v>
      </c>
      <c r="D420" s="15">
        <v>0</v>
      </c>
      <c r="E420" s="15">
        <v>0</v>
      </c>
      <c r="F420" s="3"/>
      <c r="G420" s="15">
        <f t="shared" si="78"/>
        <v>0</v>
      </c>
      <c r="H420" s="95"/>
      <c r="I420" s="15">
        <v>0</v>
      </c>
      <c r="J420" s="15"/>
      <c r="K420" s="15">
        <v>0</v>
      </c>
      <c r="L420" s="25"/>
      <c r="M420" s="15">
        <f t="shared" si="79"/>
        <v>0</v>
      </c>
    </row>
    <row r="421" spans="1:13" x14ac:dyDescent="0.3">
      <c r="A421" s="74" t="s">
        <v>764</v>
      </c>
      <c r="B421" s="93">
        <v>29585</v>
      </c>
      <c r="C421" s="74" t="s">
        <v>356</v>
      </c>
      <c r="D421" s="25">
        <v>0</v>
      </c>
      <c r="E421" s="25">
        <v>0</v>
      </c>
      <c r="F421" s="3"/>
      <c r="G421" s="15">
        <f t="shared" si="78"/>
        <v>0</v>
      </c>
      <c r="H421" s="92"/>
      <c r="I421" s="25">
        <v>0</v>
      </c>
      <c r="K421" s="25">
        <v>0</v>
      </c>
      <c r="L421" s="25"/>
      <c r="M421" s="15">
        <f t="shared" si="79"/>
        <v>0</v>
      </c>
    </row>
    <row r="422" spans="1:13" x14ac:dyDescent="0.3">
      <c r="A422" s="74" t="s">
        <v>765</v>
      </c>
      <c r="B422" s="93">
        <v>29600</v>
      </c>
      <c r="C422" s="74" t="s">
        <v>623</v>
      </c>
      <c r="D422" s="25">
        <v>30000</v>
      </c>
      <c r="E422" s="25">
        <v>0</v>
      </c>
      <c r="F422" s="3"/>
      <c r="G422" s="15">
        <f t="shared" si="78"/>
        <v>30000</v>
      </c>
      <c r="H422" s="92"/>
      <c r="I422" s="25">
        <v>1000</v>
      </c>
      <c r="K422" s="25">
        <v>29000</v>
      </c>
      <c r="L422" s="25"/>
      <c r="M422" s="15">
        <f t="shared" si="79"/>
        <v>0</v>
      </c>
    </row>
    <row r="423" spans="1:13" x14ac:dyDescent="0.3">
      <c r="A423" s="74" t="s">
        <v>766</v>
      </c>
      <c r="B423" s="93">
        <v>29620</v>
      </c>
      <c r="C423" s="74" t="s">
        <v>337</v>
      </c>
      <c r="D423" s="25">
        <v>0</v>
      </c>
      <c r="E423" s="25">
        <v>0</v>
      </c>
      <c r="F423" s="3"/>
      <c r="G423" s="15">
        <f t="shared" si="78"/>
        <v>0</v>
      </c>
      <c r="H423" s="92"/>
      <c r="I423" s="25">
        <v>0</v>
      </c>
      <c r="K423" s="25">
        <v>0</v>
      </c>
      <c r="L423" s="25"/>
      <c r="M423" s="15">
        <f t="shared" si="79"/>
        <v>0</v>
      </c>
    </row>
    <row r="424" spans="1:13" x14ac:dyDescent="0.3">
      <c r="A424" s="74" t="s">
        <v>767</v>
      </c>
      <c r="B424" s="93">
        <v>29640</v>
      </c>
      <c r="C424" s="74" t="s">
        <v>589</v>
      </c>
      <c r="D424" s="25">
        <v>20000</v>
      </c>
      <c r="E424" s="25">
        <v>0</v>
      </c>
      <c r="F424" s="3"/>
      <c r="G424" s="15">
        <f t="shared" si="78"/>
        <v>20000</v>
      </c>
      <c r="H424" s="92"/>
      <c r="I424" s="25">
        <v>400</v>
      </c>
      <c r="K424" s="25">
        <v>19600</v>
      </c>
      <c r="L424" s="25"/>
      <c r="M424" s="15">
        <f t="shared" si="79"/>
        <v>0</v>
      </c>
    </row>
    <row r="425" spans="1:13" x14ac:dyDescent="0.3">
      <c r="A425" s="74" t="s">
        <v>768</v>
      </c>
      <c r="B425" s="93">
        <v>29660</v>
      </c>
      <c r="C425" s="74" t="s">
        <v>343</v>
      </c>
      <c r="D425" s="25">
        <v>10000</v>
      </c>
      <c r="E425" s="25">
        <v>0</v>
      </c>
      <c r="F425" s="3"/>
      <c r="G425" s="15">
        <f t="shared" si="78"/>
        <v>10000</v>
      </c>
      <c r="H425" s="92"/>
      <c r="I425" s="25">
        <v>0</v>
      </c>
      <c r="K425" s="25">
        <v>10000</v>
      </c>
      <c r="L425" s="25"/>
      <c r="M425" s="15">
        <f t="shared" si="79"/>
        <v>0</v>
      </c>
    </row>
    <row r="426" spans="1:13" ht="14.5" thickBot="1" x14ac:dyDescent="0.35">
      <c r="A426" s="74" t="s">
        <v>769</v>
      </c>
      <c r="B426" s="93">
        <v>29680</v>
      </c>
      <c r="C426" s="99" t="s">
        <v>770</v>
      </c>
      <c r="D426" s="40">
        <f>SUM(D416:D425)</f>
        <v>100000</v>
      </c>
      <c r="E426" s="40">
        <f>SUM(E416:E425)</f>
        <v>0</v>
      </c>
      <c r="F426" s="3"/>
      <c r="G426" s="40">
        <f>SUM(G416:G425)</f>
        <v>100000</v>
      </c>
      <c r="H426" s="92"/>
      <c r="I426" s="40">
        <f>SUM(I416:I425)</f>
        <v>3400</v>
      </c>
      <c r="K426" s="40">
        <f>SUM(K416:K425)</f>
        <v>85600</v>
      </c>
      <c r="L426" s="25"/>
      <c r="M426" s="97">
        <f>SUM(M416:M425)</f>
        <v>11000</v>
      </c>
    </row>
    <row r="427" spans="1:13" ht="14.5" thickTop="1" x14ac:dyDescent="0.3">
      <c r="A427" s="99" t="s">
        <v>1807</v>
      </c>
      <c r="B427" s="100"/>
      <c r="C427" s="74"/>
      <c r="D427" s="25"/>
      <c r="F427" s="3"/>
      <c r="H427" s="92"/>
      <c r="L427" s="25"/>
      <c r="M427" s="15"/>
    </row>
    <row r="428" spans="1:13" x14ac:dyDescent="0.3">
      <c r="A428" s="74" t="s">
        <v>771</v>
      </c>
      <c r="B428" s="93">
        <v>30500</v>
      </c>
      <c r="C428" s="74" t="s">
        <v>584</v>
      </c>
      <c r="D428" s="25">
        <v>50000</v>
      </c>
      <c r="E428" s="25">
        <v>0</v>
      </c>
      <c r="F428" s="3"/>
      <c r="G428" s="15">
        <f t="shared" ref="G428:G435" si="80">D428+E428</f>
        <v>50000</v>
      </c>
      <c r="H428" s="92"/>
      <c r="I428" s="25">
        <v>3000</v>
      </c>
      <c r="K428" s="25">
        <v>42500</v>
      </c>
      <c r="L428" s="25"/>
      <c r="M428" s="15">
        <f t="shared" ref="M428:M435" si="81">G428-I428-K428</f>
        <v>4500</v>
      </c>
    </row>
    <row r="429" spans="1:13" x14ac:dyDescent="0.3">
      <c r="A429" s="74" t="s">
        <v>772</v>
      </c>
      <c r="B429" s="93">
        <v>30520</v>
      </c>
      <c r="C429" s="74" t="s">
        <v>773</v>
      </c>
      <c r="D429" s="15">
        <v>0</v>
      </c>
      <c r="E429" s="15">
        <v>0</v>
      </c>
      <c r="F429" s="3"/>
      <c r="G429" s="15">
        <f t="shared" si="80"/>
        <v>0</v>
      </c>
      <c r="H429" s="95"/>
      <c r="I429" s="15">
        <v>0</v>
      </c>
      <c r="J429" s="15"/>
      <c r="K429" s="15">
        <v>0</v>
      </c>
      <c r="L429" s="25"/>
      <c r="M429" s="15">
        <f t="shared" si="81"/>
        <v>0</v>
      </c>
    </row>
    <row r="430" spans="1:13" x14ac:dyDescent="0.3">
      <c r="A430" s="74" t="s">
        <v>774</v>
      </c>
      <c r="B430" s="93">
        <v>30525</v>
      </c>
      <c r="C430" s="74" t="s">
        <v>356</v>
      </c>
      <c r="D430" s="25">
        <v>0</v>
      </c>
      <c r="E430" s="25">
        <v>0</v>
      </c>
      <c r="F430" s="3"/>
      <c r="G430" s="15">
        <f t="shared" si="80"/>
        <v>0</v>
      </c>
      <c r="H430" s="92"/>
      <c r="I430" s="25">
        <v>0</v>
      </c>
      <c r="K430" s="25">
        <v>0</v>
      </c>
      <c r="L430" s="25"/>
      <c r="M430" s="15">
        <f t="shared" si="81"/>
        <v>0</v>
      </c>
    </row>
    <row r="431" spans="1:13" x14ac:dyDescent="0.3">
      <c r="A431" s="74" t="s">
        <v>775</v>
      </c>
      <c r="B431" s="93">
        <v>30540</v>
      </c>
      <c r="C431" s="74" t="s">
        <v>623</v>
      </c>
      <c r="D431" s="25">
        <v>25000</v>
      </c>
      <c r="E431" s="25">
        <v>0</v>
      </c>
      <c r="F431" s="3"/>
      <c r="G431" s="15">
        <f t="shared" si="80"/>
        <v>25000</v>
      </c>
      <c r="H431" s="92"/>
      <c r="I431" s="25">
        <v>525</v>
      </c>
      <c r="K431" s="25">
        <v>24475</v>
      </c>
      <c r="L431" s="25"/>
      <c r="M431" s="15">
        <f t="shared" si="81"/>
        <v>0</v>
      </c>
    </row>
    <row r="432" spans="1:13" x14ac:dyDescent="0.3">
      <c r="A432" s="74" t="s">
        <v>776</v>
      </c>
      <c r="B432" s="93">
        <v>30560</v>
      </c>
      <c r="C432" s="74" t="s">
        <v>337</v>
      </c>
      <c r="D432" s="25">
        <v>0</v>
      </c>
      <c r="E432" s="25">
        <v>0</v>
      </c>
      <c r="F432" s="3"/>
      <c r="G432" s="15">
        <f t="shared" si="80"/>
        <v>0</v>
      </c>
      <c r="H432" s="92"/>
      <c r="I432" s="25">
        <v>0</v>
      </c>
      <c r="K432" s="25">
        <v>0</v>
      </c>
      <c r="L432" s="25"/>
      <c r="M432" s="15">
        <f t="shared" si="81"/>
        <v>0</v>
      </c>
    </row>
    <row r="433" spans="1:13" x14ac:dyDescent="0.3">
      <c r="A433" s="74" t="s">
        <v>777</v>
      </c>
      <c r="B433" s="93">
        <v>30580</v>
      </c>
      <c r="C433" s="74" t="s">
        <v>589</v>
      </c>
      <c r="D433" s="25">
        <v>0</v>
      </c>
      <c r="E433" s="25">
        <v>0</v>
      </c>
      <c r="F433" s="3"/>
      <c r="G433" s="15">
        <f t="shared" si="80"/>
        <v>0</v>
      </c>
      <c r="H433" s="92"/>
      <c r="I433" s="25">
        <v>0</v>
      </c>
      <c r="K433" s="25">
        <v>0</v>
      </c>
      <c r="L433" s="25"/>
      <c r="M433" s="15">
        <f t="shared" si="81"/>
        <v>0</v>
      </c>
    </row>
    <row r="434" spans="1:13" x14ac:dyDescent="0.3">
      <c r="A434" s="133" t="s">
        <v>1801</v>
      </c>
      <c r="B434" s="134">
        <v>30585</v>
      </c>
      <c r="C434" s="133" t="s">
        <v>1802</v>
      </c>
      <c r="D434" s="25">
        <v>0</v>
      </c>
      <c r="E434" s="25">
        <v>0</v>
      </c>
      <c r="F434" s="3"/>
      <c r="G434" s="15">
        <f t="shared" ref="G434" si="82">D434+E434</f>
        <v>0</v>
      </c>
      <c r="H434" s="92"/>
      <c r="I434" s="25">
        <v>0</v>
      </c>
      <c r="K434" s="25">
        <v>0</v>
      </c>
      <c r="L434" s="25"/>
      <c r="M434" s="15">
        <f t="shared" ref="M434" si="83">G434-I434-K434</f>
        <v>0</v>
      </c>
    </row>
    <row r="435" spans="1:13" x14ac:dyDescent="0.3">
      <c r="A435" s="74" t="s">
        <v>778</v>
      </c>
      <c r="B435" s="93">
        <v>30600</v>
      </c>
      <c r="C435" s="74" t="s">
        <v>343</v>
      </c>
      <c r="D435" s="25">
        <v>0</v>
      </c>
      <c r="E435" s="25">
        <v>0</v>
      </c>
      <c r="F435" s="3"/>
      <c r="G435" s="15">
        <f t="shared" si="80"/>
        <v>0</v>
      </c>
      <c r="H435" s="92"/>
      <c r="I435" s="25">
        <v>0</v>
      </c>
      <c r="K435" s="25">
        <v>0</v>
      </c>
      <c r="L435" s="25"/>
      <c r="M435" s="15">
        <f t="shared" si="81"/>
        <v>0</v>
      </c>
    </row>
    <row r="436" spans="1:13" ht="14.5" thickBot="1" x14ac:dyDescent="0.35">
      <c r="A436" s="74" t="s">
        <v>779</v>
      </c>
      <c r="B436" s="93">
        <v>30620</v>
      </c>
      <c r="C436" s="99" t="s">
        <v>780</v>
      </c>
      <c r="D436" s="40">
        <f>SUM(D428:D435)</f>
        <v>75000</v>
      </c>
      <c r="E436" s="40">
        <f>SUM(E428:E435)</f>
        <v>0</v>
      </c>
      <c r="F436" s="3"/>
      <c r="G436" s="40">
        <f>SUM(G428:G435)</f>
        <v>75000</v>
      </c>
      <c r="H436" s="92"/>
      <c r="I436" s="40">
        <f>SUM(I428:I435)</f>
        <v>3525</v>
      </c>
      <c r="K436" s="40">
        <f>SUM(K428:K435)</f>
        <v>66975</v>
      </c>
      <c r="L436" s="25"/>
      <c r="M436" s="97">
        <f>SUM(M428:M435)</f>
        <v>4500</v>
      </c>
    </row>
    <row r="437" spans="1:13" ht="14.5" thickTop="1" x14ac:dyDescent="0.3">
      <c r="A437" s="99" t="s">
        <v>1808</v>
      </c>
      <c r="B437" s="100"/>
      <c r="C437" s="74"/>
      <c r="D437" s="25"/>
      <c r="F437" s="3"/>
      <c r="H437" s="92"/>
      <c r="L437" s="25"/>
      <c r="M437" s="15"/>
    </row>
    <row r="438" spans="1:13" x14ac:dyDescent="0.3">
      <c r="A438" s="74" t="s">
        <v>781</v>
      </c>
      <c r="B438" s="93">
        <v>40500</v>
      </c>
      <c r="C438" s="74" t="s">
        <v>584</v>
      </c>
      <c r="D438" s="25">
        <v>15000</v>
      </c>
      <c r="E438" s="25">
        <v>0</v>
      </c>
      <c r="F438" s="3"/>
      <c r="G438" s="15">
        <f t="shared" ref="G438:G442" si="84">D438+E438</f>
        <v>15000</v>
      </c>
      <c r="H438" s="92"/>
      <c r="I438" s="25">
        <v>1000</v>
      </c>
      <c r="K438" s="25">
        <v>10000</v>
      </c>
      <c r="L438" s="25"/>
      <c r="M438" s="15">
        <f>G438-I438-K438</f>
        <v>4000</v>
      </c>
    </row>
    <row r="439" spans="1:13" x14ac:dyDescent="0.3">
      <c r="A439" s="74" t="s">
        <v>782</v>
      </c>
      <c r="B439" s="93">
        <v>40505</v>
      </c>
      <c r="C439" s="74" t="s">
        <v>356</v>
      </c>
      <c r="D439" s="25">
        <v>0</v>
      </c>
      <c r="E439" s="25">
        <v>0</v>
      </c>
      <c r="F439" s="3"/>
      <c r="G439" s="15">
        <f t="shared" si="84"/>
        <v>0</v>
      </c>
      <c r="H439" s="92"/>
      <c r="I439" s="25">
        <v>0</v>
      </c>
      <c r="K439" s="25">
        <v>0</v>
      </c>
      <c r="L439" s="25"/>
      <c r="M439" s="15">
        <f>G439-I439-K439</f>
        <v>0</v>
      </c>
    </row>
    <row r="440" spans="1:13" x14ac:dyDescent="0.3">
      <c r="A440" s="74" t="s">
        <v>783</v>
      </c>
      <c r="B440" s="93">
        <v>40520</v>
      </c>
      <c r="C440" s="74" t="s">
        <v>784</v>
      </c>
      <c r="D440" s="25">
        <v>0</v>
      </c>
      <c r="E440" s="25">
        <v>0</v>
      </c>
      <c r="F440" s="3"/>
      <c r="G440" s="15">
        <f t="shared" si="84"/>
        <v>0</v>
      </c>
      <c r="H440" s="92"/>
      <c r="I440" s="25">
        <v>0</v>
      </c>
      <c r="K440" s="25">
        <v>0</v>
      </c>
      <c r="L440" s="25"/>
      <c r="M440" s="15">
        <f>G440-I440-K440</f>
        <v>0</v>
      </c>
    </row>
    <row r="441" spans="1:13" x14ac:dyDescent="0.3">
      <c r="A441" s="74" t="s">
        <v>785</v>
      </c>
      <c r="B441" s="93">
        <v>40540</v>
      </c>
      <c r="C441" s="74" t="s">
        <v>589</v>
      </c>
      <c r="D441" s="25">
        <v>0</v>
      </c>
      <c r="E441" s="25">
        <v>0</v>
      </c>
      <c r="F441" s="3"/>
      <c r="G441" s="15">
        <f t="shared" si="84"/>
        <v>0</v>
      </c>
      <c r="H441" s="92"/>
      <c r="I441" s="25">
        <v>0</v>
      </c>
      <c r="K441" s="25">
        <v>0</v>
      </c>
      <c r="L441" s="25"/>
      <c r="M441" s="15">
        <f>G441-I441-K441</f>
        <v>0</v>
      </c>
    </row>
    <row r="442" spans="1:13" x14ac:dyDescent="0.3">
      <c r="A442" s="74" t="s">
        <v>786</v>
      </c>
      <c r="B442" s="93">
        <v>40560</v>
      </c>
      <c r="C442" s="74" t="s">
        <v>343</v>
      </c>
      <c r="D442" s="25">
        <v>0</v>
      </c>
      <c r="E442" s="25">
        <v>0</v>
      </c>
      <c r="F442" s="3"/>
      <c r="G442" s="15">
        <f t="shared" si="84"/>
        <v>0</v>
      </c>
      <c r="H442" s="92"/>
      <c r="I442" s="25">
        <v>0</v>
      </c>
      <c r="K442" s="25">
        <v>0</v>
      </c>
      <c r="L442" s="25"/>
      <c r="M442" s="15">
        <f>G442-I442-K442</f>
        <v>0</v>
      </c>
    </row>
    <row r="443" spans="1:13" ht="14.5" thickBot="1" x14ac:dyDescent="0.35">
      <c r="A443" s="74" t="s">
        <v>787</v>
      </c>
      <c r="B443" s="93">
        <v>40580</v>
      </c>
      <c r="C443" s="99" t="s">
        <v>788</v>
      </c>
      <c r="D443" s="40">
        <f>SUM(D438:D442)</f>
        <v>15000</v>
      </c>
      <c r="E443" s="40">
        <f>SUM(E438:E442)</f>
        <v>0</v>
      </c>
      <c r="F443" s="3"/>
      <c r="G443" s="40">
        <f>SUM(G438:G442)</f>
        <v>15000</v>
      </c>
      <c r="H443" s="92"/>
      <c r="I443" s="40">
        <f>SUM(I438:I442)</f>
        <v>1000</v>
      </c>
      <c r="K443" s="40">
        <f>SUM(K438:K442)</f>
        <v>10000</v>
      </c>
      <c r="L443" s="25"/>
      <c r="M443" s="97">
        <f>SUM(M438:M442)</f>
        <v>4000</v>
      </c>
    </row>
    <row r="444" spans="1:13" ht="14.5" thickTop="1" x14ac:dyDescent="0.3">
      <c r="A444" s="99" t="s">
        <v>1809</v>
      </c>
      <c r="B444" s="100"/>
      <c r="C444" s="74"/>
      <c r="D444" s="25"/>
      <c r="F444" s="3"/>
      <c r="H444" s="92"/>
      <c r="L444" s="25"/>
      <c r="M444" s="15"/>
    </row>
    <row r="445" spans="1:13" x14ac:dyDescent="0.3">
      <c r="A445" s="74" t="s">
        <v>789</v>
      </c>
      <c r="B445" s="93">
        <v>41000</v>
      </c>
      <c r="C445" s="74" t="s">
        <v>584</v>
      </c>
      <c r="D445" s="25">
        <v>10000</v>
      </c>
      <c r="E445" s="25">
        <v>0</v>
      </c>
      <c r="F445" s="3"/>
      <c r="G445" s="15">
        <f t="shared" ref="G445:G449" si="85">D445+E445</f>
        <v>10000</v>
      </c>
      <c r="H445" s="92"/>
      <c r="I445" s="25">
        <v>1000</v>
      </c>
      <c r="K445" s="25">
        <v>5000</v>
      </c>
      <c r="L445" s="25"/>
      <c r="M445" s="15">
        <f>G445-I445-K445</f>
        <v>4000</v>
      </c>
    </row>
    <row r="446" spans="1:13" x14ac:dyDescent="0.3">
      <c r="A446" s="74" t="s">
        <v>790</v>
      </c>
      <c r="B446" s="93">
        <v>41005</v>
      </c>
      <c r="C446" s="74" t="s">
        <v>356</v>
      </c>
      <c r="D446" s="25">
        <v>0</v>
      </c>
      <c r="E446" s="25">
        <v>0</v>
      </c>
      <c r="F446" s="3"/>
      <c r="G446" s="15">
        <f t="shared" si="85"/>
        <v>0</v>
      </c>
      <c r="H446" s="92"/>
      <c r="I446" s="25">
        <v>0</v>
      </c>
      <c r="K446" s="25">
        <v>0</v>
      </c>
      <c r="L446" s="25"/>
      <c r="M446" s="15">
        <f>G446-I446-K446</f>
        <v>0</v>
      </c>
    </row>
    <row r="447" spans="1:13" x14ac:dyDescent="0.3">
      <c r="A447" s="74" t="s">
        <v>791</v>
      </c>
      <c r="B447" s="93">
        <v>41020</v>
      </c>
      <c r="C447" s="74" t="s">
        <v>784</v>
      </c>
      <c r="D447" s="25">
        <v>0</v>
      </c>
      <c r="E447" s="25">
        <v>0</v>
      </c>
      <c r="F447" s="3"/>
      <c r="G447" s="15">
        <f t="shared" si="85"/>
        <v>0</v>
      </c>
      <c r="H447" s="92"/>
      <c r="I447" s="25">
        <v>0</v>
      </c>
      <c r="K447" s="25">
        <v>0</v>
      </c>
      <c r="L447" s="25"/>
      <c r="M447" s="15">
        <f>G447-I447-K447</f>
        <v>0</v>
      </c>
    </row>
    <row r="448" spans="1:13" x14ac:dyDescent="0.3">
      <c r="A448" s="74" t="s">
        <v>792</v>
      </c>
      <c r="B448" s="93">
        <v>41040</v>
      </c>
      <c r="C448" s="74" t="s">
        <v>589</v>
      </c>
      <c r="D448" s="25">
        <v>0</v>
      </c>
      <c r="E448" s="25">
        <v>0</v>
      </c>
      <c r="F448" s="3"/>
      <c r="G448" s="15">
        <f t="shared" si="85"/>
        <v>0</v>
      </c>
      <c r="H448" s="92"/>
      <c r="I448" s="25">
        <v>0</v>
      </c>
      <c r="K448" s="25">
        <v>0</v>
      </c>
      <c r="L448" s="25"/>
      <c r="M448" s="15">
        <f>G448-I448-K448</f>
        <v>0</v>
      </c>
    </row>
    <row r="449" spans="1:13" x14ac:dyDescent="0.3">
      <c r="A449" s="74" t="s">
        <v>793</v>
      </c>
      <c r="B449" s="93">
        <v>41060</v>
      </c>
      <c r="C449" s="74" t="s">
        <v>343</v>
      </c>
      <c r="D449" s="25">
        <v>0</v>
      </c>
      <c r="E449" s="25">
        <v>0</v>
      </c>
      <c r="F449" s="3"/>
      <c r="G449" s="15">
        <f t="shared" si="85"/>
        <v>0</v>
      </c>
      <c r="H449" s="92"/>
      <c r="I449" s="25">
        <v>0</v>
      </c>
      <c r="K449" s="25">
        <v>0</v>
      </c>
      <c r="L449" s="25"/>
      <c r="M449" s="15">
        <f>G449-I449-K449</f>
        <v>0</v>
      </c>
    </row>
    <row r="450" spans="1:13" ht="14.5" thickBot="1" x14ac:dyDescent="0.35">
      <c r="A450" s="74" t="s">
        <v>794</v>
      </c>
      <c r="B450" s="93">
        <v>41080</v>
      </c>
      <c r="C450" s="99" t="s">
        <v>795</v>
      </c>
      <c r="D450" s="40">
        <f>SUM(D445:D449)</f>
        <v>10000</v>
      </c>
      <c r="E450" s="40">
        <f>SUM(E445:E449)</f>
        <v>0</v>
      </c>
      <c r="F450" s="3"/>
      <c r="G450" s="40">
        <f>SUM(G445:G449)</f>
        <v>10000</v>
      </c>
      <c r="H450" s="92"/>
      <c r="I450" s="40">
        <f>SUM(I445:I449)</f>
        <v>1000</v>
      </c>
      <c r="K450" s="40">
        <f>SUM(K445:K449)</f>
        <v>5000</v>
      </c>
      <c r="L450" s="25"/>
      <c r="M450" s="97">
        <f>SUM(M445:M449)</f>
        <v>4000</v>
      </c>
    </row>
    <row r="451" spans="1:13" ht="14.5" thickTop="1" x14ac:dyDescent="0.3">
      <c r="A451" s="99" t="s">
        <v>1810</v>
      </c>
      <c r="B451" s="100"/>
      <c r="C451" s="74"/>
      <c r="D451" s="25"/>
      <c r="F451" s="3"/>
      <c r="H451" s="92"/>
      <c r="L451" s="25"/>
      <c r="M451" s="15"/>
    </row>
    <row r="452" spans="1:13" x14ac:dyDescent="0.3">
      <c r="A452" s="74" t="s">
        <v>796</v>
      </c>
      <c r="B452" s="93">
        <v>41500</v>
      </c>
      <c r="C452" s="74" t="s">
        <v>797</v>
      </c>
      <c r="D452" s="25">
        <v>6500</v>
      </c>
      <c r="E452" s="25">
        <v>0</v>
      </c>
      <c r="F452" s="3"/>
      <c r="G452" s="15">
        <f t="shared" ref="G452:G460" si="86">D452+E452</f>
        <v>6500</v>
      </c>
      <c r="H452" s="92"/>
      <c r="I452" s="25">
        <v>200</v>
      </c>
      <c r="K452" s="25">
        <v>5800</v>
      </c>
      <c r="L452" s="25"/>
      <c r="M452" s="15">
        <f t="shared" ref="M452:M460" si="87">G452-I452-K452</f>
        <v>500</v>
      </c>
    </row>
    <row r="453" spans="1:13" x14ac:dyDescent="0.3">
      <c r="A453" s="74" t="s">
        <v>798</v>
      </c>
      <c r="B453" s="93">
        <v>41520</v>
      </c>
      <c r="C453" s="74" t="s">
        <v>799</v>
      </c>
      <c r="D453" s="25">
        <v>5000</v>
      </c>
      <c r="E453" s="25">
        <v>0</v>
      </c>
      <c r="F453" s="3"/>
      <c r="G453" s="15">
        <f t="shared" si="86"/>
        <v>5000</v>
      </c>
      <c r="H453" s="92"/>
      <c r="I453" s="25">
        <v>150</v>
      </c>
      <c r="K453" s="25">
        <v>4850</v>
      </c>
      <c r="L453" s="25"/>
      <c r="M453" s="15">
        <f t="shared" si="87"/>
        <v>0</v>
      </c>
    </row>
    <row r="454" spans="1:13" x14ac:dyDescent="0.3">
      <c r="A454" s="74" t="s">
        <v>800</v>
      </c>
      <c r="B454" s="93">
        <v>41540</v>
      </c>
      <c r="C454" s="74" t="s">
        <v>801</v>
      </c>
      <c r="D454" s="25">
        <v>0</v>
      </c>
      <c r="E454" s="25">
        <v>0</v>
      </c>
      <c r="F454" s="3"/>
      <c r="G454" s="15">
        <f t="shared" si="86"/>
        <v>0</v>
      </c>
      <c r="H454" s="92"/>
      <c r="I454" s="25">
        <v>0</v>
      </c>
      <c r="K454" s="25">
        <v>0</v>
      </c>
      <c r="L454" s="25"/>
      <c r="M454" s="15">
        <f t="shared" si="87"/>
        <v>0</v>
      </c>
    </row>
    <row r="455" spans="1:13" x14ac:dyDescent="0.3">
      <c r="A455" s="74" t="s">
        <v>802</v>
      </c>
      <c r="B455" s="93">
        <v>41545</v>
      </c>
      <c r="C455" s="74" t="s">
        <v>356</v>
      </c>
      <c r="D455" s="25">
        <v>0</v>
      </c>
      <c r="E455" s="25">
        <v>0</v>
      </c>
      <c r="F455" s="3"/>
      <c r="G455" s="15">
        <f t="shared" si="86"/>
        <v>0</v>
      </c>
      <c r="H455" s="92"/>
      <c r="I455" s="25">
        <v>0</v>
      </c>
      <c r="K455" s="25">
        <v>0</v>
      </c>
      <c r="L455" s="25"/>
      <c r="M455" s="15">
        <f t="shared" si="87"/>
        <v>0</v>
      </c>
    </row>
    <row r="456" spans="1:13" x14ac:dyDescent="0.3">
      <c r="A456" s="74" t="s">
        <v>803</v>
      </c>
      <c r="B456" s="93">
        <v>41560</v>
      </c>
      <c r="C456" s="74" t="s">
        <v>784</v>
      </c>
      <c r="D456" s="25">
        <v>0</v>
      </c>
      <c r="E456" s="25">
        <v>0</v>
      </c>
      <c r="F456" s="3"/>
      <c r="G456" s="15">
        <f t="shared" si="86"/>
        <v>0</v>
      </c>
      <c r="H456" s="92"/>
      <c r="I456" s="25">
        <v>0</v>
      </c>
      <c r="K456" s="25">
        <v>0</v>
      </c>
      <c r="L456" s="25"/>
      <c r="M456" s="15">
        <f t="shared" si="87"/>
        <v>0</v>
      </c>
    </row>
    <row r="457" spans="1:13" x14ac:dyDescent="0.3">
      <c r="A457" s="74" t="s">
        <v>804</v>
      </c>
      <c r="B457" s="93">
        <v>41580</v>
      </c>
      <c r="C457" s="74" t="s">
        <v>805</v>
      </c>
      <c r="D457" s="25">
        <v>0</v>
      </c>
      <c r="E457" s="25">
        <v>0</v>
      </c>
      <c r="F457" s="3"/>
      <c r="G457" s="15">
        <f t="shared" si="86"/>
        <v>0</v>
      </c>
      <c r="H457" s="92"/>
      <c r="I457" s="25">
        <v>0</v>
      </c>
      <c r="K457" s="25">
        <v>0</v>
      </c>
      <c r="L457" s="25"/>
      <c r="M457" s="15">
        <f t="shared" si="87"/>
        <v>0</v>
      </c>
    </row>
    <row r="458" spans="1:13" x14ac:dyDescent="0.3">
      <c r="A458" s="74" t="s">
        <v>806</v>
      </c>
      <c r="B458" s="93">
        <v>41600</v>
      </c>
      <c r="C458" s="74" t="s">
        <v>337</v>
      </c>
      <c r="D458" s="25">
        <v>0</v>
      </c>
      <c r="E458" s="25">
        <v>0</v>
      </c>
      <c r="F458" s="3"/>
      <c r="G458" s="15">
        <f t="shared" si="86"/>
        <v>0</v>
      </c>
      <c r="H458" s="92"/>
      <c r="I458" s="25">
        <v>0</v>
      </c>
      <c r="K458" s="25">
        <v>0</v>
      </c>
      <c r="L458" s="25"/>
      <c r="M458" s="15">
        <f t="shared" si="87"/>
        <v>0</v>
      </c>
    </row>
    <row r="459" spans="1:13" x14ac:dyDescent="0.3">
      <c r="A459" s="74" t="s">
        <v>807</v>
      </c>
      <c r="B459" s="93">
        <v>41620</v>
      </c>
      <c r="C459" s="74" t="s">
        <v>589</v>
      </c>
      <c r="D459" s="25">
        <v>0</v>
      </c>
      <c r="E459" s="25">
        <v>0</v>
      </c>
      <c r="F459" s="3"/>
      <c r="G459" s="15">
        <f t="shared" si="86"/>
        <v>0</v>
      </c>
      <c r="H459" s="92"/>
      <c r="I459" s="25">
        <v>0</v>
      </c>
      <c r="K459" s="25">
        <v>0</v>
      </c>
      <c r="L459" s="25"/>
      <c r="M459" s="15">
        <f t="shared" si="87"/>
        <v>0</v>
      </c>
    </row>
    <row r="460" spans="1:13" x14ac:dyDescent="0.3">
      <c r="A460" s="74" t="s">
        <v>808</v>
      </c>
      <c r="B460" s="93">
        <v>41640</v>
      </c>
      <c r="C460" s="74" t="s">
        <v>343</v>
      </c>
      <c r="D460" s="25">
        <v>0</v>
      </c>
      <c r="E460" s="25">
        <v>0</v>
      </c>
      <c r="F460" s="3"/>
      <c r="G460" s="15">
        <f t="shared" si="86"/>
        <v>0</v>
      </c>
      <c r="H460" s="92"/>
      <c r="I460" s="25">
        <v>0</v>
      </c>
      <c r="K460" s="25">
        <v>0</v>
      </c>
      <c r="L460" s="25"/>
      <c r="M460" s="15">
        <f t="shared" si="87"/>
        <v>0</v>
      </c>
    </row>
    <row r="461" spans="1:13" ht="14.5" thickBot="1" x14ac:dyDescent="0.35">
      <c r="A461" s="74" t="s">
        <v>809</v>
      </c>
      <c r="B461" s="93">
        <v>41660</v>
      </c>
      <c r="C461" s="99" t="s">
        <v>810</v>
      </c>
      <c r="D461" s="40">
        <f>SUM(D452:D460)</f>
        <v>11500</v>
      </c>
      <c r="E461" s="40">
        <f>SUM(E452:E460)</f>
        <v>0</v>
      </c>
      <c r="F461" s="3"/>
      <c r="G461" s="40">
        <f>SUM(G452:G460)</f>
        <v>11500</v>
      </c>
      <c r="H461" s="92"/>
      <c r="I461" s="40">
        <f>SUM(I452:I460)</f>
        <v>350</v>
      </c>
      <c r="K461" s="40">
        <f>SUM(K452:K460)</f>
        <v>10650</v>
      </c>
      <c r="L461" s="25"/>
      <c r="M461" s="97">
        <f>SUM(M452:M460)</f>
        <v>500</v>
      </c>
    </row>
    <row r="462" spans="1:13" ht="14.5" thickTop="1" x14ac:dyDescent="0.3">
      <c r="A462" s="99" t="s">
        <v>1811</v>
      </c>
      <c r="B462" s="100"/>
      <c r="C462" s="74"/>
      <c r="D462" s="25"/>
      <c r="F462" s="3"/>
      <c r="H462" s="92"/>
      <c r="L462" s="25"/>
      <c r="M462" s="15"/>
    </row>
    <row r="463" spans="1:13" x14ac:dyDescent="0.3">
      <c r="A463" s="74" t="s">
        <v>811</v>
      </c>
      <c r="B463" s="93">
        <v>42000</v>
      </c>
      <c r="C463" s="74" t="s">
        <v>797</v>
      </c>
      <c r="D463" s="25">
        <v>10000</v>
      </c>
      <c r="E463" s="25">
        <v>0</v>
      </c>
      <c r="F463" s="3"/>
      <c r="G463" s="15">
        <f t="shared" ref="G463:G472" si="88">D463+E463</f>
        <v>10000</v>
      </c>
      <c r="H463" s="92"/>
      <c r="I463" s="25">
        <v>400</v>
      </c>
      <c r="K463" s="25">
        <v>7600</v>
      </c>
      <c r="L463" s="25"/>
      <c r="M463" s="15">
        <f t="shared" ref="M463:M472" si="89">G463-I463-K463</f>
        <v>2000</v>
      </c>
    </row>
    <row r="464" spans="1:13" x14ac:dyDescent="0.3">
      <c r="A464" s="74" t="s">
        <v>812</v>
      </c>
      <c r="B464" s="93">
        <v>42020</v>
      </c>
      <c r="C464" s="74" t="s">
        <v>799</v>
      </c>
      <c r="D464" s="25">
        <v>4000</v>
      </c>
      <c r="E464" s="25">
        <v>0</v>
      </c>
      <c r="F464" s="3"/>
      <c r="G464" s="15">
        <f t="shared" si="88"/>
        <v>4000</v>
      </c>
      <c r="H464" s="92"/>
      <c r="I464" s="25">
        <v>200</v>
      </c>
      <c r="K464" s="25">
        <v>3800</v>
      </c>
      <c r="L464" s="25"/>
      <c r="M464" s="15">
        <f t="shared" si="89"/>
        <v>0</v>
      </c>
    </row>
    <row r="465" spans="1:13" x14ac:dyDescent="0.3">
      <c r="A465" s="74" t="s">
        <v>813</v>
      </c>
      <c r="B465" s="93">
        <v>42040</v>
      </c>
      <c r="C465" s="74" t="s">
        <v>801</v>
      </c>
      <c r="D465" s="25">
        <v>0</v>
      </c>
      <c r="E465" s="25">
        <v>0</v>
      </c>
      <c r="F465" s="3"/>
      <c r="G465" s="15">
        <f t="shared" si="88"/>
        <v>0</v>
      </c>
      <c r="H465" s="92"/>
      <c r="I465" s="25">
        <v>0</v>
      </c>
      <c r="K465" s="25">
        <v>0</v>
      </c>
      <c r="L465" s="25"/>
      <c r="M465" s="15">
        <f t="shared" si="89"/>
        <v>0</v>
      </c>
    </row>
    <row r="466" spans="1:13" x14ac:dyDescent="0.3">
      <c r="A466" s="74" t="s">
        <v>814</v>
      </c>
      <c r="B466" s="93">
        <v>42045</v>
      </c>
      <c r="C466" s="74" t="s">
        <v>356</v>
      </c>
      <c r="D466" s="25">
        <v>0</v>
      </c>
      <c r="E466" s="25">
        <v>0</v>
      </c>
      <c r="F466" s="3"/>
      <c r="G466" s="15">
        <f t="shared" si="88"/>
        <v>0</v>
      </c>
      <c r="H466" s="92"/>
      <c r="I466" s="25">
        <v>0</v>
      </c>
      <c r="K466" s="25">
        <v>0</v>
      </c>
      <c r="L466" s="25"/>
      <c r="M466" s="15">
        <f t="shared" si="89"/>
        <v>0</v>
      </c>
    </row>
    <row r="467" spans="1:13" x14ac:dyDescent="0.3">
      <c r="A467" s="74" t="s">
        <v>815</v>
      </c>
      <c r="B467" s="93">
        <v>42060</v>
      </c>
      <c r="C467" s="74" t="s">
        <v>784</v>
      </c>
      <c r="D467" s="25">
        <v>0</v>
      </c>
      <c r="E467" s="25">
        <v>0</v>
      </c>
      <c r="F467" s="3"/>
      <c r="G467" s="15">
        <f t="shared" si="88"/>
        <v>0</v>
      </c>
      <c r="H467" s="92"/>
      <c r="I467" s="25">
        <v>0</v>
      </c>
      <c r="K467" s="25">
        <v>0</v>
      </c>
      <c r="L467" s="25"/>
      <c r="M467" s="15">
        <f t="shared" si="89"/>
        <v>0</v>
      </c>
    </row>
    <row r="468" spans="1:13" x14ac:dyDescent="0.3">
      <c r="A468" s="74" t="s">
        <v>816</v>
      </c>
      <c r="B468" s="93">
        <v>42080</v>
      </c>
      <c r="C468" s="74" t="s">
        <v>817</v>
      </c>
      <c r="D468" s="25">
        <v>0</v>
      </c>
      <c r="E468" s="25">
        <v>0</v>
      </c>
      <c r="F468" s="3"/>
      <c r="G468" s="15">
        <f t="shared" si="88"/>
        <v>0</v>
      </c>
      <c r="H468" s="92"/>
      <c r="I468" s="25">
        <v>0</v>
      </c>
      <c r="K468" s="25">
        <v>0</v>
      </c>
      <c r="L468" s="25"/>
      <c r="M468" s="15">
        <f t="shared" si="89"/>
        <v>0</v>
      </c>
    </row>
    <row r="469" spans="1:13" ht="14.5" x14ac:dyDescent="0.35">
      <c r="A469" s="74" t="s">
        <v>818</v>
      </c>
      <c r="B469" s="93">
        <v>42100</v>
      </c>
      <c r="C469" s="74" t="s">
        <v>819</v>
      </c>
      <c r="D469" s="25">
        <v>1100</v>
      </c>
      <c r="E469" s="25">
        <v>0</v>
      </c>
      <c r="F469" s="3"/>
      <c r="G469" s="15">
        <f t="shared" si="88"/>
        <v>1100</v>
      </c>
      <c r="H469" s="92"/>
      <c r="I469" s="25">
        <v>0</v>
      </c>
      <c r="K469" s="25">
        <v>0</v>
      </c>
      <c r="L469" s="25"/>
      <c r="M469" s="15">
        <f t="shared" si="89"/>
        <v>1100</v>
      </c>
    </row>
    <row r="470" spans="1:13" x14ac:dyDescent="0.3">
      <c r="A470" s="74" t="s">
        <v>820</v>
      </c>
      <c r="B470" s="93">
        <v>42120</v>
      </c>
      <c r="C470" s="74" t="s">
        <v>821</v>
      </c>
      <c r="D470" s="25">
        <v>0</v>
      </c>
      <c r="E470" s="25">
        <v>0</v>
      </c>
      <c r="F470" s="3"/>
      <c r="G470" s="15">
        <f t="shared" si="88"/>
        <v>0</v>
      </c>
      <c r="H470" s="92"/>
      <c r="I470" s="25">
        <v>0</v>
      </c>
      <c r="K470" s="25">
        <v>0</v>
      </c>
      <c r="L470" s="25"/>
      <c r="M470" s="15">
        <f t="shared" si="89"/>
        <v>0</v>
      </c>
    </row>
    <row r="471" spans="1:13" x14ac:dyDescent="0.3">
      <c r="A471" s="74" t="s">
        <v>822</v>
      </c>
      <c r="B471" s="93">
        <v>42160</v>
      </c>
      <c r="C471" s="74" t="s">
        <v>589</v>
      </c>
      <c r="D471" s="25">
        <v>0</v>
      </c>
      <c r="E471" s="25">
        <v>0</v>
      </c>
      <c r="F471" s="3"/>
      <c r="G471" s="15">
        <f t="shared" si="88"/>
        <v>0</v>
      </c>
      <c r="H471" s="92"/>
      <c r="I471" s="25">
        <v>0</v>
      </c>
      <c r="K471" s="25">
        <v>0</v>
      </c>
      <c r="L471" s="25"/>
      <c r="M471" s="15">
        <f t="shared" si="89"/>
        <v>0</v>
      </c>
    </row>
    <row r="472" spans="1:13" x14ac:dyDescent="0.3">
      <c r="A472" s="74" t="s">
        <v>823</v>
      </c>
      <c r="B472" s="93">
        <v>42180</v>
      </c>
      <c r="C472" s="74" t="s">
        <v>343</v>
      </c>
      <c r="D472" s="25">
        <v>0</v>
      </c>
      <c r="E472" s="25">
        <v>0</v>
      </c>
      <c r="F472" s="3"/>
      <c r="G472" s="15">
        <f t="shared" si="88"/>
        <v>0</v>
      </c>
      <c r="H472" s="92"/>
      <c r="I472" s="25">
        <v>0</v>
      </c>
      <c r="K472" s="25">
        <v>0</v>
      </c>
      <c r="L472" s="25"/>
      <c r="M472" s="15">
        <f t="shared" si="89"/>
        <v>0</v>
      </c>
    </row>
    <row r="473" spans="1:13" ht="14.5" thickBot="1" x14ac:dyDescent="0.35">
      <c r="A473" s="74" t="s">
        <v>824</v>
      </c>
      <c r="B473" s="93">
        <v>42200</v>
      </c>
      <c r="C473" s="11" t="s">
        <v>825</v>
      </c>
      <c r="D473" s="40">
        <f>SUM(D463:D472)</f>
        <v>15100</v>
      </c>
      <c r="E473" s="40">
        <f>SUM(E463:E472)</f>
        <v>0</v>
      </c>
      <c r="F473" s="3"/>
      <c r="G473" s="40">
        <f>SUM(G463:G472)</f>
        <v>15100</v>
      </c>
      <c r="H473" s="92"/>
      <c r="I473" s="40">
        <f>SUM(I463:I472)</f>
        <v>600</v>
      </c>
      <c r="K473" s="40">
        <f>SUM(K463:K472)</f>
        <v>11400</v>
      </c>
      <c r="L473" s="25"/>
      <c r="M473" s="97">
        <f>SUM(M463:M472)</f>
        <v>3100</v>
      </c>
    </row>
    <row r="474" spans="1:13" ht="14.5" thickTop="1" x14ac:dyDescent="0.3">
      <c r="A474" s="99" t="s">
        <v>1812</v>
      </c>
      <c r="B474" s="100"/>
      <c r="C474" s="74"/>
      <c r="D474" s="25"/>
      <c r="F474" s="3"/>
      <c r="H474" s="92"/>
      <c r="L474" s="25"/>
      <c r="M474" s="15"/>
    </row>
    <row r="475" spans="1:13" x14ac:dyDescent="0.3">
      <c r="A475" s="74" t="s">
        <v>826</v>
      </c>
      <c r="B475" s="93">
        <v>43000</v>
      </c>
      <c r="C475" s="74" t="s">
        <v>827</v>
      </c>
      <c r="D475" s="25">
        <v>9000</v>
      </c>
      <c r="E475" s="25">
        <v>0</v>
      </c>
      <c r="F475" s="3"/>
      <c r="G475" s="15">
        <f t="shared" ref="G475:G485" si="90">D475+E475</f>
        <v>9000</v>
      </c>
      <c r="H475" s="92"/>
      <c r="I475" s="25">
        <v>450</v>
      </c>
      <c r="K475" s="25">
        <v>8550</v>
      </c>
      <c r="L475" s="25"/>
      <c r="M475" s="15">
        <f t="shared" ref="M475:M485" si="91">G475-I475-K475</f>
        <v>0</v>
      </c>
    </row>
    <row r="476" spans="1:13" x14ac:dyDescent="0.3">
      <c r="A476" s="74" t="s">
        <v>828</v>
      </c>
      <c r="B476" s="93">
        <v>43020</v>
      </c>
      <c r="C476" s="74" t="s">
        <v>797</v>
      </c>
      <c r="D476" s="25">
        <v>5500</v>
      </c>
      <c r="E476" s="25">
        <v>0</v>
      </c>
      <c r="F476" s="3"/>
      <c r="G476" s="15">
        <f t="shared" si="90"/>
        <v>5500</v>
      </c>
      <c r="H476" s="92"/>
      <c r="I476" s="25">
        <v>0</v>
      </c>
      <c r="K476" s="25">
        <v>3500</v>
      </c>
      <c r="L476" s="25"/>
      <c r="M476" s="15">
        <f t="shared" si="91"/>
        <v>2000</v>
      </c>
    </row>
    <row r="477" spans="1:13" x14ac:dyDescent="0.3">
      <c r="A477" s="74" t="s">
        <v>829</v>
      </c>
      <c r="B477" s="93">
        <v>43040</v>
      </c>
      <c r="C477" s="74" t="s">
        <v>830</v>
      </c>
      <c r="D477" s="25">
        <v>0</v>
      </c>
      <c r="E477" s="25">
        <v>0</v>
      </c>
      <c r="F477" s="3"/>
      <c r="G477" s="15">
        <f t="shared" si="90"/>
        <v>0</v>
      </c>
      <c r="H477" s="92"/>
      <c r="I477" s="25">
        <v>0</v>
      </c>
      <c r="K477" s="25">
        <v>0</v>
      </c>
      <c r="L477" s="25"/>
      <c r="M477" s="15">
        <f t="shared" si="91"/>
        <v>0</v>
      </c>
    </row>
    <row r="478" spans="1:13" x14ac:dyDescent="0.3">
      <c r="A478" s="74" t="s">
        <v>831</v>
      </c>
      <c r="B478" s="93">
        <v>43060</v>
      </c>
      <c r="C478" s="74" t="s">
        <v>801</v>
      </c>
      <c r="D478" s="25">
        <v>0</v>
      </c>
      <c r="E478" s="25">
        <v>0</v>
      </c>
      <c r="F478" s="3"/>
      <c r="G478" s="15">
        <f t="shared" si="90"/>
        <v>0</v>
      </c>
      <c r="H478" s="92"/>
      <c r="I478" s="25">
        <v>0</v>
      </c>
      <c r="K478" s="25">
        <v>0</v>
      </c>
      <c r="L478" s="25"/>
      <c r="M478" s="15">
        <f t="shared" si="91"/>
        <v>0</v>
      </c>
    </row>
    <row r="479" spans="1:13" x14ac:dyDescent="0.3">
      <c r="A479" s="74" t="s">
        <v>832</v>
      </c>
      <c r="B479" s="93">
        <v>43080</v>
      </c>
      <c r="C479" s="74" t="s">
        <v>833</v>
      </c>
      <c r="D479" s="25">
        <v>0</v>
      </c>
      <c r="E479" s="25">
        <v>0</v>
      </c>
      <c r="F479" s="3"/>
      <c r="G479" s="15">
        <f t="shared" si="90"/>
        <v>0</v>
      </c>
      <c r="H479" s="92"/>
      <c r="I479" s="25">
        <v>0</v>
      </c>
      <c r="K479" s="25">
        <v>0</v>
      </c>
      <c r="L479" s="25"/>
      <c r="M479" s="15">
        <f t="shared" si="91"/>
        <v>0</v>
      </c>
    </row>
    <row r="480" spans="1:13" x14ac:dyDescent="0.3">
      <c r="A480" s="74" t="s">
        <v>834</v>
      </c>
      <c r="B480" s="93">
        <v>43065</v>
      </c>
      <c r="C480" s="74" t="s">
        <v>356</v>
      </c>
      <c r="D480" s="25">
        <v>0</v>
      </c>
      <c r="E480" s="25">
        <v>0</v>
      </c>
      <c r="F480" s="3"/>
      <c r="G480" s="15">
        <f t="shared" si="90"/>
        <v>0</v>
      </c>
      <c r="H480" s="92"/>
      <c r="I480" s="25">
        <v>0</v>
      </c>
      <c r="K480" s="25">
        <v>0</v>
      </c>
      <c r="L480" s="25"/>
      <c r="M480" s="15">
        <f t="shared" si="91"/>
        <v>0</v>
      </c>
    </row>
    <row r="481" spans="1:13" x14ac:dyDescent="0.3">
      <c r="A481" s="74" t="s">
        <v>835</v>
      </c>
      <c r="B481" s="93">
        <v>43100</v>
      </c>
      <c r="C481" s="74" t="s">
        <v>836</v>
      </c>
      <c r="D481" s="25">
        <v>0</v>
      </c>
      <c r="E481" s="25">
        <v>0</v>
      </c>
      <c r="F481" s="3"/>
      <c r="G481" s="15">
        <f t="shared" si="90"/>
        <v>0</v>
      </c>
      <c r="H481" s="92"/>
      <c r="I481" s="25">
        <v>0</v>
      </c>
      <c r="K481" s="25">
        <v>0</v>
      </c>
      <c r="L481" s="25"/>
      <c r="M481" s="15">
        <f t="shared" si="91"/>
        <v>0</v>
      </c>
    </row>
    <row r="482" spans="1:13" x14ac:dyDescent="0.3">
      <c r="A482" s="74" t="s">
        <v>837</v>
      </c>
      <c r="B482" s="93">
        <v>43120</v>
      </c>
      <c r="C482" s="74" t="s">
        <v>805</v>
      </c>
      <c r="D482" s="25">
        <v>0</v>
      </c>
      <c r="E482" s="25">
        <v>0</v>
      </c>
      <c r="F482" s="3"/>
      <c r="G482" s="15">
        <f t="shared" si="90"/>
        <v>0</v>
      </c>
      <c r="H482" s="92"/>
      <c r="I482" s="25">
        <v>0</v>
      </c>
      <c r="K482" s="25">
        <v>0</v>
      </c>
      <c r="L482" s="25"/>
      <c r="M482" s="15">
        <f t="shared" si="91"/>
        <v>0</v>
      </c>
    </row>
    <row r="483" spans="1:13" x14ac:dyDescent="0.3">
      <c r="A483" s="74" t="s">
        <v>838</v>
      </c>
      <c r="B483" s="93">
        <v>43140</v>
      </c>
      <c r="C483" s="74" t="s">
        <v>839</v>
      </c>
      <c r="D483" s="25">
        <v>0</v>
      </c>
      <c r="E483" s="25">
        <v>0</v>
      </c>
      <c r="F483" s="3"/>
      <c r="G483" s="15">
        <f t="shared" si="90"/>
        <v>0</v>
      </c>
      <c r="H483" s="92"/>
      <c r="I483" s="25">
        <v>0</v>
      </c>
      <c r="K483" s="25">
        <v>0</v>
      </c>
      <c r="L483" s="25"/>
      <c r="M483" s="15">
        <f t="shared" si="91"/>
        <v>0</v>
      </c>
    </row>
    <row r="484" spans="1:13" x14ac:dyDescent="0.3">
      <c r="A484" s="74" t="s">
        <v>840</v>
      </c>
      <c r="B484" s="93">
        <v>43160</v>
      </c>
      <c r="C484" s="74" t="s">
        <v>589</v>
      </c>
      <c r="D484" s="25">
        <v>10500</v>
      </c>
      <c r="E484" s="25">
        <v>0</v>
      </c>
      <c r="F484" s="3"/>
      <c r="G484" s="15">
        <f t="shared" si="90"/>
        <v>10500</v>
      </c>
      <c r="H484" s="92"/>
      <c r="I484" s="25">
        <v>2000</v>
      </c>
      <c r="K484" s="25">
        <v>7000</v>
      </c>
      <c r="L484" s="25"/>
      <c r="M484" s="15">
        <f t="shared" si="91"/>
        <v>1500</v>
      </c>
    </row>
    <row r="485" spans="1:13" x14ac:dyDescent="0.3">
      <c r="A485" s="74" t="s">
        <v>841</v>
      </c>
      <c r="B485" s="93">
        <v>43180</v>
      </c>
      <c r="C485" s="74" t="s">
        <v>343</v>
      </c>
      <c r="D485" s="25">
        <v>0</v>
      </c>
      <c r="E485" s="25">
        <v>0</v>
      </c>
      <c r="F485" s="3"/>
      <c r="G485" s="15">
        <f t="shared" si="90"/>
        <v>0</v>
      </c>
      <c r="H485" s="92"/>
      <c r="I485" s="25">
        <v>0</v>
      </c>
      <c r="K485" s="25">
        <v>0</v>
      </c>
      <c r="L485" s="25"/>
      <c r="M485" s="15">
        <f t="shared" si="91"/>
        <v>0</v>
      </c>
    </row>
    <row r="486" spans="1:13" ht="14.5" thickBot="1" x14ac:dyDescent="0.35">
      <c r="A486" s="74" t="s">
        <v>842</v>
      </c>
      <c r="B486" s="93">
        <v>43200</v>
      </c>
      <c r="C486" s="99" t="s">
        <v>843</v>
      </c>
      <c r="D486" s="40">
        <f>SUM(D475:D485)</f>
        <v>25000</v>
      </c>
      <c r="E486" s="40">
        <f>SUM(E475:E485)</f>
        <v>0</v>
      </c>
      <c r="F486" s="3"/>
      <c r="G486" s="40">
        <f>SUM(G475:G485)</f>
        <v>25000</v>
      </c>
      <c r="H486" s="92"/>
      <c r="I486" s="40">
        <f>SUM(I475:I485)</f>
        <v>2450</v>
      </c>
      <c r="K486" s="40">
        <f>SUM(K475:K485)</f>
        <v>19050</v>
      </c>
      <c r="L486" s="25"/>
      <c r="M486" s="97">
        <f>SUM(M475:M485)</f>
        <v>3500</v>
      </c>
    </row>
    <row r="487" spans="1:13" ht="14.5" thickTop="1" x14ac:dyDescent="0.3">
      <c r="A487" s="99" t="s">
        <v>1813</v>
      </c>
      <c r="B487" s="100"/>
      <c r="C487" s="74"/>
      <c r="D487" s="25"/>
      <c r="F487" s="3"/>
      <c r="H487" s="92"/>
      <c r="L487" s="25"/>
      <c r="M487" s="15"/>
    </row>
    <row r="488" spans="1:13" x14ac:dyDescent="0.3">
      <c r="A488" s="74" t="s">
        <v>844</v>
      </c>
      <c r="B488" s="93">
        <v>43500</v>
      </c>
      <c r="C488" s="74" t="s">
        <v>584</v>
      </c>
      <c r="D488" s="25">
        <v>50000</v>
      </c>
      <c r="E488" s="25">
        <v>0</v>
      </c>
      <c r="F488" s="3"/>
      <c r="G488" s="15">
        <f t="shared" ref="G488:G494" si="92">D488+E488</f>
        <v>50000</v>
      </c>
      <c r="H488" s="92"/>
      <c r="I488" s="25">
        <v>15000</v>
      </c>
      <c r="K488" s="25">
        <v>35000</v>
      </c>
      <c r="L488" s="25"/>
      <c r="M488" s="15">
        <f t="shared" ref="M488:M494" si="93">G488-I488-K488</f>
        <v>0</v>
      </c>
    </row>
    <row r="489" spans="1:13" x14ac:dyDescent="0.3">
      <c r="A489" s="74" t="s">
        <v>845</v>
      </c>
      <c r="B489" s="93">
        <v>43520</v>
      </c>
      <c r="C489" s="74" t="s">
        <v>846</v>
      </c>
      <c r="D489" s="25">
        <v>0</v>
      </c>
      <c r="E489" s="25">
        <v>0</v>
      </c>
      <c r="F489" s="3"/>
      <c r="G489" s="15">
        <f t="shared" si="92"/>
        <v>0</v>
      </c>
      <c r="H489" s="92"/>
      <c r="I489" s="25">
        <v>0</v>
      </c>
      <c r="K489" s="25">
        <v>0</v>
      </c>
      <c r="L489" s="25"/>
      <c r="M489" s="15">
        <f t="shared" si="93"/>
        <v>0</v>
      </c>
    </row>
    <row r="490" spans="1:13" x14ac:dyDescent="0.3">
      <c r="A490" s="74" t="s">
        <v>847</v>
      </c>
      <c r="B490" s="93">
        <v>43525</v>
      </c>
      <c r="C490" s="74" t="s">
        <v>356</v>
      </c>
      <c r="D490" s="25">
        <v>0</v>
      </c>
      <c r="E490" s="25">
        <v>0</v>
      </c>
      <c r="F490" s="3"/>
      <c r="G490" s="15">
        <f t="shared" si="92"/>
        <v>0</v>
      </c>
      <c r="H490" s="92"/>
      <c r="I490" s="25">
        <v>0</v>
      </c>
      <c r="K490" s="25">
        <v>0</v>
      </c>
      <c r="L490" s="25"/>
      <c r="M490" s="15">
        <f t="shared" si="93"/>
        <v>0</v>
      </c>
    </row>
    <row r="491" spans="1:13" x14ac:dyDescent="0.3">
      <c r="A491" s="74" t="s">
        <v>848</v>
      </c>
      <c r="B491" s="93">
        <v>43540</v>
      </c>
      <c r="C491" s="74" t="s">
        <v>623</v>
      </c>
      <c r="D491" s="25">
        <v>0</v>
      </c>
      <c r="E491" s="25">
        <v>0</v>
      </c>
      <c r="F491" s="3"/>
      <c r="G491" s="15">
        <f t="shared" si="92"/>
        <v>0</v>
      </c>
      <c r="H491" s="92"/>
      <c r="I491" s="25">
        <v>0</v>
      </c>
      <c r="K491" s="25">
        <v>0</v>
      </c>
      <c r="L491" s="25"/>
      <c r="M491" s="15">
        <f t="shared" si="93"/>
        <v>0</v>
      </c>
    </row>
    <row r="492" spans="1:13" x14ac:dyDescent="0.3">
      <c r="A492" s="74" t="s">
        <v>849</v>
      </c>
      <c r="B492" s="93">
        <v>43560</v>
      </c>
      <c r="C492" s="74" t="s">
        <v>337</v>
      </c>
      <c r="D492" s="25">
        <v>0</v>
      </c>
      <c r="E492" s="25">
        <v>0</v>
      </c>
      <c r="F492" s="3"/>
      <c r="G492" s="15">
        <f t="shared" si="92"/>
        <v>0</v>
      </c>
      <c r="H492" s="92"/>
      <c r="I492" s="25">
        <v>0</v>
      </c>
      <c r="K492" s="25">
        <v>0</v>
      </c>
      <c r="L492" s="25"/>
      <c r="M492" s="15">
        <f t="shared" si="93"/>
        <v>0</v>
      </c>
    </row>
    <row r="493" spans="1:13" x14ac:dyDescent="0.3">
      <c r="A493" s="74" t="s">
        <v>850</v>
      </c>
      <c r="B493" s="93">
        <v>43580</v>
      </c>
      <c r="C493" s="74" t="s">
        <v>589</v>
      </c>
      <c r="D493" s="25">
        <v>50000</v>
      </c>
      <c r="E493" s="25">
        <v>0</v>
      </c>
      <c r="F493" s="3"/>
      <c r="G493" s="15">
        <f t="shared" si="92"/>
        <v>50000</v>
      </c>
      <c r="H493" s="92"/>
      <c r="I493" s="25">
        <v>25000</v>
      </c>
      <c r="K493" s="25">
        <v>5000</v>
      </c>
      <c r="L493" s="25"/>
      <c r="M493" s="15">
        <f t="shared" si="93"/>
        <v>20000</v>
      </c>
    </row>
    <row r="494" spans="1:13" x14ac:dyDescent="0.3">
      <c r="A494" s="74" t="s">
        <v>851</v>
      </c>
      <c r="B494" s="93">
        <v>43600</v>
      </c>
      <c r="C494" s="74" t="s">
        <v>343</v>
      </c>
      <c r="D494" s="25">
        <v>0</v>
      </c>
      <c r="E494" s="25">
        <v>0</v>
      </c>
      <c r="F494" s="3"/>
      <c r="G494" s="15">
        <f t="shared" si="92"/>
        <v>0</v>
      </c>
      <c r="H494" s="92"/>
      <c r="L494" s="25"/>
      <c r="M494" s="15">
        <f t="shared" si="93"/>
        <v>0</v>
      </c>
    </row>
    <row r="495" spans="1:13" ht="14.5" thickBot="1" x14ac:dyDescent="0.35">
      <c r="A495" s="74" t="s">
        <v>852</v>
      </c>
      <c r="B495" s="93">
        <v>43620</v>
      </c>
      <c r="C495" s="99" t="s">
        <v>853</v>
      </c>
      <c r="D495" s="40">
        <f>SUM(D488:D494)</f>
        <v>100000</v>
      </c>
      <c r="E495" s="40">
        <f>SUM(E488:E494)</f>
        <v>0</v>
      </c>
      <c r="F495" s="3"/>
      <c r="G495" s="40">
        <f>SUM(G488:G494)</f>
        <v>100000</v>
      </c>
      <c r="H495" s="92"/>
      <c r="I495" s="40">
        <f>SUM(I488:I494)</f>
        <v>40000</v>
      </c>
      <c r="K495" s="40">
        <f>SUM(K488:K494)</f>
        <v>40000</v>
      </c>
      <c r="L495" s="25"/>
      <c r="M495" s="97">
        <f>SUM(M488:M494)</f>
        <v>20000</v>
      </c>
    </row>
    <row r="496" spans="1:13" ht="14.5" thickTop="1" x14ac:dyDescent="0.3">
      <c r="A496" s="99" t="s">
        <v>1814</v>
      </c>
      <c r="B496" s="100"/>
      <c r="C496" s="99"/>
      <c r="D496" s="25"/>
      <c r="F496" s="3"/>
      <c r="H496" s="92"/>
      <c r="L496" s="25"/>
      <c r="M496" s="15"/>
    </row>
    <row r="497" spans="1:13" x14ac:dyDescent="0.3">
      <c r="A497" s="74" t="s">
        <v>854</v>
      </c>
      <c r="B497" s="93">
        <v>44000</v>
      </c>
      <c r="C497" s="74" t="s">
        <v>504</v>
      </c>
      <c r="D497" s="25">
        <v>0</v>
      </c>
      <c r="E497" s="25">
        <v>0</v>
      </c>
      <c r="F497" s="3"/>
      <c r="G497" s="15">
        <f t="shared" ref="G497:G506" si="94">D497+E497</f>
        <v>0</v>
      </c>
      <c r="H497" s="92"/>
      <c r="I497" s="25">
        <v>0</v>
      </c>
      <c r="K497" s="25">
        <v>0</v>
      </c>
      <c r="L497" s="25"/>
      <c r="M497" s="15">
        <f t="shared" ref="M497:M506" si="95">G497-I497-K497</f>
        <v>0</v>
      </c>
    </row>
    <row r="498" spans="1:13" x14ac:dyDescent="0.3">
      <c r="A498" s="74" t="s">
        <v>855</v>
      </c>
      <c r="B498" s="93">
        <v>44020</v>
      </c>
      <c r="C498" s="74" t="s">
        <v>797</v>
      </c>
      <c r="D498" s="25">
        <v>13000</v>
      </c>
      <c r="E498" s="25">
        <v>0</v>
      </c>
      <c r="F498" s="3"/>
      <c r="G498" s="15">
        <f t="shared" si="94"/>
        <v>13000</v>
      </c>
      <c r="H498" s="92"/>
      <c r="I498" s="25">
        <v>2650</v>
      </c>
      <c r="K498" s="25">
        <v>4350</v>
      </c>
      <c r="L498" s="25"/>
      <c r="M498" s="15">
        <f t="shared" si="95"/>
        <v>6000</v>
      </c>
    </row>
    <row r="499" spans="1:13" x14ac:dyDescent="0.3">
      <c r="A499" s="74" t="s">
        <v>856</v>
      </c>
      <c r="B499" s="93">
        <v>44040</v>
      </c>
      <c r="C499" s="74" t="s">
        <v>857</v>
      </c>
      <c r="D499" s="25">
        <v>0</v>
      </c>
      <c r="E499" s="25">
        <v>0</v>
      </c>
      <c r="F499" s="3"/>
      <c r="G499" s="15">
        <f t="shared" si="94"/>
        <v>0</v>
      </c>
      <c r="H499" s="92"/>
      <c r="I499" s="25">
        <v>0</v>
      </c>
      <c r="K499" s="25">
        <v>0</v>
      </c>
      <c r="L499" s="25"/>
      <c r="M499" s="15">
        <f t="shared" si="95"/>
        <v>0</v>
      </c>
    </row>
    <row r="500" spans="1:13" x14ac:dyDescent="0.3">
      <c r="A500" s="74" t="s">
        <v>858</v>
      </c>
      <c r="B500" s="93">
        <v>44060</v>
      </c>
      <c r="C500" s="74" t="s">
        <v>801</v>
      </c>
      <c r="D500" s="25">
        <v>0</v>
      </c>
      <c r="E500" s="25">
        <v>0</v>
      </c>
      <c r="F500" s="3"/>
      <c r="G500" s="15">
        <f t="shared" si="94"/>
        <v>0</v>
      </c>
      <c r="H500" s="92"/>
      <c r="I500" s="25">
        <v>0</v>
      </c>
      <c r="K500" s="25">
        <v>0</v>
      </c>
      <c r="L500" s="25"/>
      <c r="M500" s="15">
        <f t="shared" si="95"/>
        <v>0</v>
      </c>
    </row>
    <row r="501" spans="1:13" x14ac:dyDescent="0.3">
      <c r="A501" s="74" t="s">
        <v>859</v>
      </c>
      <c r="B501" s="93">
        <v>44065</v>
      </c>
      <c r="C501" s="74" t="s">
        <v>356</v>
      </c>
      <c r="D501" s="25">
        <v>0</v>
      </c>
      <c r="E501" s="25">
        <v>0</v>
      </c>
      <c r="F501" s="3"/>
      <c r="G501" s="15">
        <f t="shared" si="94"/>
        <v>0</v>
      </c>
      <c r="H501" s="92"/>
      <c r="I501" s="25">
        <v>0</v>
      </c>
      <c r="K501" s="25">
        <v>0</v>
      </c>
      <c r="L501" s="25"/>
      <c r="M501" s="15">
        <f t="shared" si="95"/>
        <v>0</v>
      </c>
    </row>
    <row r="502" spans="1:13" x14ac:dyDescent="0.3">
      <c r="A502" s="74" t="s">
        <v>860</v>
      </c>
      <c r="B502" s="93">
        <v>44080</v>
      </c>
      <c r="C502" s="74" t="s">
        <v>861</v>
      </c>
      <c r="D502" s="25">
        <v>0</v>
      </c>
      <c r="E502" s="25">
        <v>0</v>
      </c>
      <c r="F502" s="3"/>
      <c r="G502" s="15">
        <f t="shared" si="94"/>
        <v>0</v>
      </c>
      <c r="H502" s="92"/>
      <c r="I502" s="25">
        <v>0</v>
      </c>
      <c r="K502" s="25">
        <v>0</v>
      </c>
      <c r="L502" s="25"/>
      <c r="M502" s="15">
        <f t="shared" si="95"/>
        <v>0</v>
      </c>
    </row>
    <row r="503" spans="1:13" x14ac:dyDescent="0.3">
      <c r="A503" s="74" t="s">
        <v>862</v>
      </c>
      <c r="B503" s="93">
        <v>44100</v>
      </c>
      <c r="C503" s="74" t="s">
        <v>817</v>
      </c>
      <c r="D503" s="25">
        <v>0</v>
      </c>
      <c r="E503" s="25">
        <v>0</v>
      </c>
      <c r="F503" s="3"/>
      <c r="G503" s="15">
        <f t="shared" si="94"/>
        <v>0</v>
      </c>
      <c r="H503" s="92"/>
      <c r="I503" s="25">
        <v>0</v>
      </c>
      <c r="K503" s="25">
        <v>0</v>
      </c>
      <c r="L503" s="25"/>
      <c r="M503" s="15">
        <f t="shared" si="95"/>
        <v>0</v>
      </c>
    </row>
    <row r="504" spans="1:13" x14ac:dyDescent="0.3">
      <c r="A504" s="74" t="s">
        <v>863</v>
      </c>
      <c r="B504" s="93">
        <v>44120</v>
      </c>
      <c r="C504" s="74" t="s">
        <v>337</v>
      </c>
      <c r="D504" s="25">
        <v>0</v>
      </c>
      <c r="E504" s="25">
        <v>0</v>
      </c>
      <c r="F504" s="3"/>
      <c r="G504" s="15">
        <f t="shared" si="94"/>
        <v>0</v>
      </c>
      <c r="H504" s="92"/>
      <c r="I504" s="25">
        <v>0</v>
      </c>
      <c r="K504" s="25">
        <v>0</v>
      </c>
      <c r="L504" s="25"/>
      <c r="M504" s="15">
        <f t="shared" si="95"/>
        <v>0</v>
      </c>
    </row>
    <row r="505" spans="1:13" x14ac:dyDescent="0.3">
      <c r="A505" s="74" t="s">
        <v>864</v>
      </c>
      <c r="B505" s="93">
        <v>44140</v>
      </c>
      <c r="C505" s="74" t="s">
        <v>589</v>
      </c>
      <c r="D505" s="25">
        <v>0</v>
      </c>
      <c r="E505" s="25">
        <v>0</v>
      </c>
      <c r="F505" s="3"/>
      <c r="G505" s="15">
        <f t="shared" si="94"/>
        <v>0</v>
      </c>
      <c r="H505" s="92"/>
      <c r="I505" s="25">
        <v>0</v>
      </c>
      <c r="K505" s="25">
        <v>0</v>
      </c>
      <c r="L505" s="25"/>
      <c r="M505" s="15">
        <f t="shared" si="95"/>
        <v>0</v>
      </c>
    </row>
    <row r="506" spans="1:13" x14ac:dyDescent="0.3">
      <c r="A506" s="74" t="s">
        <v>865</v>
      </c>
      <c r="B506" s="93">
        <v>44160</v>
      </c>
      <c r="C506" s="74" t="s">
        <v>343</v>
      </c>
      <c r="D506" s="25">
        <v>0</v>
      </c>
      <c r="E506" s="25">
        <v>0</v>
      </c>
      <c r="F506" s="3"/>
      <c r="G506" s="15">
        <f t="shared" si="94"/>
        <v>0</v>
      </c>
      <c r="H506" s="92"/>
      <c r="I506" s="25">
        <v>0</v>
      </c>
      <c r="K506" s="25">
        <v>0</v>
      </c>
      <c r="L506" s="25"/>
      <c r="M506" s="15">
        <f t="shared" si="95"/>
        <v>0</v>
      </c>
    </row>
    <row r="507" spans="1:13" ht="14.5" thickBot="1" x14ac:dyDescent="0.35">
      <c r="A507" s="74" t="s">
        <v>866</v>
      </c>
      <c r="B507" s="93">
        <v>44180</v>
      </c>
      <c r="C507" s="99" t="s">
        <v>867</v>
      </c>
      <c r="D507" s="40">
        <f>SUM(D497:D506)</f>
        <v>13000</v>
      </c>
      <c r="E507" s="40">
        <f>SUM(E497:E506)</f>
        <v>0</v>
      </c>
      <c r="F507" s="3"/>
      <c r="G507" s="40">
        <f>SUM(G497:G506)</f>
        <v>13000</v>
      </c>
      <c r="H507" s="92"/>
      <c r="I507" s="40">
        <f>SUM(I497:I506)</f>
        <v>2650</v>
      </c>
      <c r="K507" s="40">
        <f>SUM(K497:K506)</f>
        <v>4350</v>
      </c>
      <c r="L507" s="25"/>
      <c r="M507" s="97">
        <f>SUM(M497:M506)</f>
        <v>6000</v>
      </c>
    </row>
    <row r="508" spans="1:13" ht="14.5" thickTop="1" x14ac:dyDescent="0.3">
      <c r="A508" s="99" t="s">
        <v>1815</v>
      </c>
      <c r="B508" s="100"/>
      <c r="C508" s="74"/>
      <c r="D508" s="25"/>
      <c r="F508" s="3"/>
      <c r="H508" s="92"/>
      <c r="L508" s="25"/>
      <c r="M508" s="15"/>
    </row>
    <row r="509" spans="1:13" x14ac:dyDescent="0.3">
      <c r="A509" s="74" t="s">
        <v>868</v>
      </c>
      <c r="B509" s="93">
        <v>45000</v>
      </c>
      <c r="C509" s="74" t="s">
        <v>584</v>
      </c>
      <c r="D509" s="25">
        <v>60000</v>
      </c>
      <c r="E509" s="25">
        <v>0</v>
      </c>
      <c r="F509" s="3"/>
      <c r="G509" s="15">
        <f t="shared" ref="G509:G531" si="96">D509+E509</f>
        <v>60000</v>
      </c>
      <c r="H509" s="92"/>
      <c r="I509" s="25">
        <v>2600</v>
      </c>
      <c r="K509" s="25">
        <v>49400</v>
      </c>
      <c r="L509" s="25"/>
      <c r="M509" s="15">
        <f t="shared" ref="M509:M531" si="97">G509-I509-K509</f>
        <v>8000</v>
      </c>
    </row>
    <row r="510" spans="1:13" x14ac:dyDescent="0.3">
      <c r="A510" s="74" t="s">
        <v>869</v>
      </c>
      <c r="B510" s="93">
        <v>45020</v>
      </c>
      <c r="C510" s="74" t="s">
        <v>870</v>
      </c>
      <c r="D510" s="25">
        <v>0</v>
      </c>
      <c r="E510" s="25">
        <v>0</v>
      </c>
      <c r="F510" s="3"/>
      <c r="G510" s="15">
        <f t="shared" si="96"/>
        <v>0</v>
      </c>
      <c r="H510" s="92"/>
      <c r="I510" s="25">
        <v>0</v>
      </c>
      <c r="K510" s="25">
        <v>0</v>
      </c>
      <c r="L510" s="25"/>
      <c r="M510" s="15">
        <f t="shared" si="97"/>
        <v>0</v>
      </c>
    </row>
    <row r="511" spans="1:13" x14ac:dyDescent="0.3">
      <c r="A511" s="74" t="s">
        <v>871</v>
      </c>
      <c r="B511" s="93">
        <v>45025</v>
      </c>
      <c r="C511" s="74" t="s">
        <v>872</v>
      </c>
      <c r="D511" s="25">
        <v>0</v>
      </c>
      <c r="E511" s="25">
        <v>0</v>
      </c>
      <c r="F511" s="3"/>
      <c r="G511" s="15">
        <f t="shared" si="96"/>
        <v>0</v>
      </c>
      <c r="H511" s="92"/>
      <c r="I511" s="25">
        <v>0</v>
      </c>
      <c r="K511" s="25">
        <v>0</v>
      </c>
      <c r="L511" s="25"/>
      <c r="M511" s="15">
        <f t="shared" si="97"/>
        <v>0</v>
      </c>
    </row>
    <row r="512" spans="1:13" x14ac:dyDescent="0.3">
      <c r="A512" s="74" t="s">
        <v>873</v>
      </c>
      <c r="B512" s="93">
        <v>45030</v>
      </c>
      <c r="C512" s="74" t="s">
        <v>874</v>
      </c>
      <c r="D512" s="25">
        <v>0</v>
      </c>
      <c r="E512" s="25">
        <v>0</v>
      </c>
      <c r="F512" s="3"/>
      <c r="G512" s="15">
        <f t="shared" si="96"/>
        <v>0</v>
      </c>
      <c r="H512" s="92"/>
      <c r="I512" s="25">
        <v>0</v>
      </c>
      <c r="K512" s="25">
        <v>0</v>
      </c>
      <c r="L512" s="25"/>
      <c r="M512" s="15">
        <f t="shared" si="97"/>
        <v>0</v>
      </c>
    </row>
    <row r="513" spans="1:13" x14ac:dyDescent="0.3">
      <c r="A513" s="74" t="s">
        <v>875</v>
      </c>
      <c r="B513" s="93">
        <v>45031</v>
      </c>
      <c r="C513" s="74" t="s">
        <v>876</v>
      </c>
      <c r="D513" s="25">
        <v>0</v>
      </c>
      <c r="E513" s="25">
        <v>0</v>
      </c>
      <c r="F513" s="3"/>
      <c r="G513" s="15">
        <f t="shared" si="96"/>
        <v>0</v>
      </c>
      <c r="H513" s="92"/>
      <c r="I513" s="25">
        <v>0</v>
      </c>
      <c r="K513" s="25">
        <v>0</v>
      </c>
      <c r="L513" s="25"/>
      <c r="M513" s="15">
        <f t="shared" si="97"/>
        <v>0</v>
      </c>
    </row>
    <row r="514" spans="1:13" x14ac:dyDescent="0.3">
      <c r="A514" s="74" t="s">
        <v>877</v>
      </c>
      <c r="B514" s="93">
        <v>45032</v>
      </c>
      <c r="C514" s="74" t="s">
        <v>878</v>
      </c>
      <c r="D514" s="25">
        <v>0</v>
      </c>
      <c r="E514" s="25">
        <v>0</v>
      </c>
      <c r="F514" s="3"/>
      <c r="G514" s="15">
        <f t="shared" si="96"/>
        <v>0</v>
      </c>
      <c r="H514" s="92"/>
      <c r="I514" s="25">
        <v>0</v>
      </c>
      <c r="K514" s="25">
        <v>0</v>
      </c>
      <c r="L514" s="25"/>
      <c r="M514" s="15">
        <f t="shared" si="97"/>
        <v>0</v>
      </c>
    </row>
    <row r="515" spans="1:13" x14ac:dyDescent="0.3">
      <c r="A515" s="74" t="s">
        <v>879</v>
      </c>
      <c r="B515" s="93">
        <v>45035</v>
      </c>
      <c r="C515" s="74" t="s">
        <v>356</v>
      </c>
      <c r="D515" s="25">
        <v>0</v>
      </c>
      <c r="E515" s="25">
        <v>0</v>
      </c>
      <c r="F515" s="3"/>
      <c r="G515" s="15">
        <f t="shared" si="96"/>
        <v>0</v>
      </c>
      <c r="H515" s="92"/>
      <c r="I515" s="25">
        <v>0</v>
      </c>
      <c r="K515" s="25">
        <v>0</v>
      </c>
      <c r="L515" s="25"/>
      <c r="M515" s="15">
        <f t="shared" si="97"/>
        <v>0</v>
      </c>
    </row>
    <row r="516" spans="1:13" x14ac:dyDescent="0.3">
      <c r="A516" s="74" t="s">
        <v>880</v>
      </c>
      <c r="B516" s="93">
        <v>45040</v>
      </c>
      <c r="C516" s="74" t="s">
        <v>881</v>
      </c>
      <c r="D516" s="25">
        <v>6900</v>
      </c>
      <c r="E516" s="25">
        <v>0</v>
      </c>
      <c r="F516" s="3"/>
      <c r="G516" s="15">
        <f t="shared" si="96"/>
        <v>6900</v>
      </c>
      <c r="H516" s="92"/>
      <c r="I516" s="25">
        <v>0</v>
      </c>
      <c r="K516" s="25">
        <v>0</v>
      </c>
      <c r="L516" s="25"/>
      <c r="M516" s="15">
        <f t="shared" si="97"/>
        <v>6900</v>
      </c>
    </row>
    <row r="517" spans="1:13" x14ac:dyDescent="0.3">
      <c r="A517" s="74" t="s">
        <v>882</v>
      </c>
      <c r="B517" s="93">
        <v>45060</v>
      </c>
      <c r="C517" s="74" t="s">
        <v>883</v>
      </c>
      <c r="D517" s="25">
        <v>0</v>
      </c>
      <c r="E517" s="25">
        <v>0</v>
      </c>
      <c r="F517" s="3"/>
      <c r="G517" s="15">
        <f t="shared" si="96"/>
        <v>0</v>
      </c>
      <c r="H517" s="92"/>
      <c r="I517" s="25">
        <v>0</v>
      </c>
      <c r="K517" s="25">
        <v>0</v>
      </c>
      <c r="L517" s="25"/>
      <c r="M517" s="15">
        <f t="shared" si="97"/>
        <v>0</v>
      </c>
    </row>
    <row r="518" spans="1:13" x14ac:dyDescent="0.3">
      <c r="A518" s="74" t="s">
        <v>884</v>
      </c>
      <c r="B518" s="93">
        <v>45070</v>
      </c>
      <c r="C518" s="74" t="s">
        <v>885</v>
      </c>
      <c r="D518" s="25">
        <v>0</v>
      </c>
      <c r="E518" s="25">
        <v>0</v>
      </c>
      <c r="F518" s="3"/>
      <c r="G518" s="15">
        <f t="shared" si="96"/>
        <v>0</v>
      </c>
      <c r="H518" s="92"/>
      <c r="I518" s="25">
        <v>0</v>
      </c>
      <c r="K518" s="25">
        <v>0</v>
      </c>
      <c r="L518" s="25"/>
      <c r="M518" s="15">
        <f t="shared" si="97"/>
        <v>0</v>
      </c>
    </row>
    <row r="519" spans="1:13" x14ac:dyDescent="0.3">
      <c r="A519" s="74" t="s">
        <v>886</v>
      </c>
      <c r="B519" s="93">
        <v>45080</v>
      </c>
      <c r="C519" s="74" t="s">
        <v>887</v>
      </c>
      <c r="D519" s="25">
        <v>0</v>
      </c>
      <c r="E519" s="25">
        <v>0</v>
      </c>
      <c r="F519" s="3"/>
      <c r="G519" s="15">
        <f t="shared" si="96"/>
        <v>0</v>
      </c>
      <c r="H519" s="92"/>
      <c r="I519" s="25">
        <v>0</v>
      </c>
      <c r="K519" s="25">
        <v>0</v>
      </c>
      <c r="L519" s="25"/>
      <c r="M519" s="15">
        <f t="shared" si="97"/>
        <v>0</v>
      </c>
    </row>
    <row r="520" spans="1:13" x14ac:dyDescent="0.3">
      <c r="A520" s="74" t="s">
        <v>888</v>
      </c>
      <c r="B520" s="93">
        <v>45100</v>
      </c>
      <c r="C520" s="74" t="s">
        <v>889</v>
      </c>
      <c r="D520" s="25">
        <v>0</v>
      </c>
      <c r="E520" s="25">
        <v>0</v>
      </c>
      <c r="F520" s="3"/>
      <c r="G520" s="15">
        <f t="shared" si="96"/>
        <v>0</v>
      </c>
      <c r="H520" s="92"/>
      <c r="I520" s="25">
        <v>0</v>
      </c>
      <c r="K520" s="25">
        <v>0</v>
      </c>
      <c r="L520" s="25"/>
      <c r="M520" s="15">
        <f t="shared" si="97"/>
        <v>0</v>
      </c>
    </row>
    <row r="521" spans="1:13" x14ac:dyDescent="0.3">
      <c r="A521" s="74" t="s">
        <v>890</v>
      </c>
      <c r="B521" s="93">
        <v>45120</v>
      </c>
      <c r="C521" s="74" t="s">
        <v>335</v>
      </c>
      <c r="D521" s="25">
        <v>0</v>
      </c>
      <c r="E521" s="25">
        <v>0</v>
      </c>
      <c r="F521" s="3"/>
      <c r="G521" s="15">
        <f t="shared" si="96"/>
        <v>0</v>
      </c>
      <c r="H521" s="92"/>
      <c r="I521" s="25">
        <v>0</v>
      </c>
      <c r="K521" s="25">
        <v>0</v>
      </c>
      <c r="L521" s="25"/>
      <c r="M521" s="15">
        <f t="shared" si="97"/>
        <v>0</v>
      </c>
    </row>
    <row r="522" spans="1:13" x14ac:dyDescent="0.3">
      <c r="A522" s="74" t="s">
        <v>891</v>
      </c>
      <c r="B522" s="93">
        <v>45140</v>
      </c>
      <c r="C522" s="74" t="s">
        <v>892</v>
      </c>
      <c r="D522" s="25">
        <v>6000</v>
      </c>
      <c r="E522" s="25">
        <v>0</v>
      </c>
      <c r="F522" s="3"/>
      <c r="G522" s="15">
        <f t="shared" si="96"/>
        <v>6000</v>
      </c>
      <c r="H522" s="92"/>
      <c r="I522" s="25">
        <v>0</v>
      </c>
      <c r="K522" s="25">
        <v>0</v>
      </c>
      <c r="L522" s="25"/>
      <c r="M522" s="15">
        <f t="shared" si="97"/>
        <v>6000</v>
      </c>
    </row>
    <row r="523" spans="1:13" x14ac:dyDescent="0.3">
      <c r="A523" s="74" t="s">
        <v>893</v>
      </c>
      <c r="B523" s="93">
        <v>45160</v>
      </c>
      <c r="C523" s="74" t="s">
        <v>894</v>
      </c>
      <c r="D523" s="25">
        <v>0</v>
      </c>
      <c r="E523" s="25">
        <v>0</v>
      </c>
      <c r="F523" s="3"/>
      <c r="G523" s="15">
        <f t="shared" si="96"/>
        <v>0</v>
      </c>
      <c r="H523" s="92"/>
      <c r="I523" s="25">
        <v>0</v>
      </c>
      <c r="K523" s="25">
        <v>0</v>
      </c>
      <c r="L523" s="25"/>
      <c r="M523" s="15">
        <f t="shared" si="97"/>
        <v>0</v>
      </c>
    </row>
    <row r="524" spans="1:13" x14ac:dyDescent="0.3">
      <c r="A524" s="74" t="s">
        <v>895</v>
      </c>
      <c r="B524" s="93">
        <v>45180</v>
      </c>
      <c r="C524" s="74" t="s">
        <v>896</v>
      </c>
      <c r="D524" s="25">
        <v>0</v>
      </c>
      <c r="E524" s="25">
        <v>0</v>
      </c>
      <c r="F524" s="3"/>
      <c r="G524" s="15">
        <f t="shared" si="96"/>
        <v>0</v>
      </c>
      <c r="H524" s="92"/>
      <c r="I524" s="25">
        <v>0</v>
      </c>
      <c r="K524" s="25">
        <v>0</v>
      </c>
      <c r="L524" s="25"/>
      <c r="M524" s="15">
        <f t="shared" si="97"/>
        <v>0</v>
      </c>
    </row>
    <row r="525" spans="1:13" x14ac:dyDescent="0.3">
      <c r="A525" s="74" t="s">
        <v>897</v>
      </c>
      <c r="B525" s="93">
        <v>45200</v>
      </c>
      <c r="C525" s="74" t="s">
        <v>339</v>
      </c>
      <c r="D525" s="25">
        <v>47000</v>
      </c>
      <c r="E525" s="25">
        <v>0</v>
      </c>
      <c r="F525" s="3"/>
      <c r="G525" s="15">
        <f t="shared" si="96"/>
        <v>47000</v>
      </c>
      <c r="H525" s="92"/>
      <c r="I525" s="25">
        <v>14000</v>
      </c>
      <c r="K525" s="25">
        <v>33000</v>
      </c>
      <c r="L525" s="25"/>
      <c r="M525" s="15">
        <f t="shared" si="97"/>
        <v>0</v>
      </c>
    </row>
    <row r="526" spans="1:13" x14ac:dyDescent="0.3">
      <c r="A526" s="74" t="s">
        <v>898</v>
      </c>
      <c r="B526" s="93">
        <v>45220</v>
      </c>
      <c r="C526" s="74" t="s">
        <v>899</v>
      </c>
      <c r="D526" s="25">
        <v>0</v>
      </c>
      <c r="E526" s="25">
        <v>0</v>
      </c>
      <c r="F526" s="3"/>
      <c r="G526" s="15">
        <f t="shared" si="96"/>
        <v>0</v>
      </c>
      <c r="H526" s="92"/>
      <c r="I526" s="25">
        <v>0</v>
      </c>
      <c r="K526" s="25">
        <v>0</v>
      </c>
      <c r="L526" s="25"/>
      <c r="M526" s="15">
        <f t="shared" si="97"/>
        <v>0</v>
      </c>
    </row>
    <row r="527" spans="1:13" x14ac:dyDescent="0.3">
      <c r="A527" s="74" t="s">
        <v>900</v>
      </c>
      <c r="B527" s="93">
        <v>45240</v>
      </c>
      <c r="C527" s="74" t="s">
        <v>901</v>
      </c>
      <c r="D527" s="25">
        <v>0</v>
      </c>
      <c r="E527" s="25">
        <v>0</v>
      </c>
      <c r="F527" s="3"/>
      <c r="G527" s="15">
        <f t="shared" si="96"/>
        <v>0</v>
      </c>
      <c r="H527" s="92"/>
      <c r="I527" s="25">
        <v>0</v>
      </c>
      <c r="K527" s="25">
        <v>0</v>
      </c>
      <c r="L527" s="25"/>
      <c r="M527" s="15">
        <f t="shared" si="97"/>
        <v>0</v>
      </c>
    </row>
    <row r="528" spans="1:13" x14ac:dyDescent="0.3">
      <c r="A528" s="74" t="s">
        <v>902</v>
      </c>
      <c r="B528" s="93">
        <v>45241</v>
      </c>
      <c r="C528" s="74" t="s">
        <v>903</v>
      </c>
      <c r="D528" s="25">
        <v>0</v>
      </c>
      <c r="E528" s="25">
        <v>0</v>
      </c>
      <c r="F528" s="3"/>
      <c r="G528" s="15">
        <f t="shared" si="96"/>
        <v>0</v>
      </c>
      <c r="H528" s="92"/>
      <c r="I528" s="25">
        <v>0</v>
      </c>
      <c r="K528" s="25">
        <v>0</v>
      </c>
      <c r="L528" s="25"/>
      <c r="M528" s="15">
        <f t="shared" si="97"/>
        <v>0</v>
      </c>
    </row>
    <row r="529" spans="1:13" x14ac:dyDescent="0.3">
      <c r="A529" s="74" t="s">
        <v>904</v>
      </c>
      <c r="B529" s="93">
        <v>45242</v>
      </c>
      <c r="C529" s="74" t="s">
        <v>905</v>
      </c>
      <c r="D529" s="25">
        <v>0</v>
      </c>
      <c r="E529" s="25">
        <v>0</v>
      </c>
      <c r="F529" s="3"/>
      <c r="G529" s="15">
        <f t="shared" si="96"/>
        <v>0</v>
      </c>
      <c r="H529" s="92"/>
      <c r="I529" s="25">
        <v>0</v>
      </c>
      <c r="K529" s="25">
        <v>0</v>
      </c>
      <c r="L529" s="25"/>
      <c r="M529" s="15">
        <f t="shared" si="97"/>
        <v>0</v>
      </c>
    </row>
    <row r="530" spans="1:13" x14ac:dyDescent="0.3">
      <c r="A530" s="74" t="s">
        <v>906</v>
      </c>
      <c r="B530" s="93">
        <v>45260</v>
      </c>
      <c r="C530" s="74" t="s">
        <v>907</v>
      </c>
      <c r="D530" s="25">
        <v>2000</v>
      </c>
      <c r="E530" s="25">
        <v>0</v>
      </c>
      <c r="F530" s="3"/>
      <c r="G530" s="15">
        <f t="shared" si="96"/>
        <v>2000</v>
      </c>
      <c r="H530" s="92"/>
      <c r="I530" s="25">
        <v>0</v>
      </c>
      <c r="K530" s="25">
        <v>0</v>
      </c>
      <c r="L530" s="25"/>
      <c r="M530" s="15">
        <f t="shared" si="97"/>
        <v>2000</v>
      </c>
    </row>
    <row r="531" spans="1:13" x14ac:dyDescent="0.3">
      <c r="A531" s="74" t="s">
        <v>908</v>
      </c>
      <c r="B531" s="93">
        <v>45280</v>
      </c>
      <c r="C531" s="74" t="s">
        <v>909</v>
      </c>
      <c r="D531" s="25">
        <v>0</v>
      </c>
      <c r="E531" s="25">
        <v>0</v>
      </c>
      <c r="F531" s="3"/>
      <c r="G531" s="15">
        <f t="shared" si="96"/>
        <v>0</v>
      </c>
      <c r="H531" s="92"/>
      <c r="I531" s="25">
        <v>0</v>
      </c>
      <c r="K531" s="25">
        <v>0</v>
      </c>
      <c r="L531" s="25"/>
      <c r="M531" s="15">
        <f t="shared" si="97"/>
        <v>0</v>
      </c>
    </row>
    <row r="532" spans="1:13" ht="14.5" thickBot="1" x14ac:dyDescent="0.35">
      <c r="A532" s="74" t="s">
        <v>910</v>
      </c>
      <c r="B532" s="93">
        <v>45300</v>
      </c>
      <c r="C532" s="99" t="s">
        <v>911</v>
      </c>
      <c r="D532" s="40">
        <f>SUM(D509:D531)</f>
        <v>121900</v>
      </c>
      <c r="E532" s="40">
        <f>SUM(E509:E531)</f>
        <v>0</v>
      </c>
      <c r="F532" s="3"/>
      <c r="G532" s="40">
        <f>SUM(G509:G531)</f>
        <v>121900</v>
      </c>
      <c r="H532" s="92"/>
      <c r="I532" s="40">
        <f>SUM(I509:I531)</f>
        <v>16600</v>
      </c>
      <c r="K532" s="40">
        <f>SUM(K509:K531)</f>
        <v>82400</v>
      </c>
      <c r="L532" s="25"/>
      <c r="M532" s="97">
        <f>SUM(M509:M531)</f>
        <v>22900</v>
      </c>
    </row>
    <row r="533" spans="1:13" ht="14.5" thickTop="1" x14ac:dyDescent="0.3">
      <c r="A533" s="99" t="s">
        <v>1816</v>
      </c>
      <c r="B533" s="100"/>
      <c r="C533" s="74"/>
      <c r="D533" s="25"/>
      <c r="F533" s="3"/>
      <c r="H533" s="92"/>
      <c r="L533" s="25"/>
      <c r="M533" s="15"/>
    </row>
    <row r="534" spans="1:13" x14ac:dyDescent="0.3">
      <c r="A534" s="74" t="s">
        <v>912</v>
      </c>
      <c r="B534" s="93">
        <v>46000</v>
      </c>
      <c r="C534" s="74" t="s">
        <v>913</v>
      </c>
      <c r="D534" s="25">
        <v>163000</v>
      </c>
      <c r="E534" s="25">
        <v>0</v>
      </c>
      <c r="F534" s="3"/>
      <c r="G534" s="15">
        <f t="shared" ref="G534:G542" si="98">D534+E534</f>
        <v>163000</v>
      </c>
      <c r="H534" s="92"/>
      <c r="I534" s="25">
        <v>7650</v>
      </c>
      <c r="K534" s="25">
        <v>145350</v>
      </c>
      <c r="L534" s="25"/>
      <c r="M534" s="15">
        <f t="shared" ref="M534:M542" si="99">G534-I534-K534</f>
        <v>10000</v>
      </c>
    </row>
    <row r="535" spans="1:13" x14ac:dyDescent="0.3">
      <c r="A535" s="74" t="s">
        <v>914</v>
      </c>
      <c r="B535" s="93">
        <v>46020</v>
      </c>
      <c r="C535" s="74" t="s">
        <v>797</v>
      </c>
      <c r="D535" s="25">
        <v>42200</v>
      </c>
      <c r="E535" s="25">
        <v>0</v>
      </c>
      <c r="F535" s="3"/>
      <c r="G535" s="15">
        <f t="shared" si="98"/>
        <v>42200</v>
      </c>
      <c r="H535" s="92"/>
      <c r="I535" s="25">
        <v>1750</v>
      </c>
      <c r="K535" s="25">
        <v>33250</v>
      </c>
      <c r="L535" s="25"/>
      <c r="M535" s="15">
        <f t="shared" si="99"/>
        <v>7200</v>
      </c>
    </row>
    <row r="536" spans="1:13" x14ac:dyDescent="0.3">
      <c r="A536" s="74" t="s">
        <v>915</v>
      </c>
      <c r="B536" s="93">
        <v>46040</v>
      </c>
      <c r="C536" s="74" t="s">
        <v>799</v>
      </c>
      <c r="D536" s="25">
        <v>21300</v>
      </c>
      <c r="E536" s="25">
        <v>0</v>
      </c>
      <c r="F536" s="3"/>
      <c r="G536" s="15">
        <f t="shared" si="98"/>
        <v>21300</v>
      </c>
      <c r="H536" s="92"/>
      <c r="I536" s="25">
        <v>375</v>
      </c>
      <c r="K536" s="25">
        <v>7125</v>
      </c>
      <c r="L536" s="25"/>
      <c r="M536" s="15">
        <f t="shared" si="99"/>
        <v>13800</v>
      </c>
    </row>
    <row r="537" spans="1:13" x14ac:dyDescent="0.3">
      <c r="A537" s="74" t="s">
        <v>916</v>
      </c>
      <c r="B537" s="93">
        <v>46060</v>
      </c>
      <c r="C537" s="74" t="s">
        <v>801</v>
      </c>
      <c r="D537" s="25">
        <v>17500</v>
      </c>
      <c r="E537" s="25">
        <v>0</v>
      </c>
      <c r="F537" s="3"/>
      <c r="G537" s="15">
        <f t="shared" si="98"/>
        <v>17500</v>
      </c>
      <c r="H537" s="92"/>
      <c r="I537" s="25">
        <v>0</v>
      </c>
      <c r="K537" s="25">
        <v>0</v>
      </c>
      <c r="L537" s="25"/>
      <c r="M537" s="15">
        <f t="shared" si="99"/>
        <v>17500</v>
      </c>
    </row>
    <row r="538" spans="1:13" x14ac:dyDescent="0.3">
      <c r="A538" s="74" t="s">
        <v>917</v>
      </c>
      <c r="B538" s="93">
        <v>46065</v>
      </c>
      <c r="C538" s="74" t="s">
        <v>356</v>
      </c>
      <c r="D538" s="25">
        <v>0</v>
      </c>
      <c r="E538" s="25">
        <v>0</v>
      </c>
      <c r="F538" s="3"/>
      <c r="G538" s="15">
        <f t="shared" si="98"/>
        <v>0</v>
      </c>
      <c r="H538" s="92"/>
      <c r="I538" s="25">
        <v>0</v>
      </c>
      <c r="K538" s="25">
        <v>0</v>
      </c>
      <c r="L538" s="25"/>
      <c r="M538" s="15">
        <f t="shared" si="99"/>
        <v>0</v>
      </c>
    </row>
    <row r="539" spans="1:13" x14ac:dyDescent="0.3">
      <c r="A539" s="74" t="s">
        <v>918</v>
      </c>
      <c r="B539" s="93">
        <v>46080</v>
      </c>
      <c r="C539" s="74" t="s">
        <v>623</v>
      </c>
      <c r="D539" s="25">
        <v>14000</v>
      </c>
      <c r="E539" s="25">
        <v>0</v>
      </c>
      <c r="F539" s="3"/>
      <c r="G539" s="15">
        <f t="shared" si="98"/>
        <v>14000</v>
      </c>
      <c r="H539" s="92"/>
      <c r="I539" s="25">
        <v>9500</v>
      </c>
      <c r="K539" s="25">
        <v>500</v>
      </c>
      <c r="L539" s="25"/>
      <c r="M539" s="15">
        <f t="shared" si="99"/>
        <v>4000</v>
      </c>
    </row>
    <row r="540" spans="1:13" x14ac:dyDescent="0.3">
      <c r="A540" s="74" t="s">
        <v>919</v>
      </c>
      <c r="B540" s="93">
        <v>46100</v>
      </c>
      <c r="C540" s="74" t="s">
        <v>337</v>
      </c>
      <c r="D540" s="25">
        <v>0</v>
      </c>
      <c r="E540" s="25">
        <v>0</v>
      </c>
      <c r="F540" s="3"/>
      <c r="G540" s="15">
        <f t="shared" si="98"/>
        <v>0</v>
      </c>
      <c r="H540" s="92"/>
      <c r="I540" s="25">
        <v>0</v>
      </c>
      <c r="K540" s="25">
        <v>0</v>
      </c>
      <c r="L540" s="25"/>
      <c r="M540" s="15">
        <f t="shared" si="99"/>
        <v>0</v>
      </c>
    </row>
    <row r="541" spans="1:13" x14ac:dyDescent="0.3">
      <c r="A541" s="74" t="s">
        <v>920</v>
      </c>
      <c r="B541" s="93">
        <v>46120</v>
      </c>
      <c r="C541" s="74" t="s">
        <v>589</v>
      </c>
      <c r="D541" s="25">
        <v>9000</v>
      </c>
      <c r="E541" s="25">
        <v>0</v>
      </c>
      <c r="F541" s="3"/>
      <c r="G541" s="15">
        <f t="shared" si="98"/>
        <v>9000</v>
      </c>
      <c r="H541" s="92"/>
      <c r="I541" s="25">
        <v>1500</v>
      </c>
      <c r="K541" s="25">
        <v>7000</v>
      </c>
      <c r="L541" s="25"/>
      <c r="M541" s="15">
        <f t="shared" si="99"/>
        <v>500</v>
      </c>
    </row>
    <row r="542" spans="1:13" x14ac:dyDescent="0.3">
      <c r="A542" s="74" t="s">
        <v>921</v>
      </c>
      <c r="B542" s="93">
        <v>46140</v>
      </c>
      <c r="C542" s="74" t="s">
        <v>343</v>
      </c>
      <c r="D542" s="25">
        <v>0</v>
      </c>
      <c r="E542" s="25">
        <v>0</v>
      </c>
      <c r="F542" s="3"/>
      <c r="G542" s="15">
        <f t="shared" si="98"/>
        <v>0</v>
      </c>
      <c r="H542" s="92"/>
      <c r="I542" s="25">
        <v>0</v>
      </c>
      <c r="K542" s="25">
        <v>0</v>
      </c>
      <c r="L542" s="25"/>
      <c r="M542" s="15">
        <f t="shared" si="99"/>
        <v>0</v>
      </c>
    </row>
    <row r="543" spans="1:13" ht="14.5" thickBot="1" x14ac:dyDescent="0.35">
      <c r="A543" s="74" t="s">
        <v>922</v>
      </c>
      <c r="B543" s="93">
        <v>46160</v>
      </c>
      <c r="C543" s="99" t="s">
        <v>923</v>
      </c>
      <c r="D543" s="40">
        <f>SUM(D534:D542)</f>
        <v>267000</v>
      </c>
      <c r="E543" s="40">
        <f>SUM(E534:E542)</f>
        <v>0</v>
      </c>
      <c r="F543" s="3"/>
      <c r="G543" s="40">
        <f>SUM(G534:G542)</f>
        <v>267000</v>
      </c>
      <c r="H543" s="92"/>
      <c r="I543" s="40">
        <f>SUM(I534:I542)</f>
        <v>20775</v>
      </c>
      <c r="K543" s="40">
        <f>SUM(K534:K542)</f>
        <v>193225</v>
      </c>
      <c r="L543" s="25"/>
      <c r="M543" s="97">
        <f>SUM(M534:M542)</f>
        <v>53000</v>
      </c>
    </row>
    <row r="544" spans="1:13" ht="14.5" thickTop="1" x14ac:dyDescent="0.3">
      <c r="A544" s="99" t="s">
        <v>1817</v>
      </c>
      <c r="B544" s="100"/>
      <c r="C544" s="74"/>
      <c r="D544" s="25"/>
      <c r="F544" s="3"/>
      <c r="H544" s="92"/>
      <c r="L544" s="25"/>
      <c r="M544" s="15"/>
    </row>
    <row r="545" spans="1:13" x14ac:dyDescent="0.3">
      <c r="A545" s="74" t="s">
        <v>924</v>
      </c>
      <c r="B545" s="93">
        <v>47000</v>
      </c>
      <c r="C545" s="74" t="s">
        <v>584</v>
      </c>
      <c r="D545" s="15">
        <v>2510</v>
      </c>
      <c r="E545" s="15">
        <v>0</v>
      </c>
      <c r="F545" s="3"/>
      <c r="G545" s="15">
        <f t="shared" ref="G545:G557" si="100">D545+E545</f>
        <v>2510</v>
      </c>
      <c r="H545" s="95"/>
      <c r="I545" s="15">
        <v>510</v>
      </c>
      <c r="J545" s="15"/>
      <c r="K545" s="15">
        <v>10</v>
      </c>
      <c r="L545" s="15"/>
      <c r="M545" s="15">
        <f t="shared" ref="M545:M557" si="101">G545-I545-K545</f>
        <v>1990</v>
      </c>
    </row>
    <row r="546" spans="1:13" x14ac:dyDescent="0.3">
      <c r="A546" s="74" t="s">
        <v>925</v>
      </c>
      <c r="B546" s="93">
        <v>47005</v>
      </c>
      <c r="C546" s="74" t="s">
        <v>356</v>
      </c>
      <c r="D546" s="25">
        <v>0</v>
      </c>
      <c r="E546" s="25">
        <v>0</v>
      </c>
      <c r="F546" s="3"/>
      <c r="G546" s="15">
        <f t="shared" si="100"/>
        <v>0</v>
      </c>
      <c r="H546" s="92"/>
      <c r="I546" s="25">
        <v>0</v>
      </c>
      <c r="K546" s="25">
        <v>0</v>
      </c>
      <c r="L546" s="25"/>
      <c r="M546" s="15">
        <f t="shared" si="101"/>
        <v>0</v>
      </c>
    </row>
    <row r="547" spans="1:13" x14ac:dyDescent="0.3">
      <c r="A547" s="74" t="s">
        <v>926</v>
      </c>
      <c r="B547" s="93">
        <v>47020</v>
      </c>
      <c r="C547" s="74" t="s">
        <v>927</v>
      </c>
      <c r="D547" s="15">
        <v>0</v>
      </c>
      <c r="E547" s="15">
        <v>0</v>
      </c>
      <c r="F547" s="3"/>
      <c r="G547" s="15">
        <f t="shared" si="100"/>
        <v>0</v>
      </c>
      <c r="H547" s="95"/>
      <c r="I547" s="15">
        <v>0</v>
      </c>
      <c r="J547" s="15"/>
      <c r="K547" s="15">
        <v>0</v>
      </c>
      <c r="L547" s="15"/>
      <c r="M547" s="15">
        <f t="shared" si="101"/>
        <v>0</v>
      </c>
    </row>
    <row r="548" spans="1:13" x14ac:dyDescent="0.3">
      <c r="A548" s="74" t="s">
        <v>928</v>
      </c>
      <c r="B548" s="93">
        <v>47025</v>
      </c>
      <c r="C548" s="74" t="s">
        <v>929</v>
      </c>
      <c r="D548" s="15">
        <v>0</v>
      </c>
      <c r="E548" s="15">
        <v>0</v>
      </c>
      <c r="F548" s="3"/>
      <c r="G548" s="15">
        <f t="shared" si="100"/>
        <v>0</v>
      </c>
      <c r="H548" s="95"/>
      <c r="I548" s="15">
        <v>0</v>
      </c>
      <c r="J548" s="15"/>
      <c r="K548" s="15">
        <v>0</v>
      </c>
      <c r="L548" s="15"/>
      <c r="M548" s="15">
        <f>G548-I548-K548</f>
        <v>0</v>
      </c>
    </row>
    <row r="549" spans="1:13" x14ac:dyDescent="0.3">
      <c r="A549" s="74" t="s">
        <v>930</v>
      </c>
      <c r="B549" s="93">
        <v>47040</v>
      </c>
      <c r="C549" s="74" t="s">
        <v>335</v>
      </c>
      <c r="D549" s="15">
        <v>0</v>
      </c>
      <c r="E549" s="15">
        <v>0</v>
      </c>
      <c r="F549" s="3"/>
      <c r="G549" s="15">
        <f t="shared" si="100"/>
        <v>0</v>
      </c>
      <c r="H549" s="95"/>
      <c r="I549" s="15">
        <v>0</v>
      </c>
      <c r="J549" s="15"/>
      <c r="K549" s="15">
        <v>0</v>
      </c>
      <c r="L549" s="15"/>
      <c r="M549" s="15">
        <f t="shared" si="101"/>
        <v>0</v>
      </c>
    </row>
    <row r="550" spans="1:13" x14ac:dyDescent="0.3">
      <c r="A550" s="74" t="s">
        <v>931</v>
      </c>
      <c r="B550" s="93">
        <v>47060</v>
      </c>
      <c r="C550" s="74" t="s">
        <v>932</v>
      </c>
      <c r="D550" s="15">
        <v>0</v>
      </c>
      <c r="E550" s="15">
        <v>0</v>
      </c>
      <c r="F550" s="3"/>
      <c r="G550" s="15">
        <f t="shared" si="100"/>
        <v>0</v>
      </c>
      <c r="H550" s="95"/>
      <c r="I550" s="15">
        <v>0</v>
      </c>
      <c r="J550" s="15"/>
      <c r="K550" s="15">
        <v>0</v>
      </c>
      <c r="L550" s="15"/>
      <c r="M550" s="15">
        <f t="shared" si="101"/>
        <v>0</v>
      </c>
    </row>
    <row r="551" spans="1:13" x14ac:dyDescent="0.3">
      <c r="A551" s="74" t="s">
        <v>933</v>
      </c>
      <c r="B551" s="93">
        <v>47080</v>
      </c>
      <c r="C551" s="74" t="s">
        <v>934</v>
      </c>
      <c r="D551" s="15">
        <v>0</v>
      </c>
      <c r="E551" s="15">
        <v>0</v>
      </c>
      <c r="F551" s="3"/>
      <c r="G551" s="15">
        <f t="shared" si="100"/>
        <v>0</v>
      </c>
      <c r="H551" s="95"/>
      <c r="I551" s="15">
        <v>0</v>
      </c>
      <c r="J551" s="15"/>
      <c r="K551" s="15">
        <v>0</v>
      </c>
      <c r="L551" s="15"/>
      <c r="M551" s="15">
        <f t="shared" si="101"/>
        <v>0</v>
      </c>
    </row>
    <row r="552" spans="1:13" x14ac:dyDescent="0.3">
      <c r="A552" s="74" t="s">
        <v>935</v>
      </c>
      <c r="B552" s="93">
        <v>47100</v>
      </c>
      <c r="C552" s="74" t="s">
        <v>589</v>
      </c>
      <c r="D552" s="15">
        <v>0</v>
      </c>
      <c r="E552" s="15">
        <v>0</v>
      </c>
      <c r="F552" s="3"/>
      <c r="G552" s="15">
        <f t="shared" si="100"/>
        <v>0</v>
      </c>
      <c r="H552" s="95"/>
      <c r="I552" s="15">
        <v>0</v>
      </c>
      <c r="J552" s="15"/>
      <c r="K552" s="15">
        <v>0</v>
      </c>
      <c r="L552" s="15"/>
      <c r="M552" s="15">
        <f t="shared" si="101"/>
        <v>0</v>
      </c>
    </row>
    <row r="553" spans="1:13" x14ac:dyDescent="0.3">
      <c r="A553" s="74" t="s">
        <v>936</v>
      </c>
      <c r="B553" s="93">
        <v>47120</v>
      </c>
      <c r="C553" s="74" t="s">
        <v>937</v>
      </c>
      <c r="D553" s="15">
        <v>0</v>
      </c>
      <c r="E553" s="15">
        <v>0</v>
      </c>
      <c r="F553" s="3"/>
      <c r="G553" s="15">
        <f t="shared" si="100"/>
        <v>0</v>
      </c>
      <c r="H553" s="95"/>
      <c r="I553" s="15">
        <v>0</v>
      </c>
      <c r="J553" s="15"/>
      <c r="K553" s="15">
        <v>0</v>
      </c>
      <c r="L553" s="15"/>
      <c r="M553" s="15">
        <f t="shared" si="101"/>
        <v>0</v>
      </c>
    </row>
    <row r="554" spans="1:13" x14ac:dyDescent="0.3">
      <c r="A554" s="74" t="s">
        <v>938</v>
      </c>
      <c r="B554" s="93">
        <v>47140</v>
      </c>
      <c r="C554" s="74" t="s">
        <v>939</v>
      </c>
      <c r="D554" s="15">
        <v>0</v>
      </c>
      <c r="E554" s="15">
        <v>0</v>
      </c>
      <c r="F554" s="3"/>
      <c r="G554" s="15">
        <f t="shared" si="100"/>
        <v>0</v>
      </c>
      <c r="H554" s="95"/>
      <c r="I554" s="15">
        <v>0</v>
      </c>
      <c r="J554" s="15"/>
      <c r="K554" s="15">
        <v>0</v>
      </c>
      <c r="L554" s="15"/>
      <c r="M554" s="15">
        <f t="shared" si="101"/>
        <v>0</v>
      </c>
    </row>
    <row r="555" spans="1:13" x14ac:dyDescent="0.3">
      <c r="A555" s="74" t="s">
        <v>940</v>
      </c>
      <c r="B555" s="93">
        <v>47160</v>
      </c>
      <c r="C555" s="74" t="s">
        <v>941</v>
      </c>
      <c r="D555" s="15">
        <v>0</v>
      </c>
      <c r="E555" s="15">
        <v>0</v>
      </c>
      <c r="F555" s="3"/>
      <c r="G555" s="15">
        <f t="shared" si="100"/>
        <v>0</v>
      </c>
      <c r="H555" s="95"/>
      <c r="I555" s="15">
        <v>0</v>
      </c>
      <c r="J555" s="15"/>
      <c r="K555" s="15">
        <v>0</v>
      </c>
      <c r="L555" s="15"/>
      <c r="M555" s="15">
        <f t="shared" si="101"/>
        <v>0</v>
      </c>
    </row>
    <row r="556" spans="1:13" x14ac:dyDescent="0.3">
      <c r="A556" s="74" t="s">
        <v>942</v>
      </c>
      <c r="B556" s="93">
        <v>47180</v>
      </c>
      <c r="C556" s="74" t="s">
        <v>907</v>
      </c>
      <c r="D556" s="15">
        <v>0</v>
      </c>
      <c r="E556" s="15">
        <v>0</v>
      </c>
      <c r="F556" s="3"/>
      <c r="G556" s="15">
        <f t="shared" si="100"/>
        <v>0</v>
      </c>
      <c r="H556" s="95"/>
      <c r="I556" s="15">
        <v>0</v>
      </c>
      <c r="J556" s="15"/>
      <c r="K556" s="15">
        <v>0</v>
      </c>
      <c r="L556" s="15"/>
      <c r="M556" s="15">
        <f t="shared" si="101"/>
        <v>0</v>
      </c>
    </row>
    <row r="557" spans="1:13" s="9" customFormat="1" ht="28" x14ac:dyDescent="0.3">
      <c r="A557" s="103" t="s">
        <v>943</v>
      </c>
      <c r="B557" s="104">
        <v>47190</v>
      </c>
      <c r="C557" s="105" t="s">
        <v>944</v>
      </c>
      <c r="D557" s="106">
        <v>0</v>
      </c>
      <c r="E557" s="106">
        <v>0</v>
      </c>
      <c r="G557" s="15">
        <f t="shared" si="100"/>
        <v>0</v>
      </c>
      <c r="H557" s="107"/>
      <c r="I557" s="106">
        <v>0</v>
      </c>
      <c r="J557" s="106"/>
      <c r="K557" s="106">
        <v>0</v>
      </c>
      <c r="L557" s="106"/>
      <c r="M557" s="106">
        <f t="shared" si="101"/>
        <v>0</v>
      </c>
    </row>
    <row r="558" spans="1:13" ht="14.5" thickBot="1" x14ac:dyDescent="0.35">
      <c r="A558" s="74" t="s">
        <v>945</v>
      </c>
      <c r="B558" s="93">
        <v>47200</v>
      </c>
      <c r="C558" s="24" t="s">
        <v>946</v>
      </c>
      <c r="D558" s="97">
        <f>SUM(D545:D557)</f>
        <v>2510</v>
      </c>
      <c r="E558" s="97">
        <f>SUM(E545:E557)</f>
        <v>0</v>
      </c>
      <c r="F558" s="108"/>
      <c r="G558" s="97">
        <f>SUM(G545:G557)</f>
        <v>2510</v>
      </c>
      <c r="H558" s="95"/>
      <c r="I558" s="97">
        <f>SUM(I545:I557)</f>
        <v>510</v>
      </c>
      <c r="J558" s="15"/>
      <c r="K558" s="97">
        <f>SUM(K545:K557)</f>
        <v>10</v>
      </c>
      <c r="L558" s="15"/>
      <c r="M558" s="97">
        <f>SUM(M545:M557)</f>
        <v>1990</v>
      </c>
    </row>
    <row r="559" spans="1:13" ht="14.5" thickTop="1" x14ac:dyDescent="0.3">
      <c r="A559" s="99" t="s">
        <v>1818</v>
      </c>
      <c r="B559" s="100"/>
      <c r="C559" s="74"/>
      <c r="D559" s="25"/>
      <c r="F559" s="3"/>
      <c r="H559" s="92"/>
      <c r="L559" s="25"/>
      <c r="M559" s="15"/>
    </row>
    <row r="560" spans="1:13" x14ac:dyDescent="0.3">
      <c r="A560" s="74" t="s">
        <v>947</v>
      </c>
      <c r="B560" s="93">
        <v>47500</v>
      </c>
      <c r="C560" s="74" t="s">
        <v>584</v>
      </c>
      <c r="D560" s="15">
        <v>2521</v>
      </c>
      <c r="E560" s="15">
        <v>0</v>
      </c>
      <c r="F560" s="3"/>
      <c r="G560" s="15">
        <f t="shared" ref="G560:G566" si="102">D560+E560</f>
        <v>2521</v>
      </c>
      <c r="H560" s="95"/>
      <c r="I560" s="15">
        <v>521</v>
      </c>
      <c r="J560" s="15"/>
      <c r="K560" s="15">
        <v>21</v>
      </c>
      <c r="L560" s="15"/>
      <c r="M560" s="15">
        <f t="shared" ref="M560:M566" si="103">G560-I560-K560</f>
        <v>1979</v>
      </c>
    </row>
    <row r="561" spans="1:13" x14ac:dyDescent="0.3">
      <c r="A561" s="74" t="s">
        <v>948</v>
      </c>
      <c r="B561" s="93">
        <v>47505</v>
      </c>
      <c r="C561" s="74" t="s">
        <v>356</v>
      </c>
      <c r="D561" s="25">
        <v>0</v>
      </c>
      <c r="E561" s="25">
        <v>0</v>
      </c>
      <c r="F561" s="3"/>
      <c r="G561" s="15">
        <f t="shared" si="102"/>
        <v>0</v>
      </c>
      <c r="H561" s="92"/>
      <c r="I561" s="25">
        <v>0</v>
      </c>
      <c r="K561" s="25">
        <v>0</v>
      </c>
      <c r="L561" s="25"/>
      <c r="M561" s="15">
        <f t="shared" si="103"/>
        <v>0</v>
      </c>
    </row>
    <row r="562" spans="1:13" x14ac:dyDescent="0.3">
      <c r="A562" s="74" t="s">
        <v>949</v>
      </c>
      <c r="B562" s="93">
        <v>47520</v>
      </c>
      <c r="C562" s="74" t="s">
        <v>927</v>
      </c>
      <c r="D562" s="15">
        <v>0</v>
      </c>
      <c r="E562" s="15">
        <v>0</v>
      </c>
      <c r="F562" s="3"/>
      <c r="G562" s="15">
        <f t="shared" si="102"/>
        <v>0</v>
      </c>
      <c r="H562" s="95"/>
      <c r="I562" s="15">
        <v>0</v>
      </c>
      <c r="J562" s="15"/>
      <c r="K562" s="15">
        <v>0</v>
      </c>
      <c r="L562" s="15"/>
      <c r="M562" s="15">
        <f t="shared" si="103"/>
        <v>0</v>
      </c>
    </row>
    <row r="563" spans="1:13" x14ac:dyDescent="0.3">
      <c r="A563" s="74" t="s">
        <v>950</v>
      </c>
      <c r="B563" s="93">
        <v>47540</v>
      </c>
      <c r="C563" s="74" t="s">
        <v>335</v>
      </c>
      <c r="D563" s="15">
        <v>0</v>
      </c>
      <c r="E563" s="15">
        <v>0</v>
      </c>
      <c r="F563" s="3"/>
      <c r="G563" s="15">
        <f t="shared" si="102"/>
        <v>0</v>
      </c>
      <c r="H563" s="95"/>
      <c r="I563" s="15">
        <v>0</v>
      </c>
      <c r="J563" s="15"/>
      <c r="K563" s="15">
        <v>0</v>
      </c>
      <c r="L563" s="15"/>
      <c r="M563" s="15">
        <f t="shared" si="103"/>
        <v>0</v>
      </c>
    </row>
    <row r="564" spans="1:13" x14ac:dyDescent="0.3">
      <c r="A564" s="74" t="s">
        <v>951</v>
      </c>
      <c r="B564" s="93">
        <v>47560</v>
      </c>
      <c r="C564" s="74" t="s">
        <v>337</v>
      </c>
      <c r="D564" s="15">
        <v>0</v>
      </c>
      <c r="E564" s="15">
        <v>0</v>
      </c>
      <c r="F564" s="3"/>
      <c r="G564" s="15">
        <f t="shared" si="102"/>
        <v>0</v>
      </c>
      <c r="H564" s="95"/>
      <c r="I564" s="15">
        <v>0</v>
      </c>
      <c r="J564" s="15"/>
      <c r="K564" s="15">
        <v>0</v>
      </c>
      <c r="L564" s="15"/>
      <c r="M564" s="15">
        <f t="shared" si="103"/>
        <v>0</v>
      </c>
    </row>
    <row r="565" spans="1:13" x14ac:dyDescent="0.3">
      <c r="A565" s="74" t="s">
        <v>952</v>
      </c>
      <c r="B565" s="93">
        <v>47580</v>
      </c>
      <c r="C565" s="74" t="s">
        <v>589</v>
      </c>
      <c r="D565" s="15">
        <v>0</v>
      </c>
      <c r="E565" s="15">
        <v>0</v>
      </c>
      <c r="F565" s="3"/>
      <c r="G565" s="15">
        <f t="shared" si="102"/>
        <v>0</v>
      </c>
      <c r="H565" s="95"/>
      <c r="I565" s="15">
        <v>0</v>
      </c>
      <c r="J565" s="15"/>
      <c r="K565" s="15">
        <v>0</v>
      </c>
      <c r="L565" s="15"/>
      <c r="M565" s="15">
        <f t="shared" si="103"/>
        <v>0</v>
      </c>
    </row>
    <row r="566" spans="1:13" x14ac:dyDescent="0.3">
      <c r="A566" s="74" t="s">
        <v>953</v>
      </c>
      <c r="B566" s="93">
        <v>47600</v>
      </c>
      <c r="C566" s="74" t="s">
        <v>343</v>
      </c>
      <c r="D566" s="15">
        <v>0</v>
      </c>
      <c r="E566" s="15">
        <v>0</v>
      </c>
      <c r="F566" s="3"/>
      <c r="G566" s="15">
        <f t="shared" si="102"/>
        <v>0</v>
      </c>
      <c r="H566" s="95"/>
      <c r="I566" s="15">
        <v>0</v>
      </c>
      <c r="J566" s="15"/>
      <c r="K566" s="15">
        <v>0</v>
      </c>
      <c r="L566" s="15"/>
      <c r="M566" s="15">
        <f t="shared" si="103"/>
        <v>0</v>
      </c>
    </row>
    <row r="567" spans="1:13" ht="14.5" thickBot="1" x14ac:dyDescent="0.35">
      <c r="A567" s="74" t="s">
        <v>954</v>
      </c>
      <c r="B567" s="93">
        <v>47620</v>
      </c>
      <c r="C567" s="24" t="s">
        <v>955</v>
      </c>
      <c r="D567" s="97">
        <f>SUM(D560:D566)</f>
        <v>2521</v>
      </c>
      <c r="E567" s="97">
        <f>SUM(E560:E566)</f>
        <v>0</v>
      </c>
      <c r="F567" s="108"/>
      <c r="G567" s="97">
        <f>SUM(G560:G566)</f>
        <v>2521</v>
      </c>
      <c r="H567" s="95"/>
      <c r="I567" s="97">
        <f>SUM(I560:I566)</f>
        <v>521</v>
      </c>
      <c r="J567" s="15"/>
      <c r="K567" s="97">
        <f>SUM(K560:K566)</f>
        <v>21</v>
      </c>
      <c r="L567" s="15"/>
      <c r="M567" s="97">
        <f>SUM(M560:M566)</f>
        <v>1979</v>
      </c>
    </row>
    <row r="568" spans="1:13" ht="14.5" thickTop="1" x14ac:dyDescent="0.3">
      <c r="A568" s="99" t="s">
        <v>1819</v>
      </c>
      <c r="B568" s="93"/>
      <c r="C568" s="74"/>
      <c r="D568" s="25"/>
      <c r="F568" s="3"/>
      <c r="H568" s="92"/>
      <c r="L568" s="25"/>
      <c r="M568" s="15"/>
    </row>
    <row r="569" spans="1:13" x14ac:dyDescent="0.3">
      <c r="A569" s="74" t="s">
        <v>956</v>
      </c>
      <c r="B569" s="93">
        <v>48500</v>
      </c>
      <c r="C569" s="74" t="s">
        <v>584</v>
      </c>
      <c r="D569" s="25">
        <v>180000</v>
      </c>
      <c r="E569" s="25">
        <v>0</v>
      </c>
      <c r="F569" s="3"/>
      <c r="G569" s="15">
        <f t="shared" ref="G569:G574" si="104">D569+E569</f>
        <v>180000</v>
      </c>
      <c r="H569" s="92"/>
      <c r="I569" s="25">
        <v>6975.0000000000018</v>
      </c>
      <c r="K569" s="25">
        <v>132525</v>
      </c>
      <c r="L569" s="25"/>
      <c r="M569" s="15">
        <f t="shared" ref="M569:M574" si="105">G569-I569-K569</f>
        <v>40500</v>
      </c>
    </row>
    <row r="570" spans="1:13" x14ac:dyDescent="0.3">
      <c r="A570" s="74" t="s">
        <v>957</v>
      </c>
      <c r="B570" s="93">
        <v>48505</v>
      </c>
      <c r="C570" s="74" t="s">
        <v>356</v>
      </c>
      <c r="D570" s="25">
        <v>0</v>
      </c>
      <c r="E570" s="25">
        <v>0</v>
      </c>
      <c r="F570" s="3"/>
      <c r="G570" s="15">
        <f t="shared" si="104"/>
        <v>0</v>
      </c>
      <c r="H570" s="92"/>
      <c r="I570" s="25">
        <v>0</v>
      </c>
      <c r="K570" s="25">
        <v>0</v>
      </c>
      <c r="L570" s="25"/>
      <c r="M570" s="15">
        <f t="shared" si="105"/>
        <v>0</v>
      </c>
    </row>
    <row r="571" spans="1:13" x14ac:dyDescent="0.3">
      <c r="A571" s="74" t="s">
        <v>958</v>
      </c>
      <c r="B571" s="93">
        <v>48520</v>
      </c>
      <c r="C571" s="74" t="s">
        <v>959</v>
      </c>
      <c r="D571" s="25">
        <v>25050.000000000007</v>
      </c>
      <c r="E571" s="25">
        <v>0</v>
      </c>
      <c r="F571" s="3"/>
      <c r="G571" s="15">
        <f t="shared" si="104"/>
        <v>25050.000000000007</v>
      </c>
      <c r="H571" s="92"/>
      <c r="I571" s="25">
        <v>0</v>
      </c>
      <c r="K571" s="25">
        <v>0</v>
      </c>
      <c r="L571" s="25"/>
      <c r="M571" s="15">
        <f t="shared" si="105"/>
        <v>25050.000000000007</v>
      </c>
    </row>
    <row r="572" spans="1:13" x14ac:dyDescent="0.3">
      <c r="A572" s="74" t="s">
        <v>960</v>
      </c>
      <c r="B572" s="93">
        <v>48530</v>
      </c>
      <c r="C572" s="74" t="s">
        <v>961</v>
      </c>
      <c r="D572" s="25">
        <v>25050.000000000007</v>
      </c>
      <c r="E572" s="25">
        <v>0</v>
      </c>
      <c r="F572" s="3"/>
      <c r="G572" s="15">
        <f t="shared" si="104"/>
        <v>25050.000000000007</v>
      </c>
      <c r="H572" s="92"/>
      <c r="I572" s="25">
        <v>0</v>
      </c>
      <c r="K572" s="25">
        <v>0</v>
      </c>
      <c r="L572" s="25"/>
      <c r="M572" s="15">
        <f t="shared" si="105"/>
        <v>25050.000000000007</v>
      </c>
    </row>
    <row r="573" spans="1:13" x14ac:dyDescent="0.3">
      <c r="A573" s="74" t="s">
        <v>962</v>
      </c>
      <c r="B573" s="93">
        <v>48540</v>
      </c>
      <c r="C573" s="74" t="s">
        <v>339</v>
      </c>
      <c r="D573" s="25">
        <v>57780</v>
      </c>
      <c r="E573" s="25">
        <v>0</v>
      </c>
      <c r="F573" s="3"/>
      <c r="G573" s="15">
        <f t="shared" si="104"/>
        <v>57780</v>
      </c>
      <c r="H573" s="92"/>
      <c r="I573" s="25">
        <v>0</v>
      </c>
      <c r="K573" s="25">
        <v>0</v>
      </c>
      <c r="L573" s="25"/>
      <c r="M573" s="15">
        <f t="shared" si="105"/>
        <v>57780</v>
      </c>
    </row>
    <row r="574" spans="1:13" x14ac:dyDescent="0.3">
      <c r="A574" s="74" t="s">
        <v>963</v>
      </c>
      <c r="B574" s="93">
        <v>48560</v>
      </c>
      <c r="C574" s="74" t="s">
        <v>343</v>
      </c>
      <c r="D574" s="25">
        <v>0</v>
      </c>
      <c r="E574" s="25">
        <v>0</v>
      </c>
      <c r="F574" s="3"/>
      <c r="G574" s="15">
        <f t="shared" si="104"/>
        <v>0</v>
      </c>
      <c r="H574" s="92"/>
      <c r="I574" s="25">
        <v>0</v>
      </c>
      <c r="K574" s="25">
        <v>0</v>
      </c>
      <c r="L574" s="25"/>
      <c r="M574" s="15">
        <f t="shared" si="105"/>
        <v>0</v>
      </c>
    </row>
    <row r="575" spans="1:13" ht="14.5" thickBot="1" x14ac:dyDescent="0.35">
      <c r="A575" s="74" t="s">
        <v>964</v>
      </c>
      <c r="B575" s="93">
        <v>48580</v>
      </c>
      <c r="C575" s="99" t="s">
        <v>965</v>
      </c>
      <c r="D575" s="40">
        <f>SUM(D569:D574)</f>
        <v>287880</v>
      </c>
      <c r="E575" s="40">
        <f>SUM(E569:E574)</f>
        <v>0</v>
      </c>
      <c r="F575" s="3"/>
      <c r="G575" s="40">
        <f>SUM(G569:G574)</f>
        <v>287880</v>
      </c>
      <c r="H575" s="92"/>
      <c r="I575" s="40">
        <f>SUM(I569:I574)</f>
        <v>6975.0000000000018</v>
      </c>
      <c r="K575" s="40">
        <f>SUM(K569:K574)</f>
        <v>132525</v>
      </c>
      <c r="L575" s="25"/>
      <c r="M575" s="97">
        <f>SUM(M569:M574)</f>
        <v>148380</v>
      </c>
    </row>
    <row r="576" spans="1:13" ht="14.5" thickTop="1" x14ac:dyDescent="0.3">
      <c r="A576" s="99" t="s">
        <v>1820</v>
      </c>
      <c r="B576" s="100"/>
      <c r="C576" s="74"/>
      <c r="D576" s="25"/>
      <c r="F576" s="3"/>
      <c r="H576" s="92"/>
      <c r="L576" s="25"/>
      <c r="M576" s="15"/>
    </row>
    <row r="577" spans="1:13" x14ac:dyDescent="0.3">
      <c r="A577" s="74" t="s">
        <v>966</v>
      </c>
      <c r="B577" s="93">
        <v>49000</v>
      </c>
      <c r="C577" s="74" t="s">
        <v>584</v>
      </c>
      <c r="D577" s="25">
        <v>420000</v>
      </c>
      <c r="E577" s="25">
        <v>0</v>
      </c>
      <c r="F577" s="3"/>
      <c r="G577" s="15">
        <f t="shared" ref="G577:G594" si="106">D577+E577</f>
        <v>420000</v>
      </c>
      <c r="H577" s="92"/>
      <c r="I577" s="25">
        <v>16274.999999999998</v>
      </c>
      <c r="K577" s="25">
        <v>309225</v>
      </c>
      <c r="L577" s="25"/>
      <c r="M577" s="15">
        <f t="shared" ref="M577:M592" si="107">G577-I577-K577</f>
        <v>94500</v>
      </c>
    </row>
    <row r="578" spans="1:13" x14ac:dyDescent="0.3">
      <c r="A578" s="74" t="s">
        <v>967</v>
      </c>
      <c r="B578" s="93">
        <v>49020</v>
      </c>
      <c r="C578" s="74" t="s">
        <v>968</v>
      </c>
      <c r="D578" s="25">
        <v>0</v>
      </c>
      <c r="E578" s="25">
        <v>0</v>
      </c>
      <c r="F578" s="3"/>
      <c r="G578" s="15">
        <f t="shared" si="106"/>
        <v>0</v>
      </c>
      <c r="H578" s="92"/>
      <c r="I578" s="25">
        <v>0</v>
      </c>
      <c r="K578" s="25">
        <v>0</v>
      </c>
      <c r="L578" s="25"/>
      <c r="M578" s="15">
        <f t="shared" si="107"/>
        <v>0</v>
      </c>
    </row>
    <row r="579" spans="1:13" x14ac:dyDescent="0.3">
      <c r="A579" s="74" t="s">
        <v>969</v>
      </c>
      <c r="B579" s="93">
        <v>49025</v>
      </c>
      <c r="C579" s="74" t="s">
        <v>356</v>
      </c>
      <c r="D579" s="25">
        <v>0</v>
      </c>
      <c r="E579" s="25">
        <v>0</v>
      </c>
      <c r="F579" s="3"/>
      <c r="G579" s="15">
        <f t="shared" si="106"/>
        <v>0</v>
      </c>
      <c r="H579" s="92"/>
      <c r="I579" s="25">
        <v>0</v>
      </c>
      <c r="K579" s="25">
        <v>0</v>
      </c>
      <c r="L579" s="25"/>
      <c r="M579" s="15">
        <f t="shared" si="107"/>
        <v>0</v>
      </c>
    </row>
    <row r="580" spans="1:13" x14ac:dyDescent="0.3">
      <c r="A580" s="74" t="s">
        <v>970</v>
      </c>
      <c r="B580" s="93">
        <v>49040</v>
      </c>
      <c r="C580" s="74" t="s">
        <v>623</v>
      </c>
      <c r="D580" s="25">
        <v>2000</v>
      </c>
      <c r="E580" s="25">
        <v>0</v>
      </c>
      <c r="F580" s="3"/>
      <c r="G580" s="15">
        <f t="shared" si="106"/>
        <v>2000</v>
      </c>
      <c r="H580" s="92"/>
      <c r="I580" s="25">
        <v>0</v>
      </c>
      <c r="K580" s="25">
        <v>0</v>
      </c>
      <c r="L580" s="25"/>
      <c r="M580" s="15">
        <f t="shared" si="107"/>
        <v>2000</v>
      </c>
    </row>
    <row r="581" spans="1:13" x14ac:dyDescent="0.3">
      <c r="A581" s="74" t="s">
        <v>971</v>
      </c>
      <c r="B581" s="93">
        <v>49060</v>
      </c>
      <c r="C581" s="74" t="s">
        <v>959</v>
      </c>
      <c r="D581" s="25">
        <v>58449.999999999993</v>
      </c>
      <c r="E581" s="25">
        <v>0</v>
      </c>
      <c r="F581" s="3"/>
      <c r="G581" s="15">
        <f t="shared" si="106"/>
        <v>58449.999999999993</v>
      </c>
      <c r="H581" s="92"/>
      <c r="I581" s="25">
        <v>0</v>
      </c>
      <c r="K581" s="25">
        <v>0</v>
      </c>
      <c r="L581" s="25"/>
      <c r="M581" s="15">
        <f t="shared" si="107"/>
        <v>58449.999999999993</v>
      </c>
    </row>
    <row r="582" spans="1:13" x14ac:dyDescent="0.3">
      <c r="A582" s="74" t="s">
        <v>972</v>
      </c>
      <c r="B582" s="93">
        <v>49080</v>
      </c>
      <c r="C582" s="74" t="s">
        <v>973</v>
      </c>
      <c r="D582" s="25">
        <v>0</v>
      </c>
      <c r="E582" s="25">
        <v>0</v>
      </c>
      <c r="F582" s="3"/>
      <c r="G582" s="15">
        <f t="shared" si="106"/>
        <v>0</v>
      </c>
      <c r="H582" s="92"/>
      <c r="I582" s="25">
        <v>0</v>
      </c>
      <c r="K582" s="25">
        <v>0</v>
      </c>
      <c r="L582" s="25"/>
      <c r="M582" s="15"/>
    </row>
    <row r="583" spans="1:13" x14ac:dyDescent="0.3">
      <c r="A583" s="74" t="s">
        <v>974</v>
      </c>
      <c r="B583" s="93">
        <v>49100</v>
      </c>
      <c r="C583" s="74" t="s">
        <v>975</v>
      </c>
      <c r="D583" s="25">
        <v>0</v>
      </c>
      <c r="E583" s="25">
        <v>0</v>
      </c>
      <c r="F583" s="3"/>
      <c r="G583" s="15">
        <f t="shared" si="106"/>
        <v>0</v>
      </c>
      <c r="H583" s="92"/>
      <c r="I583" s="25">
        <v>0</v>
      </c>
      <c r="K583" s="25">
        <v>0</v>
      </c>
      <c r="L583" s="25"/>
      <c r="M583" s="15">
        <f>G582-I582-K582</f>
        <v>0</v>
      </c>
    </row>
    <row r="584" spans="1:13" x14ac:dyDescent="0.3">
      <c r="A584" s="74" t="s">
        <v>976</v>
      </c>
      <c r="B584" s="93">
        <v>49120</v>
      </c>
      <c r="C584" s="74" t="s">
        <v>977</v>
      </c>
      <c r="D584" s="25">
        <v>6700</v>
      </c>
      <c r="E584" s="25">
        <v>0</v>
      </c>
      <c r="F584" s="3"/>
      <c r="G584" s="15">
        <f t="shared" si="106"/>
        <v>6700</v>
      </c>
      <c r="H584" s="92"/>
      <c r="I584" s="25">
        <v>0</v>
      </c>
      <c r="K584" s="25">
        <v>0</v>
      </c>
      <c r="L584" s="25"/>
      <c r="M584" s="15">
        <f t="shared" si="107"/>
        <v>6700</v>
      </c>
    </row>
    <row r="585" spans="1:13" x14ac:dyDescent="0.3">
      <c r="A585" s="74" t="s">
        <v>978</v>
      </c>
      <c r="B585" s="93">
        <v>49140</v>
      </c>
      <c r="C585" s="74" t="s">
        <v>979</v>
      </c>
      <c r="D585" s="25">
        <v>64900</v>
      </c>
      <c r="E585" s="25">
        <v>0</v>
      </c>
      <c r="F585" s="3"/>
      <c r="G585" s="15">
        <f t="shared" si="106"/>
        <v>64900</v>
      </c>
      <c r="H585" s="92"/>
      <c r="I585" s="25">
        <v>0</v>
      </c>
      <c r="K585" s="25">
        <v>0</v>
      </c>
      <c r="L585" s="25"/>
      <c r="M585" s="15">
        <f t="shared" si="107"/>
        <v>64900</v>
      </c>
    </row>
    <row r="586" spans="1:13" x14ac:dyDescent="0.3">
      <c r="A586" s="74" t="s">
        <v>980</v>
      </c>
      <c r="B586" s="93">
        <v>49160</v>
      </c>
      <c r="C586" s="74" t="s">
        <v>981</v>
      </c>
      <c r="D586" s="25">
        <v>187250</v>
      </c>
      <c r="E586" s="25">
        <v>0</v>
      </c>
      <c r="F586" s="3"/>
      <c r="G586" s="15">
        <f t="shared" si="106"/>
        <v>187250</v>
      </c>
      <c r="H586" s="92"/>
      <c r="I586" s="25">
        <v>15000</v>
      </c>
      <c r="K586" s="25">
        <v>2000</v>
      </c>
      <c r="L586" s="25"/>
      <c r="M586" s="15">
        <f t="shared" si="107"/>
        <v>170250</v>
      </c>
    </row>
    <row r="587" spans="1:13" x14ac:dyDescent="0.3">
      <c r="A587" s="74" t="s">
        <v>982</v>
      </c>
      <c r="B587" s="93">
        <v>49180</v>
      </c>
      <c r="C587" s="74" t="s">
        <v>339</v>
      </c>
      <c r="D587" s="25">
        <v>134820</v>
      </c>
      <c r="E587" s="25">
        <v>0</v>
      </c>
      <c r="F587" s="3"/>
      <c r="G587" s="15">
        <f t="shared" si="106"/>
        <v>134820</v>
      </c>
      <c r="H587" s="92"/>
      <c r="I587" s="25">
        <v>0</v>
      </c>
      <c r="K587" s="25">
        <v>0</v>
      </c>
      <c r="L587" s="25"/>
      <c r="M587" s="15">
        <f t="shared" si="107"/>
        <v>134820</v>
      </c>
    </row>
    <row r="588" spans="1:13" x14ac:dyDescent="0.3">
      <c r="A588" s="74" t="s">
        <v>983</v>
      </c>
      <c r="B588" s="93">
        <v>49200</v>
      </c>
      <c r="C588" s="74" t="s">
        <v>984</v>
      </c>
      <c r="D588" s="25">
        <v>3100</v>
      </c>
      <c r="E588" s="25">
        <v>0</v>
      </c>
      <c r="F588" s="3"/>
      <c r="G588" s="15">
        <f t="shared" si="106"/>
        <v>3100</v>
      </c>
      <c r="H588" s="92"/>
      <c r="I588" s="25">
        <v>0</v>
      </c>
      <c r="K588" s="25">
        <v>0</v>
      </c>
      <c r="L588" s="25"/>
      <c r="M588" s="15">
        <f t="shared" si="107"/>
        <v>3100</v>
      </c>
    </row>
    <row r="589" spans="1:13" x14ac:dyDescent="0.3">
      <c r="A589" s="74" t="s">
        <v>985</v>
      </c>
      <c r="B589" s="93">
        <v>49220</v>
      </c>
      <c r="C589" s="74" t="s">
        <v>986</v>
      </c>
      <c r="D589" s="25">
        <v>0</v>
      </c>
      <c r="E589" s="25">
        <v>0</v>
      </c>
      <c r="F589" s="3"/>
      <c r="G589" s="15">
        <f t="shared" si="106"/>
        <v>0</v>
      </c>
      <c r="H589" s="92"/>
      <c r="I589" s="25">
        <v>0</v>
      </c>
      <c r="K589" s="25">
        <v>0</v>
      </c>
      <c r="L589" s="25"/>
      <c r="M589" s="15">
        <f t="shared" si="107"/>
        <v>0</v>
      </c>
    </row>
    <row r="590" spans="1:13" x14ac:dyDescent="0.3">
      <c r="A590" s="74" t="s">
        <v>987</v>
      </c>
      <c r="B590" s="93">
        <v>49240</v>
      </c>
      <c r="C590" s="74" t="s">
        <v>988</v>
      </c>
      <c r="D590" s="25">
        <v>0</v>
      </c>
      <c r="E590" s="25">
        <v>0</v>
      </c>
      <c r="F590" s="3"/>
      <c r="G590" s="15">
        <f t="shared" si="106"/>
        <v>0</v>
      </c>
      <c r="H590" s="92"/>
      <c r="I590" s="25">
        <v>0</v>
      </c>
      <c r="K590" s="25">
        <v>0</v>
      </c>
      <c r="L590" s="25"/>
      <c r="M590" s="15">
        <f t="shared" si="107"/>
        <v>0</v>
      </c>
    </row>
    <row r="591" spans="1:13" x14ac:dyDescent="0.3">
      <c r="A591" s="74" t="s">
        <v>989</v>
      </c>
      <c r="B591" s="93">
        <v>49260</v>
      </c>
      <c r="C591" s="74" t="s">
        <v>990</v>
      </c>
      <c r="D591" s="25">
        <v>0</v>
      </c>
      <c r="E591" s="25">
        <v>0</v>
      </c>
      <c r="F591" s="3"/>
      <c r="G591" s="15">
        <f t="shared" si="106"/>
        <v>0</v>
      </c>
      <c r="H591" s="92"/>
      <c r="I591" s="25">
        <v>0</v>
      </c>
      <c r="K591" s="25">
        <v>0</v>
      </c>
      <c r="L591" s="25"/>
      <c r="M591" s="15">
        <f t="shared" si="107"/>
        <v>0</v>
      </c>
    </row>
    <row r="592" spans="1:13" x14ac:dyDescent="0.3">
      <c r="A592" s="74" t="s">
        <v>991</v>
      </c>
      <c r="B592" s="93">
        <v>49280</v>
      </c>
      <c r="C592" s="74" t="s">
        <v>343</v>
      </c>
      <c r="D592" s="25">
        <v>0</v>
      </c>
      <c r="E592" s="25">
        <v>0</v>
      </c>
      <c r="F592" s="3"/>
      <c r="G592" s="15">
        <f t="shared" si="106"/>
        <v>0</v>
      </c>
      <c r="H592" s="92"/>
      <c r="I592" s="25">
        <v>0</v>
      </c>
      <c r="K592" s="25">
        <v>0</v>
      </c>
      <c r="L592" s="25"/>
      <c r="M592" s="15">
        <f t="shared" si="107"/>
        <v>0</v>
      </c>
    </row>
    <row r="593" spans="1:13" x14ac:dyDescent="0.3">
      <c r="A593" s="74" t="s">
        <v>992</v>
      </c>
      <c r="B593" s="93">
        <v>49300</v>
      </c>
      <c r="C593" s="74" t="s">
        <v>993</v>
      </c>
      <c r="D593" s="25">
        <v>0</v>
      </c>
      <c r="E593" s="25">
        <v>0</v>
      </c>
      <c r="F593" s="3"/>
      <c r="G593" s="15">
        <f t="shared" si="106"/>
        <v>0</v>
      </c>
      <c r="H593" s="92"/>
      <c r="I593" s="25">
        <v>0</v>
      </c>
      <c r="K593" s="25">
        <v>0</v>
      </c>
      <c r="L593" s="25"/>
      <c r="M593" s="15">
        <f>G593-I593-K593</f>
        <v>0</v>
      </c>
    </row>
    <row r="594" spans="1:13" x14ac:dyDescent="0.3">
      <c r="A594" s="74" t="s">
        <v>994</v>
      </c>
      <c r="B594" s="93">
        <v>49320</v>
      </c>
      <c r="C594" s="74" t="s">
        <v>995</v>
      </c>
      <c r="D594" s="25">
        <v>0</v>
      </c>
      <c r="E594" s="25">
        <v>0</v>
      </c>
      <c r="F594" s="3"/>
      <c r="G594" s="15">
        <f t="shared" si="106"/>
        <v>0</v>
      </c>
      <c r="H594" s="92"/>
      <c r="I594" s="25">
        <v>0</v>
      </c>
      <c r="K594" s="25">
        <v>0</v>
      </c>
      <c r="L594" s="25"/>
      <c r="M594" s="15">
        <f>G594-I594-K594</f>
        <v>0</v>
      </c>
    </row>
    <row r="595" spans="1:13" ht="14.5" thickBot="1" x14ac:dyDescent="0.35">
      <c r="A595" s="74" t="s">
        <v>996</v>
      </c>
      <c r="B595" s="93">
        <v>49340</v>
      </c>
      <c r="C595" s="99" t="s">
        <v>997</v>
      </c>
      <c r="D595" s="40">
        <f>SUM(D577:D594)</f>
        <v>877220</v>
      </c>
      <c r="E595" s="40">
        <f>SUM(E577:E594)</f>
        <v>0</v>
      </c>
      <c r="F595" s="3"/>
      <c r="G595" s="40">
        <f>SUM(G577:G594)</f>
        <v>877220</v>
      </c>
      <c r="H595" s="92"/>
      <c r="I595" s="40">
        <f>SUM(I577:I594)</f>
        <v>31275</v>
      </c>
      <c r="K595" s="40">
        <f>SUM(K577:K594)</f>
        <v>311225</v>
      </c>
      <c r="L595" s="25"/>
      <c r="M595" s="97">
        <f>SUM(M577:M594)</f>
        <v>534720</v>
      </c>
    </row>
    <row r="596" spans="1:13" ht="14.5" thickTop="1" x14ac:dyDescent="0.3">
      <c r="A596" s="99" t="s">
        <v>1821</v>
      </c>
      <c r="B596" s="100"/>
      <c r="C596" s="74"/>
      <c r="D596" s="34"/>
      <c r="E596" s="34"/>
      <c r="F596" s="108"/>
      <c r="G596" s="34"/>
      <c r="H596" s="109"/>
      <c r="I596" s="34"/>
      <c r="J596" s="37"/>
      <c r="K596" s="34"/>
      <c r="L596" s="37"/>
      <c r="M596" s="81"/>
    </row>
    <row r="597" spans="1:13" x14ac:dyDescent="0.3">
      <c r="A597" s="74" t="s">
        <v>998</v>
      </c>
      <c r="B597" s="93">
        <v>50000</v>
      </c>
      <c r="C597" s="74" t="s">
        <v>584</v>
      </c>
      <c r="D597" s="15">
        <v>300000</v>
      </c>
      <c r="E597" s="15">
        <v>0</v>
      </c>
      <c r="F597" s="3"/>
      <c r="G597" s="15">
        <f t="shared" ref="G597:G602" si="108">D597+E597</f>
        <v>300000</v>
      </c>
      <c r="H597" s="95"/>
      <c r="I597" s="15">
        <v>14000</v>
      </c>
      <c r="J597" s="15"/>
      <c r="K597" s="15">
        <v>266000</v>
      </c>
      <c r="L597" s="15"/>
      <c r="M597" s="15">
        <f t="shared" ref="M597:M602" si="109">G597-I597-K597</f>
        <v>20000</v>
      </c>
    </row>
    <row r="598" spans="1:13" x14ac:dyDescent="0.3">
      <c r="A598" s="74" t="s">
        <v>999</v>
      </c>
      <c r="B598" s="93">
        <v>50005</v>
      </c>
      <c r="C598" s="74" t="s">
        <v>356</v>
      </c>
      <c r="D598" s="25">
        <v>0</v>
      </c>
      <c r="E598" s="25">
        <v>0</v>
      </c>
      <c r="F598" s="3"/>
      <c r="G598" s="15">
        <f t="shared" si="108"/>
        <v>0</v>
      </c>
      <c r="H598" s="92"/>
      <c r="I598" s="25">
        <v>0</v>
      </c>
      <c r="K598" s="25">
        <v>0</v>
      </c>
      <c r="L598" s="25"/>
      <c r="M598" s="15">
        <f t="shared" si="109"/>
        <v>0</v>
      </c>
    </row>
    <row r="599" spans="1:13" x14ac:dyDescent="0.3">
      <c r="A599" s="74" t="s">
        <v>1000</v>
      </c>
      <c r="B599" s="93">
        <v>50020</v>
      </c>
      <c r="C599" s="74" t="s">
        <v>623</v>
      </c>
      <c r="D599" s="15">
        <v>13600</v>
      </c>
      <c r="E599" s="15">
        <v>0</v>
      </c>
      <c r="F599" s="3"/>
      <c r="G599" s="15">
        <f t="shared" si="108"/>
        <v>13600</v>
      </c>
      <c r="H599" s="95"/>
      <c r="I599" s="15">
        <v>0</v>
      </c>
      <c r="J599" s="15"/>
      <c r="K599" s="15">
        <v>0</v>
      </c>
      <c r="L599" s="15"/>
      <c r="M599" s="15">
        <f t="shared" si="109"/>
        <v>13600</v>
      </c>
    </row>
    <row r="600" spans="1:13" x14ac:dyDescent="0.3">
      <c r="A600" s="74" t="s">
        <v>1001</v>
      </c>
      <c r="B600" s="93">
        <v>50040</v>
      </c>
      <c r="C600" s="74" t="s">
        <v>959</v>
      </c>
      <c r="D600" s="15">
        <v>25200</v>
      </c>
      <c r="E600" s="15">
        <v>0</v>
      </c>
      <c r="F600" s="3"/>
      <c r="G600" s="15">
        <f t="shared" si="108"/>
        <v>25200</v>
      </c>
      <c r="H600" s="95"/>
      <c r="I600" s="15">
        <v>0</v>
      </c>
      <c r="J600" s="15"/>
      <c r="K600" s="15">
        <v>0</v>
      </c>
      <c r="L600" s="15"/>
      <c r="M600" s="15">
        <f t="shared" si="109"/>
        <v>25200</v>
      </c>
    </row>
    <row r="601" spans="1:13" x14ac:dyDescent="0.3">
      <c r="A601" s="74" t="s">
        <v>1002</v>
      </c>
      <c r="B601" s="93">
        <v>50060</v>
      </c>
      <c r="C601" s="74" t="s">
        <v>339</v>
      </c>
      <c r="D601" s="15">
        <v>80000</v>
      </c>
      <c r="E601" s="15">
        <v>0</v>
      </c>
      <c r="F601" s="3"/>
      <c r="G601" s="15">
        <f t="shared" si="108"/>
        <v>80000</v>
      </c>
      <c r="H601" s="95"/>
      <c r="I601" s="15">
        <v>0</v>
      </c>
      <c r="J601" s="15"/>
      <c r="K601" s="15">
        <v>0</v>
      </c>
      <c r="L601" s="15"/>
      <c r="M601" s="15">
        <f t="shared" si="109"/>
        <v>80000</v>
      </c>
    </row>
    <row r="602" spans="1:13" x14ac:dyDescent="0.3">
      <c r="A602" s="74" t="s">
        <v>1003</v>
      </c>
      <c r="B602" s="93">
        <v>50080</v>
      </c>
      <c r="C602" s="74" t="s">
        <v>343</v>
      </c>
      <c r="D602" s="15">
        <v>0</v>
      </c>
      <c r="E602" s="15">
        <v>0</v>
      </c>
      <c r="F602" s="3"/>
      <c r="G602" s="15">
        <f t="shared" si="108"/>
        <v>0</v>
      </c>
      <c r="H602" s="95"/>
      <c r="I602" s="15">
        <v>0</v>
      </c>
      <c r="J602" s="15"/>
      <c r="K602" s="15">
        <v>0</v>
      </c>
      <c r="L602" s="15"/>
      <c r="M602" s="15">
        <f t="shared" si="109"/>
        <v>0</v>
      </c>
    </row>
    <row r="603" spans="1:13" ht="14.5" thickBot="1" x14ac:dyDescent="0.35">
      <c r="A603" s="74" t="s">
        <v>1004</v>
      </c>
      <c r="B603" s="93">
        <v>50100</v>
      </c>
      <c r="C603" s="99" t="s">
        <v>1005</v>
      </c>
      <c r="D603" s="97">
        <f>SUM(D597:D602)</f>
        <v>418800</v>
      </c>
      <c r="E603" s="97">
        <f>SUM(E597:E602)</f>
        <v>0</v>
      </c>
      <c r="F603" s="3"/>
      <c r="G603" s="97">
        <f>SUM(G597:G602)</f>
        <v>418800</v>
      </c>
      <c r="H603" s="95"/>
      <c r="I603" s="97">
        <f>SUM(I597:I602)</f>
        <v>14000</v>
      </c>
      <c r="J603" s="15"/>
      <c r="K603" s="97">
        <f>SUM(K597:K602)</f>
        <v>266000</v>
      </c>
      <c r="L603" s="15"/>
      <c r="M603" s="97">
        <f>SUM(M597:M602)</f>
        <v>138800</v>
      </c>
    </row>
    <row r="604" spans="1:13" ht="14.5" thickTop="1" x14ac:dyDescent="0.3">
      <c r="A604" s="99" t="s">
        <v>1822</v>
      </c>
      <c r="B604" s="100"/>
      <c r="C604" s="74"/>
      <c r="D604" s="81"/>
      <c r="E604" s="81"/>
      <c r="F604" s="3"/>
      <c r="G604" s="81"/>
      <c r="H604" s="110"/>
      <c r="I604" s="81"/>
      <c r="J604" s="17"/>
      <c r="K604" s="81"/>
      <c r="L604" s="17"/>
      <c r="M604" s="81"/>
    </row>
    <row r="605" spans="1:13" x14ac:dyDescent="0.3">
      <c r="A605" s="74" t="s">
        <v>1006</v>
      </c>
      <c r="B605" s="93">
        <v>51000</v>
      </c>
      <c r="C605" s="74" t="s">
        <v>584</v>
      </c>
      <c r="D605" s="15">
        <v>31200</v>
      </c>
      <c r="E605" s="15">
        <v>0</v>
      </c>
      <c r="F605" s="3"/>
      <c r="G605" s="15">
        <f t="shared" ref="G605:G610" si="110">D605+E605</f>
        <v>31200</v>
      </c>
      <c r="H605" s="95"/>
      <c r="I605" s="15">
        <v>200</v>
      </c>
      <c r="J605" s="15"/>
      <c r="K605" s="15">
        <v>30000</v>
      </c>
      <c r="L605" s="15"/>
      <c r="M605" s="15">
        <f t="shared" ref="M605:M610" si="111">G605-I605-K605</f>
        <v>1000</v>
      </c>
    </row>
    <row r="606" spans="1:13" x14ac:dyDescent="0.3">
      <c r="A606" s="74" t="s">
        <v>1007</v>
      </c>
      <c r="B606" s="93">
        <v>51005</v>
      </c>
      <c r="C606" s="74" t="s">
        <v>356</v>
      </c>
      <c r="D606" s="25">
        <v>0</v>
      </c>
      <c r="E606" s="25">
        <v>0</v>
      </c>
      <c r="F606" s="3"/>
      <c r="G606" s="15">
        <f t="shared" si="110"/>
        <v>0</v>
      </c>
      <c r="H606" s="92"/>
      <c r="I606" s="25">
        <v>0</v>
      </c>
      <c r="K606" s="25">
        <v>0</v>
      </c>
      <c r="L606" s="25"/>
      <c r="M606" s="15">
        <f t="shared" si="111"/>
        <v>0</v>
      </c>
    </row>
    <row r="607" spans="1:13" x14ac:dyDescent="0.3">
      <c r="A607" s="74" t="s">
        <v>1008</v>
      </c>
      <c r="B607" s="93">
        <v>51020</v>
      </c>
      <c r="C607" s="74" t="s">
        <v>623</v>
      </c>
      <c r="D607" s="15">
        <v>11750</v>
      </c>
      <c r="E607" s="15">
        <v>0</v>
      </c>
      <c r="F607" s="3"/>
      <c r="G607" s="15">
        <f t="shared" si="110"/>
        <v>11750</v>
      </c>
      <c r="H607" s="95"/>
      <c r="I607" s="15">
        <v>0</v>
      </c>
      <c r="J607" s="15"/>
      <c r="K607" s="15">
        <v>0</v>
      </c>
      <c r="L607" s="15"/>
      <c r="M607" s="15">
        <f t="shared" si="111"/>
        <v>11750</v>
      </c>
    </row>
    <row r="608" spans="1:13" x14ac:dyDescent="0.3">
      <c r="A608" s="74" t="s">
        <v>1009</v>
      </c>
      <c r="B608" s="93">
        <v>51040</v>
      </c>
      <c r="C608" s="74" t="s">
        <v>959</v>
      </c>
      <c r="D608" s="15">
        <v>0</v>
      </c>
      <c r="E608" s="15">
        <v>0</v>
      </c>
      <c r="F608" s="3"/>
      <c r="G608" s="15">
        <f t="shared" si="110"/>
        <v>0</v>
      </c>
      <c r="H608" s="95"/>
      <c r="I608" s="15">
        <v>0</v>
      </c>
      <c r="J608" s="15"/>
      <c r="K608" s="15">
        <v>0</v>
      </c>
      <c r="L608" s="15"/>
      <c r="M608" s="15">
        <f t="shared" si="111"/>
        <v>0</v>
      </c>
    </row>
    <row r="609" spans="1:13" x14ac:dyDescent="0.3">
      <c r="A609" s="74" t="s">
        <v>1010</v>
      </c>
      <c r="B609" s="93">
        <v>51060</v>
      </c>
      <c r="C609" s="74" t="s">
        <v>339</v>
      </c>
      <c r="D609" s="15">
        <v>0</v>
      </c>
      <c r="E609" s="15">
        <v>0</v>
      </c>
      <c r="F609" s="3"/>
      <c r="G609" s="15">
        <f t="shared" si="110"/>
        <v>0</v>
      </c>
      <c r="H609" s="95"/>
      <c r="I609" s="15">
        <v>0</v>
      </c>
      <c r="J609" s="15"/>
      <c r="K609" s="15">
        <v>0</v>
      </c>
      <c r="L609" s="15"/>
      <c r="M609" s="15">
        <f t="shared" si="111"/>
        <v>0</v>
      </c>
    </row>
    <row r="610" spans="1:13" x14ac:dyDescent="0.3">
      <c r="A610" s="74" t="s">
        <v>1011</v>
      </c>
      <c r="B610" s="93">
        <v>51080</v>
      </c>
      <c r="C610" s="74" t="s">
        <v>343</v>
      </c>
      <c r="D610" s="15">
        <v>0</v>
      </c>
      <c r="E610" s="15">
        <v>0</v>
      </c>
      <c r="F610" s="3"/>
      <c r="G610" s="15">
        <f t="shared" si="110"/>
        <v>0</v>
      </c>
      <c r="H610" s="95"/>
      <c r="I610" s="15">
        <v>0</v>
      </c>
      <c r="J610" s="15"/>
      <c r="K610" s="15">
        <v>0</v>
      </c>
      <c r="L610" s="15"/>
      <c r="M610" s="15">
        <f t="shared" si="111"/>
        <v>0</v>
      </c>
    </row>
    <row r="611" spans="1:13" ht="14.5" thickBot="1" x14ac:dyDescent="0.35">
      <c r="A611" s="74" t="s">
        <v>1012</v>
      </c>
      <c r="B611" s="93">
        <v>51100</v>
      </c>
      <c r="C611" s="96" t="s">
        <v>1013</v>
      </c>
      <c r="D611" s="97">
        <f>SUM(D605:D610)</f>
        <v>42950</v>
      </c>
      <c r="E611" s="97">
        <f>SUM(E605:E610)</f>
        <v>0</v>
      </c>
      <c r="F611" s="111"/>
      <c r="G611" s="97">
        <f>SUM(G605:G610)</f>
        <v>42950</v>
      </c>
      <c r="H611" s="95"/>
      <c r="I611" s="97">
        <f>SUM(I605:I610)</f>
        <v>200</v>
      </c>
      <c r="J611" s="15"/>
      <c r="K611" s="97">
        <f>SUM(K605:K610)</f>
        <v>30000</v>
      </c>
      <c r="L611" s="15"/>
      <c r="M611" s="97">
        <f>SUM(M605:M610)</f>
        <v>12750</v>
      </c>
    </row>
    <row r="612" spans="1:13" ht="29" thickTop="1" thickBot="1" x14ac:dyDescent="0.35">
      <c r="A612" s="112" t="s">
        <v>1014</v>
      </c>
      <c r="B612" s="93">
        <v>51120</v>
      </c>
      <c r="C612" s="99" t="s">
        <v>1015</v>
      </c>
      <c r="D612" s="113">
        <f>D575+D595+D603+D611</f>
        <v>1626850</v>
      </c>
      <c r="E612" s="113">
        <f>E575+E595+E603+E611</f>
        <v>0</v>
      </c>
      <c r="F612" s="3"/>
      <c r="G612" s="113">
        <f>G575+G595+G603+G611</f>
        <v>1626850</v>
      </c>
      <c r="H612" s="92"/>
      <c r="I612" s="113">
        <f>I575+I595+I603+I611</f>
        <v>52450</v>
      </c>
      <c r="K612" s="113">
        <f>K575+K595+K603+K611</f>
        <v>739750</v>
      </c>
      <c r="L612" s="25"/>
      <c r="M612" s="114">
        <f>M575+M595+M603+M611</f>
        <v>834650</v>
      </c>
    </row>
    <row r="613" spans="1:13" ht="14.5" thickTop="1" x14ac:dyDescent="0.3">
      <c r="A613" s="99" t="s">
        <v>1823</v>
      </c>
      <c r="B613" s="100"/>
      <c r="C613" s="74"/>
      <c r="D613" s="25"/>
      <c r="F613" s="3"/>
      <c r="H613" s="92"/>
      <c r="L613" s="25"/>
      <c r="M613" s="15"/>
    </row>
    <row r="614" spans="1:13" x14ac:dyDescent="0.3">
      <c r="A614" s="74" t="s">
        <v>1016</v>
      </c>
      <c r="B614" s="93">
        <v>52000</v>
      </c>
      <c r="C614" s="3" t="s">
        <v>968</v>
      </c>
      <c r="D614" s="25">
        <v>574000</v>
      </c>
      <c r="E614" s="25">
        <v>0</v>
      </c>
      <c r="F614" s="3"/>
      <c r="G614" s="15">
        <f t="shared" ref="G614:G639" si="112">D614+E614</f>
        <v>574000</v>
      </c>
      <c r="H614" s="92"/>
      <c r="I614" s="25">
        <v>21250</v>
      </c>
      <c r="K614" s="25">
        <v>403750</v>
      </c>
      <c r="L614" s="25"/>
      <c r="M614" s="15">
        <f t="shared" ref="M614:M639" si="113">G614-I614-K614</f>
        <v>149000</v>
      </c>
    </row>
    <row r="615" spans="1:13" x14ac:dyDescent="0.3">
      <c r="A615" s="74" t="s">
        <v>1017</v>
      </c>
      <c r="B615" s="93">
        <v>52020</v>
      </c>
      <c r="C615" s="74" t="s">
        <v>1018</v>
      </c>
      <c r="D615" s="25">
        <v>0</v>
      </c>
      <c r="E615" s="25">
        <v>0</v>
      </c>
      <c r="F615" s="3"/>
      <c r="G615" s="15">
        <f t="shared" si="112"/>
        <v>0</v>
      </c>
      <c r="H615" s="92"/>
      <c r="I615" s="25">
        <v>0</v>
      </c>
      <c r="K615" s="25">
        <v>0</v>
      </c>
      <c r="L615" s="25"/>
      <c r="M615" s="15">
        <f t="shared" si="113"/>
        <v>0</v>
      </c>
    </row>
    <row r="616" spans="1:13" x14ac:dyDescent="0.3">
      <c r="A616" s="74" t="s">
        <v>1019</v>
      </c>
      <c r="B616" s="93">
        <v>52040</v>
      </c>
      <c r="C616" s="74" t="s">
        <v>1020</v>
      </c>
      <c r="D616" s="25">
        <v>125700</v>
      </c>
      <c r="E616" s="25">
        <v>0</v>
      </c>
      <c r="F616" s="3"/>
      <c r="G616" s="15">
        <f t="shared" si="112"/>
        <v>125700</v>
      </c>
      <c r="H616" s="92"/>
      <c r="I616" s="25">
        <v>0</v>
      </c>
      <c r="K616" s="25">
        <v>0</v>
      </c>
      <c r="L616" s="25"/>
      <c r="M616" s="15">
        <f t="shared" si="113"/>
        <v>125700</v>
      </c>
    </row>
    <row r="617" spans="1:13" x14ac:dyDescent="0.3">
      <c r="A617" s="74" t="s">
        <v>1021</v>
      </c>
      <c r="B617" s="93">
        <v>52060</v>
      </c>
      <c r="C617" s="74" t="s">
        <v>1022</v>
      </c>
      <c r="D617" s="25">
        <v>0</v>
      </c>
      <c r="E617" s="25">
        <v>0</v>
      </c>
      <c r="F617" s="3"/>
      <c r="G617" s="15">
        <f t="shared" si="112"/>
        <v>0</v>
      </c>
      <c r="H617" s="92"/>
      <c r="I617" s="25">
        <v>0</v>
      </c>
      <c r="K617" s="25">
        <v>0</v>
      </c>
      <c r="L617" s="25"/>
      <c r="M617" s="15">
        <f t="shared" si="113"/>
        <v>0</v>
      </c>
    </row>
    <row r="618" spans="1:13" x14ac:dyDescent="0.3">
      <c r="A618" s="74" t="s">
        <v>1023</v>
      </c>
      <c r="B618" s="93">
        <v>52080</v>
      </c>
      <c r="C618" s="74" t="s">
        <v>1024</v>
      </c>
      <c r="D618" s="25">
        <v>0</v>
      </c>
      <c r="E618" s="25">
        <v>0</v>
      </c>
      <c r="F618" s="3"/>
      <c r="G618" s="15">
        <f t="shared" si="112"/>
        <v>0</v>
      </c>
      <c r="H618" s="92"/>
      <c r="I618" s="25">
        <v>0</v>
      </c>
      <c r="K618" s="25">
        <v>0</v>
      </c>
      <c r="L618" s="25"/>
      <c r="M618" s="15">
        <f>G618-I618-K618</f>
        <v>0</v>
      </c>
    </row>
    <row r="619" spans="1:13" x14ac:dyDescent="0.3">
      <c r="A619" s="74" t="s">
        <v>1025</v>
      </c>
      <c r="B619" s="93">
        <v>52085</v>
      </c>
      <c r="C619" s="74" t="s">
        <v>356</v>
      </c>
      <c r="D619" s="25">
        <v>0</v>
      </c>
      <c r="E619" s="25">
        <v>0</v>
      </c>
      <c r="F619" s="3"/>
      <c r="G619" s="15">
        <f t="shared" si="112"/>
        <v>0</v>
      </c>
      <c r="H619" s="92"/>
      <c r="I619" s="25">
        <v>0</v>
      </c>
      <c r="K619" s="25">
        <v>0</v>
      </c>
      <c r="L619" s="25"/>
      <c r="M619" s="15">
        <f>G619-I619-K619</f>
        <v>0</v>
      </c>
    </row>
    <row r="620" spans="1:13" x14ac:dyDescent="0.3">
      <c r="A620" s="74" t="s">
        <v>1026</v>
      </c>
      <c r="B620" s="93">
        <v>52100</v>
      </c>
      <c r="C620" s="74" t="s">
        <v>1027</v>
      </c>
      <c r="D620" s="25">
        <v>0</v>
      </c>
      <c r="E620" s="25">
        <v>0</v>
      </c>
      <c r="F620" s="3"/>
      <c r="G620" s="15">
        <f t="shared" si="112"/>
        <v>0</v>
      </c>
      <c r="H620" s="92"/>
      <c r="I620" s="25">
        <v>0</v>
      </c>
      <c r="K620" s="25">
        <v>0</v>
      </c>
      <c r="L620" s="25"/>
      <c r="M620" s="15">
        <f t="shared" si="113"/>
        <v>0</v>
      </c>
    </row>
    <row r="621" spans="1:13" x14ac:dyDescent="0.3">
      <c r="A621" s="74" t="s">
        <v>1028</v>
      </c>
      <c r="B621" s="93">
        <v>52120</v>
      </c>
      <c r="C621" s="74" t="s">
        <v>805</v>
      </c>
      <c r="D621" s="25">
        <v>28500</v>
      </c>
      <c r="E621" s="25">
        <v>0</v>
      </c>
      <c r="F621" s="3"/>
      <c r="G621" s="15">
        <f t="shared" si="112"/>
        <v>28500</v>
      </c>
      <c r="H621" s="92"/>
      <c r="I621" s="25">
        <v>4000</v>
      </c>
      <c r="K621" s="25">
        <v>5000</v>
      </c>
      <c r="L621" s="25"/>
      <c r="M621" s="15">
        <f t="shared" si="113"/>
        <v>19500</v>
      </c>
    </row>
    <row r="622" spans="1:13" x14ac:dyDescent="0.3">
      <c r="A622" s="74" t="s">
        <v>1029</v>
      </c>
      <c r="B622" s="93">
        <v>52140</v>
      </c>
      <c r="C622" s="74" t="s">
        <v>1030</v>
      </c>
      <c r="D622" s="25">
        <v>0</v>
      </c>
      <c r="E622" s="25">
        <v>0</v>
      </c>
      <c r="F622" s="3"/>
      <c r="G622" s="15">
        <f t="shared" si="112"/>
        <v>0</v>
      </c>
      <c r="H622" s="92"/>
      <c r="I622" s="25">
        <v>0</v>
      </c>
      <c r="K622" s="25">
        <v>0</v>
      </c>
      <c r="L622" s="25"/>
      <c r="M622" s="15">
        <f t="shared" si="113"/>
        <v>0</v>
      </c>
    </row>
    <row r="623" spans="1:13" x14ac:dyDescent="0.3">
      <c r="A623" s="74" t="s">
        <v>1031</v>
      </c>
      <c r="B623" s="93">
        <v>52160</v>
      </c>
      <c r="C623" s="74" t="s">
        <v>1032</v>
      </c>
      <c r="D623" s="25">
        <v>0</v>
      </c>
      <c r="E623" s="25">
        <v>0</v>
      </c>
      <c r="F623" s="3"/>
      <c r="G623" s="15">
        <f t="shared" si="112"/>
        <v>0</v>
      </c>
      <c r="H623" s="92"/>
      <c r="I623" s="25">
        <v>0</v>
      </c>
      <c r="K623" s="25">
        <v>0</v>
      </c>
      <c r="L623" s="25"/>
      <c r="M623" s="15">
        <f t="shared" si="113"/>
        <v>0</v>
      </c>
    </row>
    <row r="624" spans="1:13" x14ac:dyDescent="0.3">
      <c r="A624" s="74" t="s">
        <v>1033</v>
      </c>
      <c r="B624" s="93">
        <v>52180</v>
      </c>
      <c r="C624" s="74" t="s">
        <v>1034</v>
      </c>
      <c r="D624" s="25">
        <v>0</v>
      </c>
      <c r="E624" s="25">
        <v>0</v>
      </c>
      <c r="F624" s="3"/>
      <c r="G624" s="15">
        <f t="shared" si="112"/>
        <v>0</v>
      </c>
      <c r="H624" s="92"/>
      <c r="I624" s="25">
        <v>0</v>
      </c>
      <c r="K624" s="25">
        <v>0</v>
      </c>
      <c r="L624" s="25"/>
      <c r="M624" s="15">
        <f t="shared" si="113"/>
        <v>0</v>
      </c>
    </row>
    <row r="625" spans="1:13" x14ac:dyDescent="0.3">
      <c r="A625" s="74" t="s">
        <v>1035</v>
      </c>
      <c r="B625" s="93">
        <v>52200</v>
      </c>
      <c r="C625" s="74" t="s">
        <v>1036</v>
      </c>
      <c r="D625" s="25">
        <v>0</v>
      </c>
      <c r="E625" s="25">
        <v>0</v>
      </c>
      <c r="F625" s="3"/>
      <c r="G625" s="15">
        <f t="shared" si="112"/>
        <v>0</v>
      </c>
      <c r="H625" s="92"/>
      <c r="I625" s="25">
        <v>0</v>
      </c>
      <c r="K625" s="25">
        <v>0</v>
      </c>
      <c r="L625" s="25"/>
      <c r="M625" s="15">
        <f t="shared" si="113"/>
        <v>0</v>
      </c>
    </row>
    <row r="626" spans="1:13" x14ac:dyDescent="0.3">
      <c r="A626" s="74" t="s">
        <v>1037</v>
      </c>
      <c r="B626" s="93">
        <v>52220</v>
      </c>
      <c r="C626" s="74" t="s">
        <v>1038</v>
      </c>
      <c r="D626" s="25">
        <v>0</v>
      </c>
      <c r="E626" s="25">
        <v>0</v>
      </c>
      <c r="F626" s="3"/>
      <c r="G626" s="15">
        <f t="shared" si="112"/>
        <v>0</v>
      </c>
      <c r="H626" s="92"/>
      <c r="I626" s="25">
        <v>0</v>
      </c>
      <c r="K626" s="25">
        <v>0</v>
      </c>
      <c r="L626" s="25"/>
      <c r="M626" s="15">
        <f t="shared" si="113"/>
        <v>0</v>
      </c>
    </row>
    <row r="627" spans="1:13" x14ac:dyDescent="0.3">
      <c r="A627" s="74" t="s">
        <v>1039</v>
      </c>
      <c r="B627" s="93">
        <v>52240</v>
      </c>
      <c r="C627" s="74" t="s">
        <v>1040</v>
      </c>
      <c r="D627" s="25">
        <v>0</v>
      </c>
      <c r="E627" s="25">
        <v>0</v>
      </c>
      <c r="F627" s="3"/>
      <c r="G627" s="15">
        <f t="shared" si="112"/>
        <v>0</v>
      </c>
      <c r="H627" s="92"/>
      <c r="I627" s="25">
        <v>0</v>
      </c>
      <c r="K627" s="25">
        <v>0</v>
      </c>
      <c r="L627" s="25"/>
      <c r="M627" s="15">
        <f t="shared" si="113"/>
        <v>0</v>
      </c>
    </row>
    <row r="628" spans="1:13" x14ac:dyDescent="0.3">
      <c r="A628" s="74" t="s">
        <v>1041</v>
      </c>
      <c r="B628" s="93">
        <v>52260</v>
      </c>
      <c r="C628" s="74" t="s">
        <v>1042</v>
      </c>
      <c r="D628" s="25">
        <v>0</v>
      </c>
      <c r="E628" s="25">
        <v>0</v>
      </c>
      <c r="F628" s="3"/>
      <c r="G628" s="15">
        <f t="shared" si="112"/>
        <v>0</v>
      </c>
      <c r="H628" s="92"/>
      <c r="I628" s="25">
        <v>0</v>
      </c>
      <c r="K628" s="25">
        <v>0</v>
      </c>
      <c r="L628" s="25"/>
      <c r="M628" s="15">
        <f t="shared" si="113"/>
        <v>0</v>
      </c>
    </row>
    <row r="629" spans="1:13" x14ac:dyDescent="0.3">
      <c r="A629" s="74" t="s">
        <v>1043</v>
      </c>
      <c r="B629" s="93">
        <v>52280</v>
      </c>
      <c r="C629" s="74" t="s">
        <v>1044</v>
      </c>
      <c r="D629" s="25">
        <v>0</v>
      </c>
      <c r="E629" s="25">
        <v>0</v>
      </c>
      <c r="F629" s="3"/>
      <c r="G629" s="15">
        <f t="shared" si="112"/>
        <v>0</v>
      </c>
      <c r="H629" s="92"/>
      <c r="I629" s="25">
        <v>0</v>
      </c>
      <c r="K629" s="25">
        <v>0</v>
      </c>
      <c r="L629" s="25"/>
      <c r="M629" s="15">
        <f t="shared" si="113"/>
        <v>0</v>
      </c>
    </row>
    <row r="630" spans="1:13" x14ac:dyDescent="0.3">
      <c r="A630" s="74" t="s">
        <v>1045</v>
      </c>
      <c r="B630" s="93">
        <v>52300</v>
      </c>
      <c r="C630" s="74" t="s">
        <v>1046</v>
      </c>
      <c r="D630" s="25">
        <v>0</v>
      </c>
      <c r="E630" s="25">
        <v>0</v>
      </c>
      <c r="F630" s="3"/>
      <c r="G630" s="15">
        <f t="shared" si="112"/>
        <v>0</v>
      </c>
      <c r="H630" s="92"/>
      <c r="I630" s="25">
        <v>0</v>
      </c>
      <c r="K630" s="25">
        <v>0</v>
      </c>
      <c r="L630" s="25"/>
      <c r="M630" s="15">
        <f t="shared" si="113"/>
        <v>0</v>
      </c>
    </row>
    <row r="631" spans="1:13" x14ac:dyDescent="0.3">
      <c r="A631" s="74" t="s">
        <v>1047</v>
      </c>
      <c r="B631" s="93">
        <v>52320</v>
      </c>
      <c r="C631" s="74" t="s">
        <v>1048</v>
      </c>
      <c r="D631" s="25">
        <v>0</v>
      </c>
      <c r="E631" s="25">
        <v>0</v>
      </c>
      <c r="F631" s="3"/>
      <c r="G631" s="15">
        <f t="shared" si="112"/>
        <v>0</v>
      </c>
      <c r="H631" s="92"/>
      <c r="I631" s="25">
        <v>0</v>
      </c>
      <c r="K631" s="25">
        <v>0</v>
      </c>
      <c r="L631" s="25"/>
      <c r="M631" s="15">
        <f t="shared" si="113"/>
        <v>0</v>
      </c>
    </row>
    <row r="632" spans="1:13" x14ac:dyDescent="0.3">
      <c r="A632" s="74" t="s">
        <v>1049</v>
      </c>
      <c r="B632" s="93">
        <v>52340</v>
      </c>
      <c r="C632" s="74" t="s">
        <v>1050</v>
      </c>
      <c r="D632" s="25">
        <v>0</v>
      </c>
      <c r="E632" s="25">
        <v>0</v>
      </c>
      <c r="F632" s="3"/>
      <c r="G632" s="15">
        <f t="shared" si="112"/>
        <v>0</v>
      </c>
      <c r="H632" s="92"/>
      <c r="I632" s="25">
        <v>0</v>
      </c>
      <c r="K632" s="25">
        <v>0</v>
      </c>
      <c r="L632" s="25"/>
      <c r="M632" s="15">
        <f t="shared" si="113"/>
        <v>0</v>
      </c>
    </row>
    <row r="633" spans="1:13" x14ac:dyDescent="0.3">
      <c r="A633" s="74" t="s">
        <v>1051</v>
      </c>
      <c r="B633" s="93">
        <v>52360</v>
      </c>
      <c r="C633" s="74" t="s">
        <v>1052</v>
      </c>
      <c r="D633" s="25">
        <v>0</v>
      </c>
      <c r="E633" s="25">
        <v>0</v>
      </c>
      <c r="F633" s="3"/>
      <c r="G633" s="15">
        <f t="shared" si="112"/>
        <v>0</v>
      </c>
      <c r="H633" s="92"/>
      <c r="I633" s="25">
        <v>0</v>
      </c>
      <c r="K633" s="25">
        <v>0</v>
      </c>
      <c r="L633" s="25"/>
      <c r="M633" s="15">
        <f t="shared" si="113"/>
        <v>0</v>
      </c>
    </row>
    <row r="634" spans="1:13" x14ac:dyDescent="0.3">
      <c r="A634" s="74" t="s">
        <v>1053</v>
      </c>
      <c r="B634" s="93">
        <v>52380</v>
      </c>
      <c r="C634" s="74" t="s">
        <v>1054</v>
      </c>
      <c r="D634" s="25">
        <v>0</v>
      </c>
      <c r="E634" s="25">
        <v>0</v>
      </c>
      <c r="F634" s="3"/>
      <c r="G634" s="15">
        <f t="shared" si="112"/>
        <v>0</v>
      </c>
      <c r="H634" s="92"/>
      <c r="I634" s="25">
        <v>0</v>
      </c>
      <c r="K634" s="25">
        <v>0</v>
      </c>
      <c r="L634" s="25"/>
      <c r="M634" s="15">
        <f t="shared" si="113"/>
        <v>0</v>
      </c>
    </row>
    <row r="635" spans="1:13" x14ac:dyDescent="0.3">
      <c r="A635" s="74" t="s">
        <v>1055</v>
      </c>
      <c r="B635" s="93">
        <v>52400</v>
      </c>
      <c r="C635" s="74" t="s">
        <v>1056</v>
      </c>
      <c r="D635" s="25">
        <v>93450</v>
      </c>
      <c r="E635" s="25">
        <v>0</v>
      </c>
      <c r="F635" s="3"/>
      <c r="G635" s="15">
        <f t="shared" si="112"/>
        <v>93450</v>
      </c>
      <c r="H635" s="92"/>
      <c r="I635" s="25">
        <v>34000</v>
      </c>
      <c r="K635" s="25">
        <v>55000</v>
      </c>
      <c r="L635" s="25"/>
      <c r="M635" s="15">
        <f>G635-I635-K635</f>
        <v>4450</v>
      </c>
    </row>
    <row r="636" spans="1:13" x14ac:dyDescent="0.3">
      <c r="A636" s="74" t="s">
        <v>1057</v>
      </c>
      <c r="B636" s="93">
        <v>52420</v>
      </c>
      <c r="C636" s="74" t="s">
        <v>339</v>
      </c>
      <c r="D636" s="25">
        <v>0</v>
      </c>
      <c r="E636" s="25">
        <v>0</v>
      </c>
      <c r="F636" s="3"/>
      <c r="G636" s="15">
        <f t="shared" si="112"/>
        <v>0</v>
      </c>
      <c r="H636" s="92"/>
      <c r="I636" s="25">
        <v>0</v>
      </c>
      <c r="K636" s="25">
        <v>0</v>
      </c>
      <c r="L636" s="25"/>
      <c r="M636" s="15">
        <f>G636-I636-K636</f>
        <v>0</v>
      </c>
    </row>
    <row r="637" spans="1:13" x14ac:dyDescent="0.3">
      <c r="A637" s="74" t="s">
        <v>1058</v>
      </c>
      <c r="B637" s="93">
        <v>52440</v>
      </c>
      <c r="C637" s="74" t="s">
        <v>1059</v>
      </c>
      <c r="D637" s="25">
        <v>0</v>
      </c>
      <c r="E637" s="25">
        <v>0</v>
      </c>
      <c r="F637" s="3"/>
      <c r="G637" s="15">
        <f t="shared" si="112"/>
        <v>0</v>
      </c>
      <c r="H637" s="92"/>
      <c r="I637" s="25">
        <v>0</v>
      </c>
      <c r="K637" s="25">
        <v>0</v>
      </c>
      <c r="L637" s="25"/>
      <c r="M637" s="15">
        <f>G637-I637-K637</f>
        <v>0</v>
      </c>
    </row>
    <row r="638" spans="1:13" x14ac:dyDescent="0.3">
      <c r="A638" s="74" t="s">
        <v>1060</v>
      </c>
      <c r="B638" s="93">
        <v>52450</v>
      </c>
      <c r="C638" s="74" t="s">
        <v>1061</v>
      </c>
      <c r="D638" s="25">
        <v>0</v>
      </c>
      <c r="E638" s="25">
        <v>0</v>
      </c>
      <c r="F638" s="3"/>
      <c r="G638" s="15">
        <f t="shared" si="112"/>
        <v>0</v>
      </c>
      <c r="H638" s="92"/>
      <c r="I638" s="25">
        <v>0</v>
      </c>
      <c r="K638" s="25">
        <v>0</v>
      </c>
      <c r="L638" s="25"/>
      <c r="M638" s="15">
        <f>G638-I638-K638</f>
        <v>0</v>
      </c>
    </row>
    <row r="639" spans="1:13" x14ac:dyDescent="0.3">
      <c r="A639" s="74" t="s">
        <v>1062</v>
      </c>
      <c r="B639" s="93">
        <v>52460</v>
      </c>
      <c r="C639" s="74" t="s">
        <v>343</v>
      </c>
      <c r="D639" s="25">
        <v>5210</v>
      </c>
      <c r="E639" s="25">
        <v>0</v>
      </c>
      <c r="F639" s="3"/>
      <c r="G639" s="15">
        <f t="shared" si="112"/>
        <v>5210</v>
      </c>
      <c r="H639" s="92"/>
      <c r="I639" s="25">
        <v>0</v>
      </c>
      <c r="K639" s="25">
        <v>0</v>
      </c>
      <c r="L639" s="25"/>
      <c r="M639" s="15">
        <f t="shared" si="113"/>
        <v>5210</v>
      </c>
    </row>
    <row r="640" spans="1:13" ht="14.5" thickBot="1" x14ac:dyDescent="0.35">
      <c r="A640" s="74" t="s">
        <v>1063</v>
      </c>
      <c r="B640" s="93">
        <v>52480</v>
      </c>
      <c r="C640" s="99" t="s">
        <v>1064</v>
      </c>
      <c r="D640" s="40">
        <f>SUM(D614:D639)</f>
        <v>826860</v>
      </c>
      <c r="E640" s="40">
        <f>SUM(E614:E639)</f>
        <v>0</v>
      </c>
      <c r="F640" s="3"/>
      <c r="G640" s="40">
        <f>SUM(G614:G639)</f>
        <v>826860</v>
      </c>
      <c r="H640" s="92"/>
      <c r="I640" s="40">
        <f>SUM(I614:I639)</f>
        <v>59250</v>
      </c>
      <c r="K640" s="40">
        <f>SUM(K614:K639)</f>
        <v>463750</v>
      </c>
      <c r="L640" s="25"/>
      <c r="M640" s="97">
        <f>SUM(M614:M639)</f>
        <v>303860</v>
      </c>
    </row>
    <row r="641" spans="1:13" ht="14.5" thickTop="1" x14ac:dyDescent="0.3">
      <c r="A641" s="99" t="s">
        <v>1824</v>
      </c>
      <c r="B641" s="100"/>
      <c r="C641" s="99"/>
      <c r="D641" s="25"/>
      <c r="F641" s="3"/>
      <c r="H641" s="92"/>
      <c r="L641" s="25"/>
      <c r="M641" s="15"/>
    </row>
    <row r="642" spans="1:13" x14ac:dyDescent="0.3">
      <c r="A642" s="99" t="s">
        <v>1825</v>
      </c>
      <c r="B642" s="100"/>
      <c r="C642" s="74"/>
      <c r="D642" s="25"/>
      <c r="F642" s="3"/>
      <c r="H642" s="92"/>
      <c r="L642" s="25"/>
      <c r="M642" s="15"/>
    </row>
    <row r="643" spans="1:13" x14ac:dyDescent="0.3">
      <c r="A643" s="74" t="s">
        <v>1065</v>
      </c>
      <c r="B643" s="93">
        <v>53000</v>
      </c>
      <c r="C643" s="74" t="s">
        <v>1066</v>
      </c>
      <c r="D643" s="25">
        <v>100100</v>
      </c>
      <c r="E643" s="25">
        <v>0</v>
      </c>
      <c r="F643" s="3"/>
      <c r="G643" s="15">
        <f t="shared" ref="G643:G655" si="114">D643+E643</f>
        <v>100100</v>
      </c>
      <c r="H643" s="92"/>
      <c r="I643" s="25">
        <v>100000</v>
      </c>
      <c r="K643" s="25">
        <v>100</v>
      </c>
      <c r="L643" s="25"/>
      <c r="M643" s="15">
        <f t="shared" ref="M643:M654" si="115">G643-I643-K643</f>
        <v>0</v>
      </c>
    </row>
    <row r="644" spans="1:13" x14ac:dyDescent="0.3">
      <c r="A644" s="74" t="s">
        <v>1067</v>
      </c>
      <c r="B644" s="93">
        <v>53020</v>
      </c>
      <c r="C644" s="74" t="s">
        <v>1068</v>
      </c>
      <c r="D644" s="25">
        <v>0</v>
      </c>
      <c r="E644" s="25">
        <v>0</v>
      </c>
      <c r="F644" s="3"/>
      <c r="G644" s="15">
        <f t="shared" si="114"/>
        <v>0</v>
      </c>
      <c r="H644" s="92"/>
      <c r="I644" s="25">
        <v>0</v>
      </c>
      <c r="K644" s="25">
        <v>0</v>
      </c>
      <c r="L644" s="25"/>
      <c r="M644" s="15">
        <f t="shared" si="115"/>
        <v>0</v>
      </c>
    </row>
    <row r="645" spans="1:13" x14ac:dyDescent="0.3">
      <c r="A645" s="74" t="s">
        <v>1069</v>
      </c>
      <c r="B645" s="93">
        <v>53040</v>
      </c>
      <c r="C645" s="74" t="s">
        <v>1070</v>
      </c>
      <c r="D645" s="25">
        <v>0</v>
      </c>
      <c r="E645" s="25">
        <v>0</v>
      </c>
      <c r="F645" s="3"/>
      <c r="G645" s="15">
        <f t="shared" si="114"/>
        <v>0</v>
      </c>
      <c r="H645" s="92"/>
      <c r="I645" s="25">
        <v>0</v>
      </c>
      <c r="K645" s="25">
        <v>0</v>
      </c>
      <c r="L645" s="25"/>
      <c r="M645" s="15">
        <f t="shared" si="115"/>
        <v>0</v>
      </c>
    </row>
    <row r="646" spans="1:13" x14ac:dyDescent="0.3">
      <c r="A646" s="74" t="s">
        <v>1071</v>
      </c>
      <c r="B646" s="93">
        <v>53060</v>
      </c>
      <c r="C646" s="74" t="s">
        <v>1072</v>
      </c>
      <c r="D646" s="25">
        <v>0</v>
      </c>
      <c r="E646" s="25">
        <v>0</v>
      </c>
      <c r="F646" s="3"/>
      <c r="G646" s="15">
        <f t="shared" si="114"/>
        <v>0</v>
      </c>
      <c r="H646" s="92"/>
      <c r="I646" s="25">
        <v>0</v>
      </c>
      <c r="K646" s="25">
        <v>0</v>
      </c>
      <c r="L646" s="25"/>
      <c r="M646" s="15">
        <f t="shared" si="115"/>
        <v>0</v>
      </c>
    </row>
    <row r="647" spans="1:13" x14ac:dyDescent="0.3">
      <c r="A647" s="74" t="s">
        <v>1073</v>
      </c>
      <c r="B647" s="93">
        <v>53080</v>
      </c>
      <c r="C647" s="74" t="s">
        <v>1074</v>
      </c>
      <c r="D647" s="25">
        <v>0</v>
      </c>
      <c r="E647" s="25">
        <v>0</v>
      </c>
      <c r="F647" s="3"/>
      <c r="G647" s="15">
        <f t="shared" si="114"/>
        <v>0</v>
      </c>
      <c r="H647" s="92"/>
      <c r="I647" s="25">
        <v>0</v>
      </c>
      <c r="K647" s="25">
        <v>0</v>
      </c>
      <c r="L647" s="25"/>
      <c r="M647" s="15">
        <f t="shared" si="115"/>
        <v>0</v>
      </c>
    </row>
    <row r="648" spans="1:13" x14ac:dyDescent="0.3">
      <c r="A648" s="74" t="s">
        <v>1075</v>
      </c>
      <c r="B648" s="93">
        <v>53100</v>
      </c>
      <c r="C648" s="74" t="s">
        <v>1076</v>
      </c>
      <c r="D648" s="25">
        <v>0</v>
      </c>
      <c r="E648" s="25">
        <v>0</v>
      </c>
      <c r="F648" s="3"/>
      <c r="G648" s="15">
        <f t="shared" si="114"/>
        <v>0</v>
      </c>
      <c r="H648" s="92"/>
      <c r="I648" s="25">
        <v>0</v>
      </c>
      <c r="K648" s="25">
        <v>0</v>
      </c>
      <c r="L648" s="25"/>
      <c r="M648" s="15">
        <f t="shared" si="115"/>
        <v>0</v>
      </c>
    </row>
    <row r="649" spans="1:13" x14ac:dyDescent="0.3">
      <c r="A649" s="74" t="s">
        <v>1077</v>
      </c>
      <c r="B649" s="93">
        <v>53120</v>
      </c>
      <c r="C649" s="74" t="s">
        <v>1078</v>
      </c>
      <c r="D649" s="25">
        <v>0</v>
      </c>
      <c r="E649" s="25">
        <v>0</v>
      </c>
      <c r="F649" s="3"/>
      <c r="G649" s="15">
        <f t="shared" si="114"/>
        <v>0</v>
      </c>
      <c r="H649" s="92"/>
      <c r="I649" s="25">
        <v>0</v>
      </c>
      <c r="K649" s="25">
        <v>0</v>
      </c>
      <c r="L649" s="25"/>
      <c r="M649" s="15">
        <f t="shared" si="115"/>
        <v>0</v>
      </c>
    </row>
    <row r="650" spans="1:13" x14ac:dyDescent="0.3">
      <c r="A650" s="74" t="s">
        <v>1079</v>
      </c>
      <c r="B650" s="93">
        <v>53140</v>
      </c>
      <c r="C650" s="74" t="s">
        <v>1080</v>
      </c>
      <c r="D650" s="25">
        <v>0</v>
      </c>
      <c r="E650" s="25">
        <v>0</v>
      </c>
      <c r="F650" s="3"/>
      <c r="G650" s="15">
        <f t="shared" si="114"/>
        <v>0</v>
      </c>
      <c r="H650" s="92"/>
      <c r="I650" s="25">
        <v>0</v>
      </c>
      <c r="K650" s="25">
        <v>0</v>
      </c>
      <c r="L650" s="25"/>
      <c r="M650" s="15">
        <f t="shared" si="115"/>
        <v>0</v>
      </c>
    </row>
    <row r="651" spans="1:13" x14ac:dyDescent="0.3">
      <c r="A651" s="74" t="s">
        <v>1081</v>
      </c>
      <c r="B651" s="93">
        <v>53160</v>
      </c>
      <c r="C651" s="74" t="s">
        <v>1082</v>
      </c>
      <c r="D651" s="25">
        <v>0</v>
      </c>
      <c r="E651" s="25">
        <v>0</v>
      </c>
      <c r="F651" s="3"/>
      <c r="G651" s="15">
        <f t="shared" si="114"/>
        <v>0</v>
      </c>
      <c r="H651" s="92"/>
      <c r="I651" s="25">
        <v>0</v>
      </c>
      <c r="K651" s="25">
        <v>0</v>
      </c>
      <c r="L651" s="25"/>
      <c r="M651" s="15">
        <f t="shared" si="115"/>
        <v>0</v>
      </c>
    </row>
    <row r="652" spans="1:13" x14ac:dyDescent="0.3">
      <c r="A652" s="74" t="s">
        <v>1083</v>
      </c>
      <c r="B652" s="93">
        <v>53180</v>
      </c>
      <c r="C652" s="74" t="s">
        <v>1084</v>
      </c>
      <c r="D652" s="25">
        <v>0</v>
      </c>
      <c r="E652" s="25">
        <v>0</v>
      </c>
      <c r="F652" s="3"/>
      <c r="G652" s="15">
        <f t="shared" si="114"/>
        <v>0</v>
      </c>
      <c r="H652" s="92"/>
      <c r="I652" s="25">
        <v>0</v>
      </c>
      <c r="K652" s="25">
        <v>0</v>
      </c>
      <c r="L652" s="25"/>
      <c r="M652" s="15">
        <f t="shared" si="115"/>
        <v>0</v>
      </c>
    </row>
    <row r="653" spans="1:13" x14ac:dyDescent="0.3">
      <c r="A653" s="74" t="s">
        <v>1085</v>
      </c>
      <c r="B653" s="93">
        <v>53200</v>
      </c>
      <c r="C653" s="74" t="s">
        <v>1086</v>
      </c>
      <c r="D653" s="25">
        <v>0</v>
      </c>
      <c r="E653" s="25">
        <v>0</v>
      </c>
      <c r="F653" s="3"/>
      <c r="G653" s="15">
        <f t="shared" si="114"/>
        <v>0</v>
      </c>
      <c r="H653" s="92"/>
      <c r="I653" s="25">
        <v>0</v>
      </c>
      <c r="K653" s="25">
        <v>0</v>
      </c>
      <c r="L653" s="25"/>
      <c r="M653" s="15">
        <f t="shared" si="115"/>
        <v>0</v>
      </c>
    </row>
    <row r="654" spans="1:13" x14ac:dyDescent="0.3">
      <c r="A654" s="74" t="s">
        <v>1087</v>
      </c>
      <c r="B654" s="93">
        <v>53220</v>
      </c>
      <c r="C654" s="74" t="s">
        <v>1088</v>
      </c>
      <c r="D654" s="25">
        <v>0</v>
      </c>
      <c r="E654" s="25">
        <v>0</v>
      </c>
      <c r="F654" s="3"/>
      <c r="G654" s="15">
        <f t="shared" si="114"/>
        <v>0</v>
      </c>
      <c r="H654" s="92"/>
      <c r="I654" s="25">
        <v>0</v>
      </c>
      <c r="K654" s="25">
        <v>0</v>
      </c>
      <c r="L654" s="25"/>
      <c r="M654" s="15">
        <f t="shared" si="115"/>
        <v>0</v>
      </c>
    </row>
    <row r="655" spans="1:13" x14ac:dyDescent="0.3">
      <c r="A655" s="74" t="s">
        <v>1089</v>
      </c>
      <c r="B655" s="93">
        <v>53225</v>
      </c>
      <c r="C655" s="74" t="s">
        <v>1090</v>
      </c>
      <c r="D655" s="25">
        <v>0</v>
      </c>
      <c r="E655" s="25">
        <v>0</v>
      </c>
      <c r="F655" s="3"/>
      <c r="G655" s="15">
        <f t="shared" si="114"/>
        <v>0</v>
      </c>
      <c r="H655" s="92"/>
      <c r="I655" s="25">
        <v>0</v>
      </c>
      <c r="K655" s="25">
        <v>0</v>
      </c>
      <c r="L655" s="25"/>
      <c r="M655" s="15">
        <f>G655-I655-K655</f>
        <v>0</v>
      </c>
    </row>
    <row r="656" spans="1:13" ht="14.5" thickBot="1" x14ac:dyDescent="0.35">
      <c r="A656" s="74" t="s">
        <v>1091</v>
      </c>
      <c r="B656" s="93">
        <v>53240</v>
      </c>
      <c r="C656" s="99" t="s">
        <v>328</v>
      </c>
      <c r="D656" s="40">
        <f>SUM(D643:D655)</f>
        <v>100100</v>
      </c>
      <c r="E656" s="40">
        <f>SUM(E643:E655)</f>
        <v>0</v>
      </c>
      <c r="F656" s="3"/>
      <c r="G656" s="40">
        <f>SUM(G643:G655)</f>
        <v>100100</v>
      </c>
      <c r="H656" s="92"/>
      <c r="I656" s="40">
        <f>SUM(I643:I655)</f>
        <v>100000</v>
      </c>
      <c r="K656" s="40">
        <f>SUM(K643:K655)</f>
        <v>100</v>
      </c>
      <c r="L656" s="25"/>
      <c r="M656" s="97">
        <f>SUM(M643:M655)</f>
        <v>0</v>
      </c>
    </row>
    <row r="657" spans="1:13" ht="14.5" thickTop="1" x14ac:dyDescent="0.3">
      <c r="A657" s="99" t="s">
        <v>1826</v>
      </c>
      <c r="B657" s="100"/>
      <c r="C657" s="74"/>
      <c r="D657" s="25"/>
      <c r="F657" s="3"/>
      <c r="H657" s="92"/>
      <c r="L657" s="25"/>
      <c r="M657" s="15"/>
    </row>
    <row r="658" spans="1:13" x14ac:dyDescent="0.3">
      <c r="A658" s="74" t="s">
        <v>1092</v>
      </c>
      <c r="B658" s="93">
        <v>54000</v>
      </c>
      <c r="C658" s="74" t="s">
        <v>1066</v>
      </c>
      <c r="D658" s="25">
        <v>200100</v>
      </c>
      <c r="E658" s="25">
        <v>0</v>
      </c>
      <c r="F658" s="3"/>
      <c r="G658" s="15">
        <f t="shared" ref="G658:G670" si="116">D658+E658</f>
        <v>200100</v>
      </c>
      <c r="H658" s="92"/>
      <c r="I658" s="25">
        <v>200000</v>
      </c>
      <c r="K658" s="25">
        <v>100</v>
      </c>
      <c r="L658" s="25"/>
      <c r="M658" s="15">
        <f t="shared" ref="M658:M670" si="117">G658-I658-K658</f>
        <v>0</v>
      </c>
    </row>
    <row r="659" spans="1:13" x14ac:dyDescent="0.3">
      <c r="A659" s="74" t="s">
        <v>1093</v>
      </c>
      <c r="B659" s="93">
        <v>54020</v>
      </c>
      <c r="C659" s="74" t="s">
        <v>1068</v>
      </c>
      <c r="D659" s="25">
        <v>0</v>
      </c>
      <c r="E659" s="25">
        <v>0</v>
      </c>
      <c r="F659" s="3"/>
      <c r="G659" s="15">
        <f t="shared" si="116"/>
        <v>0</v>
      </c>
      <c r="H659" s="92"/>
      <c r="I659" s="25">
        <v>0</v>
      </c>
      <c r="K659" s="25">
        <v>0</v>
      </c>
      <c r="L659" s="25"/>
      <c r="M659" s="15">
        <f t="shared" si="117"/>
        <v>0</v>
      </c>
    </row>
    <row r="660" spans="1:13" x14ac:dyDescent="0.3">
      <c r="A660" s="74" t="s">
        <v>1094</v>
      </c>
      <c r="B660" s="93">
        <v>54040</v>
      </c>
      <c r="C660" s="74" t="s">
        <v>1070</v>
      </c>
      <c r="D660" s="25">
        <v>0</v>
      </c>
      <c r="E660" s="25">
        <v>0</v>
      </c>
      <c r="F660" s="3"/>
      <c r="G660" s="15">
        <f t="shared" si="116"/>
        <v>0</v>
      </c>
      <c r="H660" s="92"/>
      <c r="I660" s="25">
        <v>0</v>
      </c>
      <c r="K660" s="25">
        <v>0</v>
      </c>
      <c r="L660" s="25"/>
      <c r="M660" s="15">
        <f t="shared" si="117"/>
        <v>0</v>
      </c>
    </row>
    <row r="661" spans="1:13" x14ac:dyDescent="0.3">
      <c r="A661" s="74" t="s">
        <v>1095</v>
      </c>
      <c r="B661" s="93">
        <v>54060</v>
      </c>
      <c r="C661" s="74" t="s">
        <v>1072</v>
      </c>
      <c r="D661" s="25">
        <v>0</v>
      </c>
      <c r="E661" s="25">
        <v>0</v>
      </c>
      <c r="F661" s="3"/>
      <c r="G661" s="15">
        <f t="shared" si="116"/>
        <v>0</v>
      </c>
      <c r="H661" s="92"/>
      <c r="I661" s="25">
        <v>0</v>
      </c>
      <c r="K661" s="25">
        <v>0</v>
      </c>
      <c r="L661" s="25"/>
      <c r="M661" s="15">
        <f t="shared" si="117"/>
        <v>0</v>
      </c>
    </row>
    <row r="662" spans="1:13" x14ac:dyDescent="0.3">
      <c r="A662" s="74" t="s">
        <v>1096</v>
      </c>
      <c r="B662" s="93">
        <v>54080</v>
      </c>
      <c r="C662" s="74" t="s">
        <v>1074</v>
      </c>
      <c r="D662" s="25">
        <v>0</v>
      </c>
      <c r="E662" s="25">
        <v>0</v>
      </c>
      <c r="F662" s="3"/>
      <c r="G662" s="15">
        <f t="shared" si="116"/>
        <v>0</v>
      </c>
      <c r="H662" s="92"/>
      <c r="I662" s="25">
        <v>0</v>
      </c>
      <c r="K662" s="25">
        <v>0</v>
      </c>
      <c r="L662" s="25"/>
      <c r="M662" s="15">
        <f t="shared" si="117"/>
        <v>0</v>
      </c>
    </row>
    <row r="663" spans="1:13" x14ac:dyDescent="0.3">
      <c r="A663" s="74" t="s">
        <v>1097</v>
      </c>
      <c r="B663" s="93">
        <v>54100</v>
      </c>
      <c r="C663" s="74" t="s">
        <v>1098</v>
      </c>
      <c r="D663" s="25">
        <v>0</v>
      </c>
      <c r="E663" s="25">
        <v>0</v>
      </c>
      <c r="F663" s="3"/>
      <c r="G663" s="15">
        <f t="shared" si="116"/>
        <v>0</v>
      </c>
      <c r="H663" s="92"/>
      <c r="I663" s="25">
        <v>0</v>
      </c>
      <c r="K663" s="25">
        <v>0</v>
      </c>
      <c r="L663" s="25"/>
      <c r="M663" s="15">
        <f t="shared" si="117"/>
        <v>0</v>
      </c>
    </row>
    <row r="664" spans="1:13" x14ac:dyDescent="0.3">
      <c r="A664" s="74" t="s">
        <v>1099</v>
      </c>
      <c r="B664" s="93">
        <v>54120</v>
      </c>
      <c r="C664" s="74" t="s">
        <v>1078</v>
      </c>
      <c r="D664" s="25">
        <v>0</v>
      </c>
      <c r="E664" s="25">
        <v>0</v>
      </c>
      <c r="F664" s="3"/>
      <c r="G664" s="15">
        <f t="shared" si="116"/>
        <v>0</v>
      </c>
      <c r="H664" s="92"/>
      <c r="I664" s="25">
        <v>0</v>
      </c>
      <c r="K664" s="25">
        <v>0</v>
      </c>
      <c r="L664" s="25"/>
      <c r="M664" s="15">
        <f t="shared" si="117"/>
        <v>0</v>
      </c>
    </row>
    <row r="665" spans="1:13" x14ac:dyDescent="0.3">
      <c r="A665" s="74" t="s">
        <v>1100</v>
      </c>
      <c r="B665" s="93">
        <v>54140</v>
      </c>
      <c r="C665" s="74" t="s">
        <v>1080</v>
      </c>
      <c r="D665" s="25">
        <v>0</v>
      </c>
      <c r="E665" s="25">
        <v>0</v>
      </c>
      <c r="F665" s="3"/>
      <c r="G665" s="15">
        <f t="shared" si="116"/>
        <v>0</v>
      </c>
      <c r="H665" s="92"/>
      <c r="I665" s="25">
        <v>0</v>
      </c>
      <c r="K665" s="25">
        <v>0</v>
      </c>
      <c r="L665" s="25"/>
      <c r="M665" s="15">
        <f t="shared" si="117"/>
        <v>0</v>
      </c>
    </row>
    <row r="666" spans="1:13" x14ac:dyDescent="0.3">
      <c r="A666" s="74" t="s">
        <v>1101</v>
      </c>
      <c r="B666" s="93">
        <v>54160</v>
      </c>
      <c r="C666" s="74" t="s">
        <v>1082</v>
      </c>
      <c r="D666" s="25">
        <v>0</v>
      </c>
      <c r="E666" s="25">
        <v>0</v>
      </c>
      <c r="F666" s="3"/>
      <c r="G666" s="15">
        <f t="shared" si="116"/>
        <v>0</v>
      </c>
      <c r="H666" s="92"/>
      <c r="I666" s="25">
        <v>0</v>
      </c>
      <c r="K666" s="25">
        <v>0</v>
      </c>
      <c r="L666" s="25"/>
      <c r="M666" s="15">
        <f t="shared" si="117"/>
        <v>0</v>
      </c>
    </row>
    <row r="667" spans="1:13" x14ac:dyDescent="0.3">
      <c r="A667" s="74" t="s">
        <v>1102</v>
      </c>
      <c r="B667" s="93">
        <v>54180</v>
      </c>
      <c r="C667" s="74" t="s">
        <v>1084</v>
      </c>
      <c r="D667" s="25">
        <v>0</v>
      </c>
      <c r="E667" s="25">
        <v>0</v>
      </c>
      <c r="F667" s="3"/>
      <c r="G667" s="15">
        <f t="shared" si="116"/>
        <v>0</v>
      </c>
      <c r="H667" s="92"/>
      <c r="I667" s="25">
        <v>0</v>
      </c>
      <c r="K667" s="25">
        <v>0</v>
      </c>
      <c r="L667" s="25"/>
      <c r="M667" s="15">
        <f t="shared" si="117"/>
        <v>0</v>
      </c>
    </row>
    <row r="668" spans="1:13" x14ac:dyDescent="0.3">
      <c r="A668" s="74" t="s">
        <v>1103</v>
      </c>
      <c r="B668" s="93">
        <v>54200</v>
      </c>
      <c r="C668" s="74" t="s">
        <v>1086</v>
      </c>
      <c r="D668" s="25">
        <v>0</v>
      </c>
      <c r="E668" s="25">
        <v>0</v>
      </c>
      <c r="F668" s="3"/>
      <c r="G668" s="15">
        <f t="shared" si="116"/>
        <v>0</v>
      </c>
      <c r="H668" s="92"/>
      <c r="I668" s="25">
        <v>0</v>
      </c>
      <c r="K668" s="25">
        <v>0</v>
      </c>
      <c r="L668" s="25"/>
      <c r="M668" s="15">
        <f t="shared" si="117"/>
        <v>0</v>
      </c>
    </row>
    <row r="669" spans="1:13" x14ac:dyDescent="0.3">
      <c r="A669" s="74" t="s">
        <v>1104</v>
      </c>
      <c r="B669" s="93">
        <v>54220</v>
      </c>
      <c r="C669" s="74" t="s">
        <v>1088</v>
      </c>
      <c r="D669" s="25">
        <v>0</v>
      </c>
      <c r="E669" s="25">
        <v>0</v>
      </c>
      <c r="F669" s="3"/>
      <c r="G669" s="15">
        <f t="shared" si="116"/>
        <v>0</v>
      </c>
      <c r="H669" s="92"/>
      <c r="I669" s="25">
        <v>0</v>
      </c>
      <c r="K669" s="25">
        <v>0</v>
      </c>
      <c r="L669" s="25"/>
      <c r="M669" s="15">
        <f t="shared" si="117"/>
        <v>0</v>
      </c>
    </row>
    <row r="670" spans="1:13" x14ac:dyDescent="0.3">
      <c r="A670" s="74" t="s">
        <v>1105</v>
      </c>
      <c r="B670" s="93">
        <v>54225</v>
      </c>
      <c r="C670" s="74" t="s">
        <v>1090</v>
      </c>
      <c r="D670" s="25">
        <v>0</v>
      </c>
      <c r="E670" s="25">
        <v>0</v>
      </c>
      <c r="F670" s="3"/>
      <c r="G670" s="15">
        <f t="shared" si="116"/>
        <v>0</v>
      </c>
      <c r="H670" s="92"/>
      <c r="I670" s="25">
        <v>0</v>
      </c>
      <c r="K670" s="25">
        <v>0</v>
      </c>
      <c r="L670" s="25"/>
      <c r="M670" s="15">
        <f t="shared" si="117"/>
        <v>0</v>
      </c>
    </row>
    <row r="671" spans="1:13" ht="14.5" thickBot="1" x14ac:dyDescent="0.35">
      <c r="A671" s="74" t="s">
        <v>1106</v>
      </c>
      <c r="B671" s="93">
        <v>54240</v>
      </c>
      <c r="C671" s="11" t="s">
        <v>1107</v>
      </c>
      <c r="D671" s="40">
        <f>SUM(D658:D670)</f>
        <v>200100</v>
      </c>
      <c r="E671" s="40">
        <f>SUM(E658:E670)</f>
        <v>0</v>
      </c>
      <c r="F671" s="3"/>
      <c r="G671" s="40">
        <f>SUM(G658:G670)</f>
        <v>200100</v>
      </c>
      <c r="H671" s="92"/>
      <c r="I671" s="40">
        <f>SUM(I658:I670)</f>
        <v>200000</v>
      </c>
      <c r="K671" s="40">
        <f>SUM(K658:K670)</f>
        <v>100</v>
      </c>
      <c r="L671" s="25"/>
      <c r="M671" s="97">
        <f>SUM(M658:M670)</f>
        <v>0</v>
      </c>
    </row>
    <row r="672" spans="1:13" ht="14.5" thickTop="1" x14ac:dyDescent="0.3">
      <c r="A672" s="99" t="s">
        <v>1827</v>
      </c>
      <c r="B672" s="100"/>
      <c r="C672" s="74"/>
      <c r="D672" s="25"/>
      <c r="F672" s="3"/>
      <c r="H672" s="92"/>
      <c r="L672" s="25"/>
      <c r="M672" s="15"/>
    </row>
    <row r="673" spans="1:13" x14ac:dyDescent="0.3">
      <c r="A673" s="74" t="s">
        <v>1108</v>
      </c>
      <c r="B673" s="93">
        <v>55000</v>
      </c>
      <c r="C673" s="74" t="s">
        <v>1066</v>
      </c>
      <c r="D673" s="25">
        <v>300100</v>
      </c>
      <c r="E673" s="25">
        <v>0</v>
      </c>
      <c r="F673" s="3"/>
      <c r="G673" s="15">
        <f t="shared" ref="G673:G685" si="118">D673+E673</f>
        <v>300100</v>
      </c>
      <c r="H673" s="92"/>
      <c r="I673" s="25">
        <v>300000</v>
      </c>
      <c r="K673" s="25">
        <v>100</v>
      </c>
      <c r="L673" s="25"/>
      <c r="M673" s="15">
        <f t="shared" ref="M673:M680" si="119">G673-I673-K673</f>
        <v>0</v>
      </c>
    </row>
    <row r="674" spans="1:13" x14ac:dyDescent="0.3">
      <c r="A674" s="74" t="s">
        <v>1109</v>
      </c>
      <c r="B674" s="93">
        <v>55020</v>
      </c>
      <c r="C674" s="74" t="s">
        <v>1068</v>
      </c>
      <c r="D674" s="25">
        <v>0</v>
      </c>
      <c r="E674" s="25">
        <v>0</v>
      </c>
      <c r="F674" s="3"/>
      <c r="G674" s="15">
        <f t="shared" si="118"/>
        <v>0</v>
      </c>
      <c r="H674" s="92"/>
      <c r="I674" s="25">
        <v>0</v>
      </c>
      <c r="K674" s="25">
        <v>0</v>
      </c>
      <c r="L674" s="25"/>
      <c r="M674" s="15">
        <f t="shared" si="119"/>
        <v>0</v>
      </c>
    </row>
    <row r="675" spans="1:13" x14ac:dyDescent="0.3">
      <c r="A675" s="74" t="s">
        <v>1110</v>
      </c>
      <c r="B675" s="93">
        <v>55040</v>
      </c>
      <c r="C675" s="74" t="s">
        <v>1070</v>
      </c>
      <c r="D675" s="25">
        <v>0</v>
      </c>
      <c r="E675" s="25">
        <v>0</v>
      </c>
      <c r="F675" s="3"/>
      <c r="G675" s="15">
        <f t="shared" si="118"/>
        <v>0</v>
      </c>
      <c r="H675" s="92"/>
      <c r="I675" s="25">
        <v>0</v>
      </c>
      <c r="K675" s="25">
        <v>0</v>
      </c>
      <c r="L675" s="25"/>
      <c r="M675" s="15">
        <f t="shared" si="119"/>
        <v>0</v>
      </c>
    </row>
    <row r="676" spans="1:13" x14ac:dyDescent="0.3">
      <c r="A676" s="74" t="s">
        <v>1111</v>
      </c>
      <c r="B676" s="93">
        <v>55060</v>
      </c>
      <c r="C676" s="74" t="s">
        <v>1072</v>
      </c>
      <c r="D676" s="25">
        <v>0</v>
      </c>
      <c r="E676" s="25">
        <v>0</v>
      </c>
      <c r="F676" s="3"/>
      <c r="G676" s="15">
        <f t="shared" si="118"/>
        <v>0</v>
      </c>
      <c r="H676" s="92"/>
      <c r="I676" s="25">
        <v>0</v>
      </c>
      <c r="K676" s="25">
        <v>0</v>
      </c>
      <c r="L676" s="25"/>
      <c r="M676" s="15">
        <f t="shared" si="119"/>
        <v>0</v>
      </c>
    </row>
    <row r="677" spans="1:13" x14ac:dyDescent="0.3">
      <c r="A677" s="74" t="s">
        <v>1112</v>
      </c>
      <c r="B677" s="93">
        <v>55080</v>
      </c>
      <c r="C677" s="74" t="s">
        <v>1074</v>
      </c>
      <c r="D677" s="25">
        <v>0</v>
      </c>
      <c r="E677" s="25">
        <v>0</v>
      </c>
      <c r="F677" s="3"/>
      <c r="G677" s="15">
        <f t="shared" si="118"/>
        <v>0</v>
      </c>
      <c r="H677" s="92"/>
      <c r="I677" s="25">
        <v>0</v>
      </c>
      <c r="K677" s="25">
        <v>0</v>
      </c>
      <c r="L677" s="25"/>
      <c r="M677" s="15">
        <f t="shared" si="119"/>
        <v>0</v>
      </c>
    </row>
    <row r="678" spans="1:13" x14ac:dyDescent="0.3">
      <c r="A678" s="74" t="s">
        <v>1113</v>
      </c>
      <c r="B678" s="93">
        <v>55100</v>
      </c>
      <c r="C678" s="74" t="s">
        <v>1098</v>
      </c>
      <c r="D678" s="25">
        <v>0</v>
      </c>
      <c r="E678" s="25">
        <v>0</v>
      </c>
      <c r="F678" s="3"/>
      <c r="G678" s="15">
        <f t="shared" si="118"/>
        <v>0</v>
      </c>
      <c r="H678" s="92"/>
      <c r="I678" s="25">
        <v>0</v>
      </c>
      <c r="K678" s="25">
        <v>0</v>
      </c>
      <c r="L678" s="25"/>
      <c r="M678" s="15">
        <f t="shared" si="119"/>
        <v>0</v>
      </c>
    </row>
    <row r="679" spans="1:13" x14ac:dyDescent="0.3">
      <c r="A679" s="74" t="s">
        <v>1114</v>
      </c>
      <c r="B679" s="93">
        <v>55120</v>
      </c>
      <c r="C679" s="74" t="s">
        <v>1078</v>
      </c>
      <c r="D679" s="25">
        <v>0</v>
      </c>
      <c r="E679" s="25">
        <v>0</v>
      </c>
      <c r="F679" s="3"/>
      <c r="G679" s="15">
        <f t="shared" si="118"/>
        <v>0</v>
      </c>
      <c r="H679" s="92"/>
      <c r="I679" s="25">
        <v>0</v>
      </c>
      <c r="K679" s="25">
        <v>0</v>
      </c>
      <c r="L679" s="25"/>
      <c r="M679" s="15">
        <f t="shared" si="119"/>
        <v>0</v>
      </c>
    </row>
    <row r="680" spans="1:13" x14ac:dyDescent="0.3">
      <c r="A680" s="74" t="s">
        <v>1115</v>
      </c>
      <c r="B680" s="93">
        <v>55140</v>
      </c>
      <c r="C680" s="74" t="s">
        <v>1080</v>
      </c>
      <c r="D680" s="25">
        <v>0</v>
      </c>
      <c r="E680" s="25">
        <v>0</v>
      </c>
      <c r="F680" s="3"/>
      <c r="G680" s="15">
        <f t="shared" si="118"/>
        <v>0</v>
      </c>
      <c r="H680" s="92"/>
      <c r="I680" s="25">
        <v>0</v>
      </c>
      <c r="K680" s="25">
        <v>0</v>
      </c>
      <c r="L680" s="25"/>
      <c r="M680" s="15">
        <f t="shared" si="119"/>
        <v>0</v>
      </c>
    </row>
    <row r="681" spans="1:13" x14ac:dyDescent="0.3">
      <c r="A681" s="74" t="s">
        <v>1116</v>
      </c>
      <c r="B681" s="93">
        <v>55160</v>
      </c>
      <c r="C681" s="74" t="s">
        <v>1082</v>
      </c>
      <c r="D681" s="25">
        <v>0</v>
      </c>
      <c r="E681" s="25">
        <v>0</v>
      </c>
      <c r="F681" s="3"/>
      <c r="G681" s="15">
        <f t="shared" si="118"/>
        <v>0</v>
      </c>
      <c r="H681" s="92"/>
      <c r="I681" s="25">
        <v>0</v>
      </c>
      <c r="K681" s="25">
        <v>0</v>
      </c>
      <c r="L681" s="25"/>
      <c r="M681" s="15">
        <f>G681-I681-K681</f>
        <v>0</v>
      </c>
    </row>
    <row r="682" spans="1:13" x14ac:dyDescent="0.3">
      <c r="A682" s="74" t="s">
        <v>1117</v>
      </c>
      <c r="B682" s="93">
        <v>55180</v>
      </c>
      <c r="C682" s="74" t="s">
        <v>1084</v>
      </c>
      <c r="D682" s="25">
        <v>0</v>
      </c>
      <c r="E682" s="25">
        <v>0</v>
      </c>
      <c r="F682" s="3"/>
      <c r="G682" s="15">
        <f t="shared" si="118"/>
        <v>0</v>
      </c>
      <c r="H682" s="92"/>
      <c r="I682" s="25">
        <v>0</v>
      </c>
      <c r="K682" s="25">
        <v>0</v>
      </c>
      <c r="L682" s="25"/>
      <c r="M682" s="15">
        <f>G682-I682-K682</f>
        <v>0</v>
      </c>
    </row>
    <row r="683" spans="1:13" x14ac:dyDescent="0.3">
      <c r="A683" s="74" t="s">
        <v>1118</v>
      </c>
      <c r="B683" s="93">
        <v>55200</v>
      </c>
      <c r="C683" s="74" t="s">
        <v>1086</v>
      </c>
      <c r="D683" s="25">
        <v>0</v>
      </c>
      <c r="E683" s="25">
        <v>0</v>
      </c>
      <c r="F683" s="3"/>
      <c r="G683" s="15">
        <f t="shared" si="118"/>
        <v>0</v>
      </c>
      <c r="H683" s="92"/>
      <c r="I683" s="25">
        <v>0</v>
      </c>
      <c r="K683" s="25">
        <v>0</v>
      </c>
      <c r="L683" s="25"/>
      <c r="M683" s="15">
        <f>G683-I683-K683</f>
        <v>0</v>
      </c>
    </row>
    <row r="684" spans="1:13" x14ac:dyDescent="0.3">
      <c r="A684" s="74" t="s">
        <v>1119</v>
      </c>
      <c r="B684" s="93">
        <v>55220</v>
      </c>
      <c r="C684" s="74" t="s">
        <v>1088</v>
      </c>
      <c r="D684" s="25">
        <v>0</v>
      </c>
      <c r="E684" s="25">
        <v>0</v>
      </c>
      <c r="F684" s="3"/>
      <c r="G684" s="15">
        <f t="shared" si="118"/>
        <v>0</v>
      </c>
      <c r="H684" s="92"/>
      <c r="I684" s="25">
        <v>0</v>
      </c>
      <c r="K684" s="25">
        <v>0</v>
      </c>
      <c r="L684" s="25"/>
      <c r="M684" s="15">
        <f>G684-I684-K684</f>
        <v>0</v>
      </c>
    </row>
    <row r="685" spans="1:13" x14ac:dyDescent="0.3">
      <c r="A685" s="74" t="s">
        <v>1120</v>
      </c>
      <c r="B685" s="93">
        <v>55225</v>
      </c>
      <c r="C685" s="74" t="s">
        <v>1090</v>
      </c>
      <c r="D685" s="25">
        <v>0</v>
      </c>
      <c r="E685" s="25">
        <v>0</v>
      </c>
      <c r="F685" s="3"/>
      <c r="G685" s="15">
        <f t="shared" si="118"/>
        <v>0</v>
      </c>
      <c r="H685" s="92"/>
      <c r="I685" s="25">
        <v>0</v>
      </c>
      <c r="K685" s="25">
        <v>0</v>
      </c>
      <c r="L685" s="25"/>
      <c r="M685" s="15">
        <f>G685-I685-K685</f>
        <v>0</v>
      </c>
    </row>
    <row r="686" spans="1:13" ht="14.5" thickBot="1" x14ac:dyDescent="0.35">
      <c r="A686" s="74" t="s">
        <v>1121</v>
      </c>
      <c r="B686" s="93">
        <v>55240</v>
      </c>
      <c r="C686" s="11" t="s">
        <v>1122</v>
      </c>
      <c r="D686" s="40">
        <f>SUM(D673:D685)</f>
        <v>300100</v>
      </c>
      <c r="E686" s="40">
        <f>SUM(E673:E685)</f>
        <v>0</v>
      </c>
      <c r="F686" s="3"/>
      <c r="G686" s="40">
        <f>SUM(G673:G685)</f>
        <v>300100</v>
      </c>
      <c r="H686" s="92"/>
      <c r="I686" s="40">
        <f>SUM(I673:I685)</f>
        <v>300000</v>
      </c>
      <c r="K686" s="40">
        <f>SUM(K673:K685)</f>
        <v>100</v>
      </c>
      <c r="L686" s="25"/>
      <c r="M686" s="97">
        <f>SUM(M673:M685)</f>
        <v>0</v>
      </c>
    </row>
    <row r="687" spans="1:13" ht="14.5" thickTop="1" x14ac:dyDescent="0.3">
      <c r="A687" s="99" t="s">
        <v>1828</v>
      </c>
      <c r="B687" s="100"/>
      <c r="C687" s="74"/>
      <c r="D687" s="25"/>
      <c r="F687" s="3"/>
      <c r="H687" s="92"/>
      <c r="L687" s="25"/>
      <c r="M687" s="15"/>
    </row>
    <row r="688" spans="1:13" x14ac:dyDescent="0.3">
      <c r="A688" s="74" t="s">
        <v>1123</v>
      </c>
      <c r="B688" s="93">
        <v>56000</v>
      </c>
      <c r="C688" s="74" t="s">
        <v>1066</v>
      </c>
      <c r="D688" s="25">
        <v>400100</v>
      </c>
      <c r="E688" s="25">
        <v>0</v>
      </c>
      <c r="F688" s="3"/>
      <c r="G688" s="15">
        <f t="shared" ref="G688:G700" si="120">D688+E688</f>
        <v>400100</v>
      </c>
      <c r="H688" s="92"/>
      <c r="I688" s="25">
        <v>400000</v>
      </c>
      <c r="K688" s="25">
        <v>100</v>
      </c>
      <c r="L688" s="25"/>
      <c r="M688" s="15">
        <f t="shared" ref="M688:M700" si="121">G688-I688-K688</f>
        <v>0</v>
      </c>
    </row>
    <row r="689" spans="1:13" x14ac:dyDescent="0.3">
      <c r="A689" s="74" t="s">
        <v>1124</v>
      </c>
      <c r="B689" s="93">
        <v>56020</v>
      </c>
      <c r="C689" s="74" t="s">
        <v>1068</v>
      </c>
      <c r="D689" s="25">
        <v>0</v>
      </c>
      <c r="E689" s="25">
        <v>0</v>
      </c>
      <c r="F689" s="3"/>
      <c r="G689" s="15">
        <f t="shared" si="120"/>
        <v>0</v>
      </c>
      <c r="H689" s="92"/>
      <c r="I689" s="25">
        <v>0</v>
      </c>
      <c r="K689" s="25">
        <v>0</v>
      </c>
      <c r="L689" s="25"/>
      <c r="M689" s="15">
        <f t="shared" si="121"/>
        <v>0</v>
      </c>
    </row>
    <row r="690" spans="1:13" x14ac:dyDescent="0.3">
      <c r="A690" s="74" t="s">
        <v>1125</v>
      </c>
      <c r="B690" s="93">
        <v>56040</v>
      </c>
      <c r="C690" s="74" t="s">
        <v>1070</v>
      </c>
      <c r="D690" s="25">
        <v>0</v>
      </c>
      <c r="E690" s="25">
        <v>0</v>
      </c>
      <c r="F690" s="3"/>
      <c r="G690" s="15">
        <f t="shared" si="120"/>
        <v>0</v>
      </c>
      <c r="H690" s="92"/>
      <c r="I690" s="25">
        <v>0</v>
      </c>
      <c r="K690" s="25">
        <v>0</v>
      </c>
      <c r="L690" s="25"/>
      <c r="M690" s="15">
        <f t="shared" si="121"/>
        <v>0</v>
      </c>
    </row>
    <row r="691" spans="1:13" x14ac:dyDescent="0.3">
      <c r="A691" s="74" t="s">
        <v>1126</v>
      </c>
      <c r="B691" s="93">
        <v>56060</v>
      </c>
      <c r="C691" s="74" t="s">
        <v>1072</v>
      </c>
      <c r="D691" s="25">
        <v>0</v>
      </c>
      <c r="E691" s="25">
        <v>0</v>
      </c>
      <c r="F691" s="3"/>
      <c r="G691" s="15">
        <f t="shared" si="120"/>
        <v>0</v>
      </c>
      <c r="H691" s="92"/>
      <c r="I691" s="25">
        <v>0</v>
      </c>
      <c r="K691" s="25">
        <v>0</v>
      </c>
      <c r="L691" s="25"/>
      <c r="M691" s="15">
        <f t="shared" si="121"/>
        <v>0</v>
      </c>
    </row>
    <row r="692" spans="1:13" x14ac:dyDescent="0.3">
      <c r="A692" s="74" t="s">
        <v>1127</v>
      </c>
      <c r="B692" s="93">
        <v>56080</v>
      </c>
      <c r="C692" s="74" t="s">
        <v>1074</v>
      </c>
      <c r="D692" s="25">
        <v>0</v>
      </c>
      <c r="E692" s="25">
        <v>0</v>
      </c>
      <c r="F692" s="3"/>
      <c r="G692" s="15">
        <f t="shared" si="120"/>
        <v>0</v>
      </c>
      <c r="H692" s="92"/>
      <c r="I692" s="25">
        <v>0</v>
      </c>
      <c r="K692" s="25">
        <v>0</v>
      </c>
      <c r="L692" s="25"/>
      <c r="M692" s="15">
        <f t="shared" si="121"/>
        <v>0</v>
      </c>
    </row>
    <row r="693" spans="1:13" x14ac:dyDescent="0.3">
      <c r="A693" s="74" t="s">
        <v>1128</v>
      </c>
      <c r="B693" s="93">
        <v>56100</v>
      </c>
      <c r="C693" s="74" t="s">
        <v>1098</v>
      </c>
      <c r="D693" s="25">
        <v>0</v>
      </c>
      <c r="E693" s="25">
        <v>0</v>
      </c>
      <c r="F693" s="3"/>
      <c r="G693" s="15">
        <f t="shared" si="120"/>
        <v>0</v>
      </c>
      <c r="H693" s="92"/>
      <c r="I693" s="25">
        <v>0</v>
      </c>
      <c r="K693" s="25">
        <v>0</v>
      </c>
      <c r="L693" s="25"/>
      <c r="M693" s="15">
        <f t="shared" si="121"/>
        <v>0</v>
      </c>
    </row>
    <row r="694" spans="1:13" x14ac:dyDescent="0.3">
      <c r="A694" s="74" t="s">
        <v>1129</v>
      </c>
      <c r="B694" s="93">
        <v>56120</v>
      </c>
      <c r="C694" s="74" t="s">
        <v>1078</v>
      </c>
      <c r="D694" s="25">
        <v>0</v>
      </c>
      <c r="E694" s="25">
        <v>0</v>
      </c>
      <c r="F694" s="3"/>
      <c r="G694" s="15">
        <f t="shared" si="120"/>
        <v>0</v>
      </c>
      <c r="H694" s="92"/>
      <c r="I694" s="25">
        <v>0</v>
      </c>
      <c r="K694" s="25">
        <v>0</v>
      </c>
      <c r="L694" s="25"/>
      <c r="M694" s="15">
        <f t="shared" si="121"/>
        <v>0</v>
      </c>
    </row>
    <row r="695" spans="1:13" x14ac:dyDescent="0.3">
      <c r="A695" s="74" t="s">
        <v>1130</v>
      </c>
      <c r="B695" s="93">
        <v>56140</v>
      </c>
      <c r="C695" s="74" t="s">
        <v>1080</v>
      </c>
      <c r="D695" s="25">
        <v>0</v>
      </c>
      <c r="E695" s="25">
        <v>0</v>
      </c>
      <c r="F695" s="3"/>
      <c r="G695" s="15">
        <f t="shared" si="120"/>
        <v>0</v>
      </c>
      <c r="H695" s="92"/>
      <c r="I695" s="25">
        <v>0</v>
      </c>
      <c r="K695" s="25">
        <v>0</v>
      </c>
      <c r="L695" s="25"/>
      <c r="M695" s="15">
        <f t="shared" si="121"/>
        <v>0</v>
      </c>
    </row>
    <row r="696" spans="1:13" x14ac:dyDescent="0.3">
      <c r="A696" s="74" t="s">
        <v>1131</v>
      </c>
      <c r="B696" s="93">
        <v>56160</v>
      </c>
      <c r="C696" s="74" t="s">
        <v>1082</v>
      </c>
      <c r="D696" s="25">
        <v>0</v>
      </c>
      <c r="E696" s="25">
        <v>0</v>
      </c>
      <c r="F696" s="3"/>
      <c r="G696" s="15">
        <f t="shared" si="120"/>
        <v>0</v>
      </c>
      <c r="H696" s="92"/>
      <c r="I696" s="25">
        <v>0</v>
      </c>
      <c r="K696" s="25">
        <v>0</v>
      </c>
      <c r="L696" s="25"/>
      <c r="M696" s="15">
        <f t="shared" si="121"/>
        <v>0</v>
      </c>
    </row>
    <row r="697" spans="1:13" x14ac:dyDescent="0.3">
      <c r="A697" s="74" t="s">
        <v>1132</v>
      </c>
      <c r="B697" s="93">
        <v>56180</v>
      </c>
      <c r="C697" s="74" t="s">
        <v>1084</v>
      </c>
      <c r="D697" s="25">
        <v>0</v>
      </c>
      <c r="E697" s="25">
        <v>0</v>
      </c>
      <c r="F697" s="3"/>
      <c r="G697" s="15">
        <f t="shared" si="120"/>
        <v>0</v>
      </c>
      <c r="H697" s="92"/>
      <c r="I697" s="25">
        <v>0</v>
      </c>
      <c r="K697" s="25">
        <v>0</v>
      </c>
      <c r="L697" s="25"/>
      <c r="M697" s="15">
        <f t="shared" si="121"/>
        <v>0</v>
      </c>
    </row>
    <row r="698" spans="1:13" x14ac:dyDescent="0.3">
      <c r="A698" s="74" t="s">
        <v>1133</v>
      </c>
      <c r="B698" s="93">
        <v>56200</v>
      </c>
      <c r="C698" s="74" t="s">
        <v>1086</v>
      </c>
      <c r="D698" s="25">
        <v>0</v>
      </c>
      <c r="E698" s="25">
        <v>0</v>
      </c>
      <c r="F698" s="3"/>
      <c r="G698" s="15">
        <f t="shared" si="120"/>
        <v>0</v>
      </c>
      <c r="H698" s="92"/>
      <c r="I698" s="25">
        <v>0</v>
      </c>
      <c r="K698" s="25">
        <v>0</v>
      </c>
      <c r="L698" s="25"/>
      <c r="M698" s="15">
        <f t="shared" si="121"/>
        <v>0</v>
      </c>
    </row>
    <row r="699" spans="1:13" x14ac:dyDescent="0.3">
      <c r="A699" s="74" t="s">
        <v>1134</v>
      </c>
      <c r="B699" s="93">
        <v>56220</v>
      </c>
      <c r="C699" s="74" t="s">
        <v>1088</v>
      </c>
      <c r="D699" s="25">
        <v>0</v>
      </c>
      <c r="E699" s="25">
        <v>0</v>
      </c>
      <c r="F699" s="3"/>
      <c r="G699" s="15">
        <f t="shared" si="120"/>
        <v>0</v>
      </c>
      <c r="H699" s="92"/>
      <c r="I699" s="25">
        <v>0</v>
      </c>
      <c r="K699" s="25">
        <v>0</v>
      </c>
      <c r="L699" s="25"/>
      <c r="M699" s="15">
        <f t="shared" si="121"/>
        <v>0</v>
      </c>
    </row>
    <row r="700" spans="1:13" x14ac:dyDescent="0.3">
      <c r="A700" s="74" t="s">
        <v>1135</v>
      </c>
      <c r="B700" s="93">
        <v>56225</v>
      </c>
      <c r="C700" s="74" t="s">
        <v>1090</v>
      </c>
      <c r="D700" s="25">
        <v>0</v>
      </c>
      <c r="E700" s="25">
        <v>0</v>
      </c>
      <c r="F700" s="3"/>
      <c r="G700" s="15">
        <f t="shared" si="120"/>
        <v>0</v>
      </c>
      <c r="H700" s="92"/>
      <c r="I700" s="25">
        <v>0</v>
      </c>
      <c r="K700" s="25">
        <v>0</v>
      </c>
      <c r="L700" s="25"/>
      <c r="M700" s="15">
        <f t="shared" si="121"/>
        <v>0</v>
      </c>
    </row>
    <row r="701" spans="1:13" ht="14.5" thickBot="1" x14ac:dyDescent="0.35">
      <c r="A701" s="74" t="s">
        <v>1136</v>
      </c>
      <c r="B701" s="93">
        <v>56240</v>
      </c>
      <c r="C701" s="11" t="s">
        <v>723</v>
      </c>
      <c r="D701" s="40">
        <f>SUM(D688:D700)</f>
        <v>400100</v>
      </c>
      <c r="E701" s="40">
        <f>SUM(E688:E700)</f>
        <v>0</v>
      </c>
      <c r="F701" s="3"/>
      <c r="G701" s="40">
        <f>SUM(G688:G700)</f>
        <v>400100</v>
      </c>
      <c r="H701" s="92"/>
      <c r="I701" s="40">
        <f>SUM(I688:I700)</f>
        <v>400000</v>
      </c>
      <c r="K701" s="40">
        <f>SUM(K688:K700)</f>
        <v>100</v>
      </c>
      <c r="L701" s="25"/>
      <c r="M701" s="97">
        <f>SUM(M688:M700)</f>
        <v>0</v>
      </c>
    </row>
    <row r="702" spans="1:13" ht="14.5" thickTop="1" x14ac:dyDescent="0.3">
      <c r="A702" s="99" t="s">
        <v>1829</v>
      </c>
      <c r="B702" s="100"/>
      <c r="C702" s="74"/>
      <c r="D702" s="25"/>
      <c r="F702" s="3"/>
      <c r="H702" s="92"/>
      <c r="L702" s="25"/>
      <c r="M702" s="15"/>
    </row>
    <row r="703" spans="1:13" x14ac:dyDescent="0.3">
      <c r="A703" s="74" t="s">
        <v>1137</v>
      </c>
      <c r="B703" s="93">
        <v>58000</v>
      </c>
      <c r="C703" s="74" t="s">
        <v>1066</v>
      </c>
      <c r="D703" s="25">
        <v>800330</v>
      </c>
      <c r="E703" s="25">
        <v>0</v>
      </c>
      <c r="F703" s="3"/>
      <c r="G703" s="15">
        <f t="shared" ref="G703:G715" si="122">D703+E703</f>
        <v>800330</v>
      </c>
      <c r="H703" s="92"/>
      <c r="I703" s="25">
        <v>800000</v>
      </c>
      <c r="K703" s="25">
        <v>330</v>
      </c>
      <c r="L703" s="25"/>
      <c r="M703" s="15">
        <f t="shared" ref="M703:M715" si="123">G703-I703-K703</f>
        <v>0</v>
      </c>
    </row>
    <row r="704" spans="1:13" x14ac:dyDescent="0.3">
      <c r="A704" s="74" t="s">
        <v>1138</v>
      </c>
      <c r="B704" s="93">
        <v>58020</v>
      </c>
      <c r="C704" s="74" t="s">
        <v>1068</v>
      </c>
      <c r="D704" s="25">
        <v>0</v>
      </c>
      <c r="E704" s="25">
        <v>0</v>
      </c>
      <c r="F704" s="3"/>
      <c r="G704" s="15">
        <f t="shared" si="122"/>
        <v>0</v>
      </c>
      <c r="H704" s="92"/>
      <c r="I704" s="25">
        <v>0</v>
      </c>
      <c r="K704" s="25">
        <v>0</v>
      </c>
      <c r="L704" s="25"/>
      <c r="M704" s="15">
        <f t="shared" si="123"/>
        <v>0</v>
      </c>
    </row>
    <row r="705" spans="1:13" x14ac:dyDescent="0.3">
      <c r="A705" s="74" t="s">
        <v>1139</v>
      </c>
      <c r="B705" s="93">
        <v>58040</v>
      </c>
      <c r="C705" s="74" t="s">
        <v>1070</v>
      </c>
      <c r="D705" s="25">
        <v>0</v>
      </c>
      <c r="E705" s="25">
        <v>0</v>
      </c>
      <c r="F705" s="3"/>
      <c r="G705" s="15">
        <f t="shared" si="122"/>
        <v>0</v>
      </c>
      <c r="H705" s="92"/>
      <c r="I705" s="25">
        <v>0</v>
      </c>
      <c r="K705" s="25">
        <v>0</v>
      </c>
      <c r="L705" s="25"/>
      <c r="M705" s="15">
        <f t="shared" si="123"/>
        <v>0</v>
      </c>
    </row>
    <row r="706" spans="1:13" x14ac:dyDescent="0.3">
      <c r="A706" s="74" t="s">
        <v>1140</v>
      </c>
      <c r="B706" s="93">
        <v>58060</v>
      </c>
      <c r="C706" s="74" t="s">
        <v>1072</v>
      </c>
      <c r="D706" s="25">
        <v>0</v>
      </c>
      <c r="E706" s="25">
        <v>0</v>
      </c>
      <c r="F706" s="3"/>
      <c r="G706" s="15">
        <f t="shared" si="122"/>
        <v>0</v>
      </c>
      <c r="H706" s="92"/>
      <c r="I706" s="25">
        <v>0</v>
      </c>
      <c r="K706" s="25">
        <v>0</v>
      </c>
      <c r="L706" s="25"/>
      <c r="M706" s="15">
        <f t="shared" si="123"/>
        <v>0</v>
      </c>
    </row>
    <row r="707" spans="1:13" x14ac:dyDescent="0.3">
      <c r="A707" s="74" t="s">
        <v>1141</v>
      </c>
      <c r="B707" s="93">
        <v>58080</v>
      </c>
      <c r="C707" s="74" t="s">
        <v>1074</v>
      </c>
      <c r="D707" s="25">
        <v>0</v>
      </c>
      <c r="E707" s="25">
        <v>0</v>
      </c>
      <c r="F707" s="3"/>
      <c r="G707" s="15">
        <f t="shared" si="122"/>
        <v>0</v>
      </c>
      <c r="H707" s="92"/>
      <c r="I707" s="25">
        <v>0</v>
      </c>
      <c r="K707" s="25">
        <v>0</v>
      </c>
      <c r="L707" s="25"/>
      <c r="M707" s="15">
        <f t="shared" si="123"/>
        <v>0</v>
      </c>
    </row>
    <row r="708" spans="1:13" x14ac:dyDescent="0.3">
      <c r="A708" s="74" t="s">
        <v>1142</v>
      </c>
      <c r="B708" s="93">
        <v>58100</v>
      </c>
      <c r="C708" s="74" t="s">
        <v>1098</v>
      </c>
      <c r="D708" s="25">
        <v>0</v>
      </c>
      <c r="E708" s="25">
        <v>0</v>
      </c>
      <c r="F708" s="3"/>
      <c r="G708" s="15">
        <f t="shared" si="122"/>
        <v>0</v>
      </c>
      <c r="H708" s="92"/>
      <c r="I708" s="25">
        <v>0</v>
      </c>
      <c r="K708" s="25">
        <v>0</v>
      </c>
      <c r="L708" s="25"/>
      <c r="M708" s="15">
        <f t="shared" si="123"/>
        <v>0</v>
      </c>
    </row>
    <row r="709" spans="1:13" x14ac:dyDescent="0.3">
      <c r="A709" s="74" t="s">
        <v>1143</v>
      </c>
      <c r="B709" s="93">
        <v>58120</v>
      </c>
      <c r="C709" s="74" t="s">
        <v>1078</v>
      </c>
      <c r="D709" s="25">
        <v>0</v>
      </c>
      <c r="E709" s="25">
        <v>0</v>
      </c>
      <c r="F709" s="3"/>
      <c r="G709" s="15">
        <f t="shared" si="122"/>
        <v>0</v>
      </c>
      <c r="H709" s="92"/>
      <c r="I709" s="25">
        <v>0</v>
      </c>
      <c r="K709" s="25">
        <v>0</v>
      </c>
      <c r="L709" s="25"/>
      <c r="M709" s="15">
        <f t="shared" si="123"/>
        <v>0</v>
      </c>
    </row>
    <row r="710" spans="1:13" x14ac:dyDescent="0.3">
      <c r="A710" s="74" t="s">
        <v>1144</v>
      </c>
      <c r="B710" s="93">
        <v>58140</v>
      </c>
      <c r="C710" s="74" t="s">
        <v>1080</v>
      </c>
      <c r="D710" s="25">
        <v>0</v>
      </c>
      <c r="E710" s="25">
        <v>0</v>
      </c>
      <c r="F710" s="3"/>
      <c r="G710" s="15">
        <f t="shared" si="122"/>
        <v>0</v>
      </c>
      <c r="H710" s="92"/>
      <c r="I710" s="25">
        <v>0</v>
      </c>
      <c r="K710" s="25">
        <v>0</v>
      </c>
      <c r="L710" s="25"/>
      <c r="M710" s="15">
        <f t="shared" si="123"/>
        <v>0</v>
      </c>
    </row>
    <row r="711" spans="1:13" x14ac:dyDescent="0.3">
      <c r="A711" s="74" t="s">
        <v>1145</v>
      </c>
      <c r="B711" s="93">
        <v>58160</v>
      </c>
      <c r="C711" s="74" t="s">
        <v>1082</v>
      </c>
      <c r="D711" s="25">
        <v>0</v>
      </c>
      <c r="E711" s="25">
        <v>0</v>
      </c>
      <c r="F711" s="3"/>
      <c r="G711" s="15">
        <f t="shared" si="122"/>
        <v>0</v>
      </c>
      <c r="H711" s="92"/>
      <c r="I711" s="25">
        <v>0</v>
      </c>
      <c r="K711" s="25">
        <v>0</v>
      </c>
      <c r="L711" s="25"/>
      <c r="M711" s="15">
        <f t="shared" si="123"/>
        <v>0</v>
      </c>
    </row>
    <row r="712" spans="1:13" x14ac:dyDescent="0.3">
      <c r="A712" s="74" t="s">
        <v>1146</v>
      </c>
      <c r="B712" s="93">
        <v>58180</v>
      </c>
      <c r="C712" s="74" t="s">
        <v>1084</v>
      </c>
      <c r="D712" s="25">
        <v>0</v>
      </c>
      <c r="E712" s="25">
        <v>0</v>
      </c>
      <c r="F712" s="3"/>
      <c r="G712" s="15">
        <f t="shared" si="122"/>
        <v>0</v>
      </c>
      <c r="H712" s="92"/>
      <c r="I712" s="25">
        <v>0</v>
      </c>
      <c r="K712" s="25">
        <v>0</v>
      </c>
      <c r="L712" s="25"/>
      <c r="M712" s="15">
        <f t="shared" si="123"/>
        <v>0</v>
      </c>
    </row>
    <row r="713" spans="1:13" x14ac:dyDescent="0.3">
      <c r="A713" s="74" t="s">
        <v>1147</v>
      </c>
      <c r="B713" s="93">
        <v>58200</v>
      </c>
      <c r="C713" s="74" t="s">
        <v>1086</v>
      </c>
      <c r="D713" s="25">
        <v>0</v>
      </c>
      <c r="E713" s="25">
        <v>0</v>
      </c>
      <c r="F713" s="3"/>
      <c r="G713" s="15">
        <f t="shared" si="122"/>
        <v>0</v>
      </c>
      <c r="H713" s="92"/>
      <c r="I713" s="25">
        <v>0</v>
      </c>
      <c r="K713" s="25">
        <v>0</v>
      </c>
      <c r="L713" s="25"/>
      <c r="M713" s="15">
        <f t="shared" si="123"/>
        <v>0</v>
      </c>
    </row>
    <row r="714" spans="1:13" x14ac:dyDescent="0.3">
      <c r="A714" s="74" t="s">
        <v>1148</v>
      </c>
      <c r="B714" s="93">
        <v>58220</v>
      </c>
      <c r="C714" s="74" t="s">
        <v>1088</v>
      </c>
      <c r="D714" s="25">
        <v>0</v>
      </c>
      <c r="E714" s="25">
        <v>0</v>
      </c>
      <c r="F714" s="3"/>
      <c r="G714" s="15">
        <f t="shared" si="122"/>
        <v>0</v>
      </c>
      <c r="H714" s="92"/>
      <c r="I714" s="25">
        <v>0</v>
      </c>
      <c r="K714" s="25">
        <v>0</v>
      </c>
      <c r="L714" s="25"/>
      <c r="M714" s="15">
        <f t="shared" si="123"/>
        <v>0</v>
      </c>
    </row>
    <row r="715" spans="1:13" x14ac:dyDescent="0.3">
      <c r="A715" s="74" t="s">
        <v>1149</v>
      </c>
      <c r="B715" s="93">
        <v>58225</v>
      </c>
      <c r="C715" s="74" t="s">
        <v>1090</v>
      </c>
      <c r="D715" s="25">
        <v>0</v>
      </c>
      <c r="E715" s="25">
        <v>0</v>
      </c>
      <c r="F715" s="3"/>
      <c r="G715" s="15">
        <f t="shared" si="122"/>
        <v>0</v>
      </c>
      <c r="H715" s="92"/>
      <c r="I715" s="25">
        <v>0</v>
      </c>
      <c r="K715" s="25">
        <v>0</v>
      </c>
      <c r="L715" s="25"/>
      <c r="M715" s="15">
        <f t="shared" si="123"/>
        <v>0</v>
      </c>
    </row>
    <row r="716" spans="1:13" ht="14.5" thickBot="1" x14ac:dyDescent="0.35">
      <c r="A716" s="74" t="s">
        <v>1150</v>
      </c>
      <c r="B716" s="93">
        <v>58240</v>
      </c>
      <c r="C716" s="11" t="s">
        <v>732</v>
      </c>
      <c r="D716" s="40">
        <f>SUM(D703:D715)</f>
        <v>800330</v>
      </c>
      <c r="E716" s="40">
        <f>SUM(E703:E715)</f>
        <v>0</v>
      </c>
      <c r="F716" s="3"/>
      <c r="G716" s="40">
        <f>SUM(G703:G715)</f>
        <v>800330</v>
      </c>
      <c r="H716" s="92"/>
      <c r="I716" s="40">
        <f>SUM(I703:I715)</f>
        <v>800000</v>
      </c>
      <c r="K716" s="40">
        <f>SUM(K703:K715)</f>
        <v>330</v>
      </c>
      <c r="L716" s="25"/>
      <c r="M716" s="97">
        <f>SUM(M703:M715)</f>
        <v>0</v>
      </c>
    </row>
    <row r="717" spans="1:13" ht="14.5" thickTop="1" x14ac:dyDescent="0.3">
      <c r="A717" s="99" t="s">
        <v>1830</v>
      </c>
      <c r="B717" s="100"/>
      <c r="C717" s="74"/>
      <c r="D717" s="25"/>
      <c r="F717" s="3"/>
      <c r="H717" s="92"/>
      <c r="L717" s="25"/>
      <c r="M717" s="15"/>
    </row>
    <row r="718" spans="1:13" x14ac:dyDescent="0.3">
      <c r="A718" s="74" t="s">
        <v>1151</v>
      </c>
      <c r="B718" s="93">
        <v>59000</v>
      </c>
      <c r="C718" s="74" t="s">
        <v>1066</v>
      </c>
      <c r="D718" s="25">
        <v>211210</v>
      </c>
      <c r="E718" s="25">
        <v>0</v>
      </c>
      <c r="F718" s="3"/>
      <c r="G718" s="15">
        <f t="shared" ref="G718:G730" si="124">D718+E718</f>
        <v>211210</v>
      </c>
      <c r="H718" s="92"/>
      <c r="I718" s="25">
        <v>200000</v>
      </c>
      <c r="K718" s="25">
        <v>11210</v>
      </c>
      <c r="L718" s="25"/>
      <c r="M718" s="15">
        <f t="shared" ref="M718:M730" si="125">G718-I718-K718</f>
        <v>0</v>
      </c>
    </row>
    <row r="719" spans="1:13" x14ac:dyDescent="0.3">
      <c r="A719" s="74" t="s">
        <v>1152</v>
      </c>
      <c r="B719" s="93">
        <v>59020</v>
      </c>
      <c r="C719" s="74" t="s">
        <v>1068</v>
      </c>
      <c r="D719" s="25">
        <v>0</v>
      </c>
      <c r="E719" s="25">
        <v>0</v>
      </c>
      <c r="F719" s="3"/>
      <c r="G719" s="15">
        <f t="shared" si="124"/>
        <v>0</v>
      </c>
      <c r="H719" s="92"/>
      <c r="I719" s="25">
        <v>0</v>
      </c>
      <c r="K719" s="25">
        <v>0</v>
      </c>
      <c r="L719" s="25"/>
      <c r="M719" s="15">
        <f t="shared" si="125"/>
        <v>0</v>
      </c>
    </row>
    <row r="720" spans="1:13" x14ac:dyDescent="0.3">
      <c r="A720" s="74" t="s">
        <v>1153</v>
      </c>
      <c r="B720" s="93">
        <v>59040</v>
      </c>
      <c r="C720" s="74" t="s">
        <v>1070</v>
      </c>
      <c r="D720" s="25">
        <v>0</v>
      </c>
      <c r="E720" s="25">
        <v>0</v>
      </c>
      <c r="F720" s="3"/>
      <c r="G720" s="15">
        <f t="shared" si="124"/>
        <v>0</v>
      </c>
      <c r="H720" s="92"/>
      <c r="I720" s="25">
        <v>0</v>
      </c>
      <c r="K720" s="25">
        <v>0</v>
      </c>
      <c r="L720" s="25"/>
      <c r="M720" s="15">
        <f t="shared" si="125"/>
        <v>0</v>
      </c>
    </row>
    <row r="721" spans="1:13" x14ac:dyDescent="0.3">
      <c r="A721" s="74" t="s">
        <v>1154</v>
      </c>
      <c r="B721" s="93">
        <v>59060</v>
      </c>
      <c r="C721" s="74" t="s">
        <v>1072</v>
      </c>
      <c r="D721" s="25">
        <v>0</v>
      </c>
      <c r="E721" s="25">
        <v>0</v>
      </c>
      <c r="F721" s="3"/>
      <c r="G721" s="15">
        <f t="shared" si="124"/>
        <v>0</v>
      </c>
      <c r="H721" s="92"/>
      <c r="I721" s="25">
        <v>0</v>
      </c>
      <c r="K721" s="25">
        <v>0</v>
      </c>
      <c r="L721" s="25"/>
      <c r="M721" s="15">
        <f t="shared" si="125"/>
        <v>0</v>
      </c>
    </row>
    <row r="722" spans="1:13" x14ac:dyDescent="0.3">
      <c r="A722" s="74" t="s">
        <v>1155</v>
      </c>
      <c r="B722" s="93">
        <v>59080</v>
      </c>
      <c r="C722" s="74" t="s">
        <v>1074</v>
      </c>
      <c r="D722" s="25">
        <v>0</v>
      </c>
      <c r="E722" s="25">
        <v>0</v>
      </c>
      <c r="F722" s="3"/>
      <c r="G722" s="15">
        <f t="shared" si="124"/>
        <v>0</v>
      </c>
      <c r="H722" s="92"/>
      <c r="I722" s="25">
        <v>0</v>
      </c>
      <c r="K722" s="25">
        <v>0</v>
      </c>
      <c r="L722" s="25"/>
      <c r="M722" s="15">
        <f t="shared" si="125"/>
        <v>0</v>
      </c>
    </row>
    <row r="723" spans="1:13" x14ac:dyDescent="0.3">
      <c r="A723" s="74" t="s">
        <v>1156</v>
      </c>
      <c r="B723" s="93">
        <v>59100</v>
      </c>
      <c r="C723" s="74" t="s">
        <v>1098</v>
      </c>
      <c r="D723" s="25">
        <v>0</v>
      </c>
      <c r="E723" s="25">
        <v>0</v>
      </c>
      <c r="F723" s="3"/>
      <c r="G723" s="15">
        <f t="shared" si="124"/>
        <v>0</v>
      </c>
      <c r="H723" s="92"/>
      <c r="I723" s="25">
        <v>0</v>
      </c>
      <c r="K723" s="25">
        <v>0</v>
      </c>
      <c r="L723" s="25"/>
      <c r="M723" s="15">
        <f t="shared" si="125"/>
        <v>0</v>
      </c>
    </row>
    <row r="724" spans="1:13" x14ac:dyDescent="0.3">
      <c r="A724" s="74" t="s">
        <v>1157</v>
      </c>
      <c r="B724" s="93">
        <v>59120</v>
      </c>
      <c r="C724" s="74" t="s">
        <v>1078</v>
      </c>
      <c r="D724" s="25">
        <v>0</v>
      </c>
      <c r="E724" s="25">
        <v>0</v>
      </c>
      <c r="F724" s="3"/>
      <c r="G724" s="15">
        <f t="shared" si="124"/>
        <v>0</v>
      </c>
      <c r="H724" s="92"/>
      <c r="I724" s="25">
        <v>0</v>
      </c>
      <c r="K724" s="25">
        <v>0</v>
      </c>
      <c r="L724" s="25"/>
      <c r="M724" s="15">
        <f t="shared" si="125"/>
        <v>0</v>
      </c>
    </row>
    <row r="725" spans="1:13" x14ac:dyDescent="0.3">
      <c r="A725" s="74" t="s">
        <v>1158</v>
      </c>
      <c r="B725" s="93">
        <v>59140</v>
      </c>
      <c r="C725" s="74" t="s">
        <v>1080</v>
      </c>
      <c r="D725" s="25">
        <v>0</v>
      </c>
      <c r="E725" s="25">
        <v>0</v>
      </c>
      <c r="F725" s="3"/>
      <c r="G725" s="15">
        <f t="shared" si="124"/>
        <v>0</v>
      </c>
      <c r="H725" s="92"/>
      <c r="I725" s="25">
        <v>0</v>
      </c>
      <c r="K725" s="25">
        <v>0</v>
      </c>
      <c r="L725" s="25"/>
      <c r="M725" s="15">
        <f t="shared" si="125"/>
        <v>0</v>
      </c>
    </row>
    <row r="726" spans="1:13" x14ac:dyDescent="0.3">
      <c r="A726" s="74" t="s">
        <v>1159</v>
      </c>
      <c r="B726" s="93">
        <v>59160</v>
      </c>
      <c r="C726" s="74" t="s">
        <v>1082</v>
      </c>
      <c r="D726" s="25">
        <v>0</v>
      </c>
      <c r="E726" s="25">
        <v>0</v>
      </c>
      <c r="F726" s="3"/>
      <c r="G726" s="15">
        <f t="shared" si="124"/>
        <v>0</v>
      </c>
      <c r="H726" s="92"/>
      <c r="I726" s="25">
        <v>0</v>
      </c>
      <c r="K726" s="25">
        <v>0</v>
      </c>
      <c r="L726" s="25"/>
      <c r="M726" s="15">
        <f t="shared" si="125"/>
        <v>0</v>
      </c>
    </row>
    <row r="727" spans="1:13" x14ac:dyDescent="0.3">
      <c r="A727" s="74" t="s">
        <v>1160</v>
      </c>
      <c r="B727" s="93">
        <v>59180</v>
      </c>
      <c r="C727" s="74" t="s">
        <v>1084</v>
      </c>
      <c r="D727" s="25">
        <v>0</v>
      </c>
      <c r="E727" s="25">
        <v>0</v>
      </c>
      <c r="F727" s="3"/>
      <c r="G727" s="15">
        <f t="shared" si="124"/>
        <v>0</v>
      </c>
      <c r="H727" s="92"/>
      <c r="I727" s="25">
        <v>0</v>
      </c>
      <c r="K727" s="25">
        <v>0</v>
      </c>
      <c r="L727" s="25"/>
      <c r="M727" s="15">
        <f t="shared" si="125"/>
        <v>0</v>
      </c>
    </row>
    <row r="728" spans="1:13" x14ac:dyDescent="0.3">
      <c r="A728" s="74" t="s">
        <v>1161</v>
      </c>
      <c r="B728" s="93">
        <v>59200</v>
      </c>
      <c r="C728" s="74" t="s">
        <v>1086</v>
      </c>
      <c r="D728" s="25">
        <v>0</v>
      </c>
      <c r="E728" s="25">
        <v>0</v>
      </c>
      <c r="F728" s="3"/>
      <c r="G728" s="15">
        <f t="shared" si="124"/>
        <v>0</v>
      </c>
      <c r="H728" s="92"/>
      <c r="I728" s="25">
        <v>0</v>
      </c>
      <c r="K728" s="25">
        <v>0</v>
      </c>
      <c r="L728" s="25"/>
      <c r="M728" s="15">
        <f t="shared" si="125"/>
        <v>0</v>
      </c>
    </row>
    <row r="729" spans="1:13" x14ac:dyDescent="0.3">
      <c r="A729" s="74" t="s">
        <v>1162</v>
      </c>
      <c r="B729" s="93">
        <v>59220</v>
      </c>
      <c r="C729" s="74" t="s">
        <v>1088</v>
      </c>
      <c r="D729" s="25">
        <v>0</v>
      </c>
      <c r="E729" s="25">
        <v>0</v>
      </c>
      <c r="F729" s="3"/>
      <c r="G729" s="15">
        <f t="shared" si="124"/>
        <v>0</v>
      </c>
      <c r="H729" s="92"/>
      <c r="I729" s="25">
        <v>0</v>
      </c>
      <c r="K729" s="25">
        <v>0</v>
      </c>
      <c r="L729" s="25"/>
      <c r="M729" s="15">
        <f t="shared" si="125"/>
        <v>0</v>
      </c>
    </row>
    <row r="730" spans="1:13" x14ac:dyDescent="0.3">
      <c r="A730" s="74" t="s">
        <v>1163</v>
      </c>
      <c r="B730" s="93">
        <v>59225</v>
      </c>
      <c r="C730" s="74" t="s">
        <v>1090</v>
      </c>
      <c r="D730" s="25">
        <v>0</v>
      </c>
      <c r="E730" s="25">
        <v>0</v>
      </c>
      <c r="F730" s="3"/>
      <c r="G730" s="15">
        <f t="shared" si="124"/>
        <v>0</v>
      </c>
      <c r="H730" s="92"/>
      <c r="I730" s="25">
        <v>0</v>
      </c>
      <c r="K730" s="25">
        <v>0</v>
      </c>
      <c r="L730" s="25"/>
      <c r="M730" s="15">
        <f t="shared" si="125"/>
        <v>0</v>
      </c>
    </row>
    <row r="731" spans="1:13" ht="14.5" thickBot="1" x14ac:dyDescent="0.35">
      <c r="A731" s="74" t="s">
        <v>1164</v>
      </c>
      <c r="B731" s="93">
        <v>59240</v>
      </c>
      <c r="C731" s="11" t="s">
        <v>1165</v>
      </c>
      <c r="D731" s="40">
        <f>SUM(D718:D730)</f>
        <v>211210</v>
      </c>
      <c r="E731" s="40">
        <f>SUM(E718:E730)</f>
        <v>0</v>
      </c>
      <c r="F731" s="3"/>
      <c r="G731" s="40">
        <f>SUM(G718:G730)</f>
        <v>211210</v>
      </c>
      <c r="H731" s="92"/>
      <c r="I731" s="40">
        <f>SUM(I718:I730)</f>
        <v>200000</v>
      </c>
      <c r="K731" s="40">
        <f>SUM(K718:K730)</f>
        <v>11210</v>
      </c>
      <c r="L731" s="25"/>
      <c r="M731" s="97">
        <f>SUM(M718:M730)</f>
        <v>0</v>
      </c>
    </row>
    <row r="732" spans="1:13" ht="14.5" thickTop="1" x14ac:dyDescent="0.3">
      <c r="A732" s="99" t="s">
        <v>1831</v>
      </c>
      <c r="B732" s="100"/>
      <c r="C732" s="74"/>
      <c r="D732" s="25"/>
      <c r="F732" s="3"/>
      <c r="H732" s="92"/>
      <c r="L732" s="25"/>
      <c r="M732" s="15"/>
    </row>
    <row r="733" spans="1:13" x14ac:dyDescent="0.3">
      <c r="A733" s="74" t="s">
        <v>1166</v>
      </c>
      <c r="B733" s="93">
        <v>59500</v>
      </c>
      <c r="C733" s="74" t="s">
        <v>1066</v>
      </c>
      <c r="D733" s="25">
        <v>213210</v>
      </c>
      <c r="E733" s="25">
        <v>0</v>
      </c>
      <c r="F733" s="3"/>
      <c r="G733" s="15">
        <f t="shared" ref="G733:G745" si="126">D733+E733</f>
        <v>213210</v>
      </c>
      <c r="H733" s="92"/>
      <c r="I733" s="25">
        <v>200000</v>
      </c>
      <c r="K733" s="25">
        <v>13210</v>
      </c>
      <c r="L733" s="25"/>
      <c r="M733" s="15">
        <f t="shared" ref="M733:M745" si="127">G733-I733-K733</f>
        <v>0</v>
      </c>
    </row>
    <row r="734" spans="1:13" x14ac:dyDescent="0.3">
      <c r="A734" s="74" t="s">
        <v>1167</v>
      </c>
      <c r="B734" s="93">
        <v>59520</v>
      </c>
      <c r="C734" s="74" t="s">
        <v>1068</v>
      </c>
      <c r="D734" s="25">
        <v>0</v>
      </c>
      <c r="E734" s="25">
        <v>0</v>
      </c>
      <c r="F734" s="3"/>
      <c r="G734" s="15">
        <f t="shared" si="126"/>
        <v>0</v>
      </c>
      <c r="H734" s="92"/>
      <c r="I734" s="25">
        <v>0</v>
      </c>
      <c r="K734" s="25">
        <v>0</v>
      </c>
      <c r="L734" s="25"/>
      <c r="M734" s="15">
        <f t="shared" si="127"/>
        <v>0</v>
      </c>
    </row>
    <row r="735" spans="1:13" x14ac:dyDescent="0.3">
      <c r="A735" s="74" t="s">
        <v>1168</v>
      </c>
      <c r="B735" s="93">
        <v>59540</v>
      </c>
      <c r="C735" s="74" t="s">
        <v>1070</v>
      </c>
      <c r="D735" s="25">
        <v>0</v>
      </c>
      <c r="E735" s="25">
        <v>0</v>
      </c>
      <c r="F735" s="3"/>
      <c r="G735" s="15">
        <f t="shared" si="126"/>
        <v>0</v>
      </c>
      <c r="H735" s="92"/>
      <c r="I735" s="25">
        <v>0</v>
      </c>
      <c r="K735" s="25">
        <v>0</v>
      </c>
      <c r="L735" s="25"/>
      <c r="M735" s="15">
        <f t="shared" si="127"/>
        <v>0</v>
      </c>
    </row>
    <row r="736" spans="1:13" x14ac:dyDescent="0.3">
      <c r="A736" s="74" t="s">
        <v>1169</v>
      </c>
      <c r="B736" s="93">
        <v>59560</v>
      </c>
      <c r="C736" s="74" t="s">
        <v>1072</v>
      </c>
      <c r="D736" s="25">
        <v>0</v>
      </c>
      <c r="E736" s="25">
        <v>0</v>
      </c>
      <c r="F736" s="3"/>
      <c r="G736" s="15">
        <f t="shared" si="126"/>
        <v>0</v>
      </c>
      <c r="H736" s="92"/>
      <c r="I736" s="25">
        <v>0</v>
      </c>
      <c r="K736" s="25">
        <v>0</v>
      </c>
      <c r="L736" s="25"/>
      <c r="M736" s="15">
        <f t="shared" si="127"/>
        <v>0</v>
      </c>
    </row>
    <row r="737" spans="1:13" x14ac:dyDescent="0.3">
      <c r="A737" s="74" t="s">
        <v>1170</v>
      </c>
      <c r="B737" s="93">
        <v>59580</v>
      </c>
      <c r="C737" s="74" t="s">
        <v>1074</v>
      </c>
      <c r="D737" s="25">
        <v>0</v>
      </c>
      <c r="E737" s="25">
        <v>0</v>
      </c>
      <c r="F737" s="3"/>
      <c r="G737" s="15">
        <f t="shared" si="126"/>
        <v>0</v>
      </c>
      <c r="H737" s="92"/>
      <c r="I737" s="25">
        <v>0</v>
      </c>
      <c r="K737" s="25">
        <v>0</v>
      </c>
      <c r="L737" s="25"/>
      <c r="M737" s="15">
        <f t="shared" si="127"/>
        <v>0</v>
      </c>
    </row>
    <row r="738" spans="1:13" x14ac:dyDescent="0.3">
      <c r="A738" s="74" t="s">
        <v>1171</v>
      </c>
      <c r="B738" s="93">
        <v>59600</v>
      </c>
      <c r="C738" s="74" t="s">
        <v>1098</v>
      </c>
      <c r="D738" s="25">
        <v>0</v>
      </c>
      <c r="E738" s="25">
        <v>0</v>
      </c>
      <c r="F738" s="3"/>
      <c r="G738" s="15">
        <f t="shared" si="126"/>
        <v>0</v>
      </c>
      <c r="H738" s="92"/>
      <c r="I738" s="25">
        <v>0</v>
      </c>
      <c r="K738" s="25">
        <v>0</v>
      </c>
      <c r="L738" s="25"/>
      <c r="M738" s="15">
        <f t="shared" si="127"/>
        <v>0</v>
      </c>
    </row>
    <row r="739" spans="1:13" x14ac:dyDescent="0.3">
      <c r="A739" s="74" t="s">
        <v>1172</v>
      </c>
      <c r="B739" s="93">
        <v>59620</v>
      </c>
      <c r="C739" s="74" t="s">
        <v>1078</v>
      </c>
      <c r="D739" s="25">
        <v>0</v>
      </c>
      <c r="E739" s="25">
        <v>0</v>
      </c>
      <c r="F739" s="3"/>
      <c r="G739" s="15">
        <f t="shared" si="126"/>
        <v>0</v>
      </c>
      <c r="H739" s="92"/>
      <c r="I739" s="25">
        <v>0</v>
      </c>
      <c r="K739" s="25">
        <v>0</v>
      </c>
      <c r="L739" s="25"/>
      <c r="M739" s="15">
        <f t="shared" si="127"/>
        <v>0</v>
      </c>
    </row>
    <row r="740" spans="1:13" x14ac:dyDescent="0.3">
      <c r="A740" s="74" t="s">
        <v>1173</v>
      </c>
      <c r="B740" s="93">
        <v>59640</v>
      </c>
      <c r="C740" s="74" t="s">
        <v>1080</v>
      </c>
      <c r="D740" s="25">
        <v>0</v>
      </c>
      <c r="E740" s="25">
        <v>0</v>
      </c>
      <c r="F740" s="3"/>
      <c r="G740" s="15">
        <f t="shared" si="126"/>
        <v>0</v>
      </c>
      <c r="H740" s="92"/>
      <c r="I740" s="25">
        <v>0</v>
      </c>
      <c r="K740" s="25">
        <v>0</v>
      </c>
      <c r="L740" s="25"/>
      <c r="M740" s="15">
        <f t="shared" si="127"/>
        <v>0</v>
      </c>
    </row>
    <row r="741" spans="1:13" x14ac:dyDescent="0.3">
      <c r="A741" s="74" t="s">
        <v>1174</v>
      </c>
      <c r="B741" s="93">
        <v>59660</v>
      </c>
      <c r="C741" s="74" t="s">
        <v>1082</v>
      </c>
      <c r="D741" s="25">
        <v>0</v>
      </c>
      <c r="E741" s="25">
        <v>0</v>
      </c>
      <c r="F741" s="3"/>
      <c r="G741" s="15">
        <f t="shared" si="126"/>
        <v>0</v>
      </c>
      <c r="H741" s="92"/>
      <c r="I741" s="25">
        <v>0</v>
      </c>
      <c r="K741" s="25">
        <v>0</v>
      </c>
      <c r="L741" s="25"/>
      <c r="M741" s="15">
        <f t="shared" si="127"/>
        <v>0</v>
      </c>
    </row>
    <row r="742" spans="1:13" x14ac:dyDescent="0.3">
      <c r="A742" s="74" t="s">
        <v>1175</v>
      </c>
      <c r="B742" s="93">
        <v>59680</v>
      </c>
      <c r="C742" s="74" t="s">
        <v>1084</v>
      </c>
      <c r="D742" s="25">
        <v>0</v>
      </c>
      <c r="E742" s="25">
        <v>0</v>
      </c>
      <c r="F742" s="3"/>
      <c r="G742" s="15">
        <f t="shared" si="126"/>
        <v>0</v>
      </c>
      <c r="H742" s="92"/>
      <c r="I742" s="25">
        <v>0</v>
      </c>
      <c r="K742" s="25">
        <v>0</v>
      </c>
      <c r="L742" s="25"/>
      <c r="M742" s="15">
        <f t="shared" si="127"/>
        <v>0</v>
      </c>
    </row>
    <row r="743" spans="1:13" x14ac:dyDescent="0.3">
      <c r="A743" s="74" t="s">
        <v>1176</v>
      </c>
      <c r="B743" s="93">
        <v>59700</v>
      </c>
      <c r="C743" s="74" t="s">
        <v>1086</v>
      </c>
      <c r="D743" s="25">
        <v>0</v>
      </c>
      <c r="E743" s="25">
        <v>0</v>
      </c>
      <c r="F743" s="3"/>
      <c r="G743" s="15">
        <f t="shared" si="126"/>
        <v>0</v>
      </c>
      <c r="H743" s="92"/>
      <c r="I743" s="25">
        <v>0</v>
      </c>
      <c r="K743" s="25">
        <v>0</v>
      </c>
      <c r="L743" s="25"/>
      <c r="M743" s="15">
        <f t="shared" si="127"/>
        <v>0</v>
      </c>
    </row>
    <row r="744" spans="1:13" x14ac:dyDescent="0.3">
      <c r="A744" s="74" t="s">
        <v>1177</v>
      </c>
      <c r="B744" s="93">
        <v>59720</v>
      </c>
      <c r="C744" s="74" t="s">
        <v>1088</v>
      </c>
      <c r="D744" s="25">
        <v>0</v>
      </c>
      <c r="E744" s="25">
        <v>0</v>
      </c>
      <c r="F744" s="3"/>
      <c r="G744" s="15">
        <f t="shared" si="126"/>
        <v>0</v>
      </c>
      <c r="H744" s="92"/>
      <c r="I744" s="25">
        <v>0</v>
      </c>
      <c r="K744" s="25">
        <v>0</v>
      </c>
      <c r="L744" s="25"/>
      <c r="M744" s="15">
        <f t="shared" si="127"/>
        <v>0</v>
      </c>
    </row>
    <row r="745" spans="1:13" x14ac:dyDescent="0.3">
      <c r="A745" s="74" t="s">
        <v>1178</v>
      </c>
      <c r="B745" s="93">
        <v>59725</v>
      </c>
      <c r="C745" s="74" t="s">
        <v>1090</v>
      </c>
      <c r="D745" s="25">
        <v>0</v>
      </c>
      <c r="E745" s="25">
        <v>0</v>
      </c>
      <c r="F745" s="3"/>
      <c r="G745" s="15">
        <f t="shared" si="126"/>
        <v>0</v>
      </c>
      <c r="H745" s="92"/>
      <c r="I745" s="25">
        <v>0</v>
      </c>
      <c r="K745" s="25">
        <v>0</v>
      </c>
      <c r="L745" s="25"/>
      <c r="M745" s="15">
        <f t="shared" si="127"/>
        <v>0</v>
      </c>
    </row>
    <row r="746" spans="1:13" ht="14.5" thickBot="1" x14ac:dyDescent="0.35">
      <c r="A746" s="74" t="s">
        <v>1179</v>
      </c>
      <c r="B746" s="93">
        <v>59740</v>
      </c>
      <c r="C746" s="11" t="s">
        <v>1180</v>
      </c>
      <c r="D746" s="40">
        <f>SUM(D733:D745)</f>
        <v>213210</v>
      </c>
      <c r="E746" s="40">
        <f>SUM(E733:E745)</f>
        <v>0</v>
      </c>
      <c r="F746" s="3"/>
      <c r="G746" s="40">
        <f>SUM(G733:G745)</f>
        <v>213210</v>
      </c>
      <c r="H746" s="92"/>
      <c r="I746" s="40">
        <f>SUM(I733:I745)</f>
        <v>200000</v>
      </c>
      <c r="K746" s="40">
        <f>SUM(K733:K745)</f>
        <v>13210</v>
      </c>
      <c r="L746" s="25"/>
      <c r="M746" s="97">
        <f>SUM(M733:M745)</f>
        <v>0</v>
      </c>
    </row>
    <row r="747" spans="1:13" ht="14.5" thickTop="1" x14ac:dyDescent="0.3">
      <c r="A747" s="99" t="s">
        <v>1832</v>
      </c>
      <c r="B747" s="100"/>
      <c r="C747" s="74"/>
      <c r="D747" s="25"/>
      <c r="F747" s="3"/>
      <c r="H747" s="92"/>
      <c r="L747" s="25"/>
      <c r="M747" s="15"/>
    </row>
    <row r="748" spans="1:13" x14ac:dyDescent="0.3">
      <c r="A748" s="74" t="s">
        <v>1181</v>
      </c>
      <c r="B748" s="93">
        <v>60000</v>
      </c>
      <c r="C748" s="74" t="s">
        <v>1066</v>
      </c>
      <c r="D748" s="25">
        <v>216210</v>
      </c>
      <c r="E748" s="25">
        <v>0</v>
      </c>
      <c r="F748" s="3"/>
      <c r="G748" s="15">
        <f t="shared" ref="G748:G760" si="128">D748+E748</f>
        <v>216210</v>
      </c>
      <c r="H748" s="92"/>
      <c r="I748" s="25">
        <v>200000</v>
      </c>
      <c r="K748" s="25">
        <v>16210</v>
      </c>
      <c r="L748" s="25"/>
      <c r="M748" s="15">
        <f t="shared" ref="M748:M760" si="129">G748-I748-K748</f>
        <v>0</v>
      </c>
    </row>
    <row r="749" spans="1:13" x14ac:dyDescent="0.3">
      <c r="A749" s="74" t="s">
        <v>1182</v>
      </c>
      <c r="B749" s="93">
        <v>60020</v>
      </c>
      <c r="C749" s="74" t="s">
        <v>1068</v>
      </c>
      <c r="D749" s="25">
        <v>0</v>
      </c>
      <c r="E749" s="25">
        <v>0</v>
      </c>
      <c r="F749" s="3"/>
      <c r="G749" s="15">
        <f t="shared" si="128"/>
        <v>0</v>
      </c>
      <c r="H749" s="92"/>
      <c r="I749" s="25">
        <v>0</v>
      </c>
      <c r="K749" s="25">
        <v>0</v>
      </c>
      <c r="L749" s="25"/>
      <c r="M749" s="15">
        <f t="shared" si="129"/>
        <v>0</v>
      </c>
    </row>
    <row r="750" spans="1:13" x14ac:dyDescent="0.3">
      <c r="A750" s="74" t="s">
        <v>1183</v>
      </c>
      <c r="B750" s="93">
        <v>60040</v>
      </c>
      <c r="C750" s="74" t="s">
        <v>1070</v>
      </c>
      <c r="D750" s="25">
        <v>0</v>
      </c>
      <c r="E750" s="25">
        <v>0</v>
      </c>
      <c r="F750" s="3"/>
      <c r="G750" s="15">
        <f t="shared" si="128"/>
        <v>0</v>
      </c>
      <c r="H750" s="92"/>
      <c r="I750" s="25">
        <v>0</v>
      </c>
      <c r="K750" s="25">
        <v>0</v>
      </c>
      <c r="L750" s="25"/>
      <c r="M750" s="15">
        <f t="shared" si="129"/>
        <v>0</v>
      </c>
    </row>
    <row r="751" spans="1:13" x14ac:dyDescent="0.3">
      <c r="A751" s="74" t="s">
        <v>1184</v>
      </c>
      <c r="B751" s="93">
        <v>60060</v>
      </c>
      <c r="C751" s="74" t="s">
        <v>1072</v>
      </c>
      <c r="D751" s="25">
        <v>0</v>
      </c>
      <c r="E751" s="25">
        <v>0</v>
      </c>
      <c r="F751" s="3"/>
      <c r="G751" s="15">
        <f t="shared" si="128"/>
        <v>0</v>
      </c>
      <c r="H751" s="92"/>
      <c r="I751" s="25">
        <v>0</v>
      </c>
      <c r="K751" s="25">
        <v>0</v>
      </c>
      <c r="L751" s="25"/>
      <c r="M751" s="15">
        <f t="shared" si="129"/>
        <v>0</v>
      </c>
    </row>
    <row r="752" spans="1:13" x14ac:dyDescent="0.3">
      <c r="A752" s="74" t="s">
        <v>1185</v>
      </c>
      <c r="B752" s="93">
        <v>60080</v>
      </c>
      <c r="C752" s="74" t="s">
        <v>1074</v>
      </c>
      <c r="D752" s="25">
        <v>0</v>
      </c>
      <c r="E752" s="25">
        <v>0</v>
      </c>
      <c r="F752" s="3"/>
      <c r="G752" s="15">
        <f t="shared" si="128"/>
        <v>0</v>
      </c>
      <c r="H752" s="92"/>
      <c r="I752" s="25">
        <v>0</v>
      </c>
      <c r="K752" s="25">
        <v>0</v>
      </c>
      <c r="L752" s="25"/>
      <c r="M752" s="15">
        <f t="shared" si="129"/>
        <v>0</v>
      </c>
    </row>
    <row r="753" spans="1:13" x14ac:dyDescent="0.3">
      <c r="A753" s="74" t="s">
        <v>1186</v>
      </c>
      <c r="B753" s="93">
        <v>60100</v>
      </c>
      <c r="C753" s="74" t="s">
        <v>1098</v>
      </c>
      <c r="D753" s="25">
        <v>0</v>
      </c>
      <c r="E753" s="25">
        <v>0</v>
      </c>
      <c r="F753" s="3"/>
      <c r="G753" s="15">
        <f t="shared" si="128"/>
        <v>0</v>
      </c>
      <c r="H753" s="92"/>
      <c r="I753" s="25">
        <v>0</v>
      </c>
      <c r="K753" s="25">
        <v>0</v>
      </c>
      <c r="L753" s="25"/>
      <c r="M753" s="15">
        <f t="shared" si="129"/>
        <v>0</v>
      </c>
    </row>
    <row r="754" spans="1:13" x14ac:dyDescent="0.3">
      <c r="A754" s="74" t="s">
        <v>1187</v>
      </c>
      <c r="B754" s="93">
        <v>60120</v>
      </c>
      <c r="C754" s="74" t="s">
        <v>1078</v>
      </c>
      <c r="D754" s="25">
        <v>0</v>
      </c>
      <c r="E754" s="25">
        <v>0</v>
      </c>
      <c r="F754" s="3"/>
      <c r="G754" s="15">
        <f t="shared" si="128"/>
        <v>0</v>
      </c>
      <c r="H754" s="92"/>
      <c r="I754" s="25">
        <v>0</v>
      </c>
      <c r="K754" s="25">
        <v>0</v>
      </c>
      <c r="L754" s="25"/>
      <c r="M754" s="15">
        <f t="shared" si="129"/>
        <v>0</v>
      </c>
    </row>
    <row r="755" spans="1:13" x14ac:dyDescent="0.3">
      <c r="A755" s="74" t="s">
        <v>1188</v>
      </c>
      <c r="B755" s="93">
        <v>60140</v>
      </c>
      <c r="C755" s="74" t="s">
        <v>1080</v>
      </c>
      <c r="D755" s="25">
        <v>0</v>
      </c>
      <c r="E755" s="25">
        <v>0</v>
      </c>
      <c r="F755" s="3"/>
      <c r="G755" s="15">
        <f t="shared" si="128"/>
        <v>0</v>
      </c>
      <c r="H755" s="92"/>
      <c r="I755" s="25">
        <v>0</v>
      </c>
      <c r="K755" s="25">
        <v>0</v>
      </c>
      <c r="L755" s="25"/>
      <c r="M755" s="15">
        <f t="shared" si="129"/>
        <v>0</v>
      </c>
    </row>
    <row r="756" spans="1:13" x14ac:dyDescent="0.3">
      <c r="A756" s="74" t="s">
        <v>1189</v>
      </c>
      <c r="B756" s="93">
        <v>60160</v>
      </c>
      <c r="C756" s="74" t="s">
        <v>1082</v>
      </c>
      <c r="D756" s="25">
        <v>0</v>
      </c>
      <c r="E756" s="25">
        <v>0</v>
      </c>
      <c r="F756" s="3"/>
      <c r="G756" s="15">
        <f t="shared" si="128"/>
        <v>0</v>
      </c>
      <c r="H756" s="92"/>
      <c r="I756" s="25">
        <v>0</v>
      </c>
      <c r="K756" s="25">
        <v>0</v>
      </c>
      <c r="L756" s="25"/>
      <c r="M756" s="15">
        <f t="shared" si="129"/>
        <v>0</v>
      </c>
    </row>
    <row r="757" spans="1:13" x14ac:dyDescent="0.3">
      <c r="A757" s="74" t="s">
        <v>1190</v>
      </c>
      <c r="B757" s="93">
        <v>60180</v>
      </c>
      <c r="C757" s="74" t="s">
        <v>1084</v>
      </c>
      <c r="D757" s="25">
        <v>0</v>
      </c>
      <c r="E757" s="25">
        <v>0</v>
      </c>
      <c r="F757" s="3"/>
      <c r="G757" s="15">
        <f t="shared" si="128"/>
        <v>0</v>
      </c>
      <c r="H757" s="92"/>
      <c r="I757" s="25">
        <v>0</v>
      </c>
      <c r="K757" s="25">
        <v>0</v>
      </c>
      <c r="L757" s="25"/>
      <c r="M757" s="15">
        <f t="shared" si="129"/>
        <v>0</v>
      </c>
    </row>
    <row r="758" spans="1:13" x14ac:dyDescent="0.3">
      <c r="A758" s="74" t="s">
        <v>1191</v>
      </c>
      <c r="B758" s="93">
        <v>60200</v>
      </c>
      <c r="C758" s="74" t="s">
        <v>1086</v>
      </c>
      <c r="D758" s="25">
        <v>0</v>
      </c>
      <c r="E758" s="25">
        <v>0</v>
      </c>
      <c r="F758" s="3"/>
      <c r="G758" s="15">
        <f t="shared" si="128"/>
        <v>0</v>
      </c>
      <c r="H758" s="92"/>
      <c r="I758" s="25">
        <v>0</v>
      </c>
      <c r="K758" s="25">
        <v>0</v>
      </c>
      <c r="L758" s="25"/>
      <c r="M758" s="15">
        <f t="shared" si="129"/>
        <v>0</v>
      </c>
    </row>
    <row r="759" spans="1:13" x14ac:dyDescent="0.3">
      <c r="A759" s="74" t="s">
        <v>1192</v>
      </c>
      <c r="B759" s="93">
        <v>60220</v>
      </c>
      <c r="C759" s="74" t="s">
        <v>1088</v>
      </c>
      <c r="D759" s="25">
        <v>0</v>
      </c>
      <c r="E759" s="25">
        <v>0</v>
      </c>
      <c r="F759" s="3"/>
      <c r="G759" s="15">
        <f t="shared" si="128"/>
        <v>0</v>
      </c>
      <c r="H759" s="92"/>
      <c r="I759" s="25">
        <v>0</v>
      </c>
      <c r="K759" s="25">
        <v>0</v>
      </c>
      <c r="L759" s="25"/>
      <c r="M759" s="15">
        <f t="shared" si="129"/>
        <v>0</v>
      </c>
    </row>
    <row r="760" spans="1:13" x14ac:dyDescent="0.3">
      <c r="A760" s="74" t="s">
        <v>1193</v>
      </c>
      <c r="B760" s="93">
        <v>60225</v>
      </c>
      <c r="C760" s="74" t="s">
        <v>1090</v>
      </c>
      <c r="D760" s="25">
        <v>0</v>
      </c>
      <c r="E760" s="25">
        <v>0</v>
      </c>
      <c r="F760" s="3"/>
      <c r="G760" s="15">
        <f t="shared" si="128"/>
        <v>0</v>
      </c>
      <c r="H760" s="92"/>
      <c r="I760" s="25">
        <v>0</v>
      </c>
      <c r="K760" s="25">
        <v>0</v>
      </c>
      <c r="L760" s="25"/>
      <c r="M760" s="15">
        <f t="shared" si="129"/>
        <v>0</v>
      </c>
    </row>
    <row r="761" spans="1:13" ht="14.5" thickBot="1" x14ac:dyDescent="0.35">
      <c r="A761" s="74" t="s">
        <v>1194</v>
      </c>
      <c r="B761" s="93">
        <v>60240</v>
      </c>
      <c r="C761" s="11" t="s">
        <v>1195</v>
      </c>
      <c r="D761" s="40">
        <f>SUM(D748:D760)</f>
        <v>216210</v>
      </c>
      <c r="E761" s="40">
        <f>SUM(E748:E760)</f>
        <v>0</v>
      </c>
      <c r="F761" s="3"/>
      <c r="G761" s="40">
        <f>SUM(G748:G760)</f>
        <v>216210</v>
      </c>
      <c r="H761" s="92"/>
      <c r="I761" s="40">
        <f>SUM(I748:I760)</f>
        <v>200000</v>
      </c>
      <c r="K761" s="40">
        <f>SUM(K748:K760)</f>
        <v>16210</v>
      </c>
      <c r="L761" s="25"/>
      <c r="M761" s="97">
        <f>SUM(M748:M760)</f>
        <v>0</v>
      </c>
    </row>
    <row r="762" spans="1:13" ht="14.5" thickTop="1" x14ac:dyDescent="0.3">
      <c r="A762" s="99" t="s">
        <v>1833</v>
      </c>
      <c r="B762" s="100"/>
      <c r="C762" s="74"/>
      <c r="D762" s="25"/>
      <c r="F762" s="3"/>
      <c r="H762" s="92"/>
      <c r="L762" s="25"/>
      <c r="M762" s="15"/>
    </row>
    <row r="763" spans="1:13" x14ac:dyDescent="0.3">
      <c r="A763" s="74" t="s">
        <v>1196</v>
      </c>
      <c r="B763" s="93">
        <v>60500</v>
      </c>
      <c r="C763" s="74" t="s">
        <v>1066</v>
      </c>
      <c r="D763" s="25">
        <v>217210</v>
      </c>
      <c r="E763" s="25">
        <v>0</v>
      </c>
      <c r="F763" s="3"/>
      <c r="G763" s="15">
        <f t="shared" ref="G763:G775" si="130">D763+E763</f>
        <v>217210</v>
      </c>
      <c r="H763" s="92"/>
      <c r="I763" s="25">
        <v>200000</v>
      </c>
      <c r="K763" s="25">
        <v>17210</v>
      </c>
      <c r="L763" s="25"/>
      <c r="M763" s="15">
        <f t="shared" ref="M763:M775" si="131">G763-I763-K763</f>
        <v>0</v>
      </c>
    </row>
    <row r="764" spans="1:13" x14ac:dyDescent="0.3">
      <c r="A764" s="74" t="s">
        <v>1197</v>
      </c>
      <c r="B764" s="93">
        <v>60520</v>
      </c>
      <c r="C764" s="74" t="s">
        <v>1068</v>
      </c>
      <c r="D764" s="25">
        <v>0</v>
      </c>
      <c r="E764" s="25">
        <v>0</v>
      </c>
      <c r="F764" s="3"/>
      <c r="G764" s="15">
        <f t="shared" si="130"/>
        <v>0</v>
      </c>
      <c r="H764" s="92"/>
      <c r="I764" s="25">
        <v>0</v>
      </c>
      <c r="K764" s="25">
        <v>0</v>
      </c>
      <c r="L764" s="25"/>
      <c r="M764" s="15">
        <f t="shared" si="131"/>
        <v>0</v>
      </c>
    </row>
    <row r="765" spans="1:13" x14ac:dyDescent="0.3">
      <c r="A765" s="74" t="s">
        <v>1198</v>
      </c>
      <c r="B765" s="93">
        <v>60540</v>
      </c>
      <c r="C765" s="74" t="s">
        <v>1070</v>
      </c>
      <c r="D765" s="25">
        <v>0</v>
      </c>
      <c r="E765" s="25">
        <v>0</v>
      </c>
      <c r="F765" s="3"/>
      <c r="G765" s="15">
        <f t="shared" si="130"/>
        <v>0</v>
      </c>
      <c r="H765" s="92"/>
      <c r="I765" s="25">
        <v>0</v>
      </c>
      <c r="K765" s="25">
        <v>0</v>
      </c>
      <c r="L765" s="25"/>
      <c r="M765" s="15">
        <f t="shared" si="131"/>
        <v>0</v>
      </c>
    </row>
    <row r="766" spans="1:13" x14ac:dyDescent="0.3">
      <c r="A766" s="74" t="s">
        <v>1199</v>
      </c>
      <c r="B766" s="93">
        <v>60560</v>
      </c>
      <c r="C766" s="74" t="s">
        <v>1072</v>
      </c>
      <c r="D766" s="25">
        <v>0</v>
      </c>
      <c r="E766" s="25">
        <v>0</v>
      </c>
      <c r="F766" s="3"/>
      <c r="G766" s="15">
        <f t="shared" si="130"/>
        <v>0</v>
      </c>
      <c r="H766" s="92"/>
      <c r="I766" s="25">
        <v>0</v>
      </c>
      <c r="K766" s="25">
        <v>0</v>
      </c>
      <c r="L766" s="25"/>
      <c r="M766" s="15">
        <f t="shared" si="131"/>
        <v>0</v>
      </c>
    </row>
    <row r="767" spans="1:13" x14ac:dyDescent="0.3">
      <c r="A767" s="74" t="s">
        <v>1200</v>
      </c>
      <c r="B767" s="93">
        <v>60580</v>
      </c>
      <c r="C767" s="74" t="s">
        <v>1074</v>
      </c>
      <c r="D767" s="25">
        <v>0</v>
      </c>
      <c r="E767" s="25">
        <v>0</v>
      </c>
      <c r="F767" s="3"/>
      <c r="G767" s="15">
        <f t="shared" si="130"/>
        <v>0</v>
      </c>
      <c r="H767" s="92"/>
      <c r="I767" s="25">
        <v>0</v>
      </c>
      <c r="K767" s="25">
        <v>0</v>
      </c>
      <c r="L767" s="25"/>
      <c r="M767" s="15">
        <f t="shared" si="131"/>
        <v>0</v>
      </c>
    </row>
    <row r="768" spans="1:13" x14ac:dyDescent="0.3">
      <c r="A768" s="74" t="s">
        <v>1201</v>
      </c>
      <c r="B768" s="93">
        <v>60600</v>
      </c>
      <c r="C768" s="74" t="s">
        <v>1098</v>
      </c>
      <c r="D768" s="25">
        <v>0</v>
      </c>
      <c r="E768" s="25">
        <v>0</v>
      </c>
      <c r="F768" s="3"/>
      <c r="G768" s="15">
        <f t="shared" si="130"/>
        <v>0</v>
      </c>
      <c r="H768" s="92"/>
      <c r="I768" s="25">
        <v>0</v>
      </c>
      <c r="K768" s="25">
        <v>0</v>
      </c>
      <c r="L768" s="25"/>
      <c r="M768" s="15">
        <f t="shared" si="131"/>
        <v>0</v>
      </c>
    </row>
    <row r="769" spans="1:13" x14ac:dyDescent="0.3">
      <c r="A769" s="74" t="s">
        <v>1202</v>
      </c>
      <c r="B769" s="93">
        <v>60620</v>
      </c>
      <c r="C769" s="74" t="s">
        <v>1078</v>
      </c>
      <c r="D769" s="25">
        <v>0</v>
      </c>
      <c r="E769" s="25">
        <v>0</v>
      </c>
      <c r="F769" s="3"/>
      <c r="G769" s="15">
        <f t="shared" si="130"/>
        <v>0</v>
      </c>
      <c r="H769" s="92"/>
      <c r="I769" s="25">
        <v>0</v>
      </c>
      <c r="K769" s="25">
        <v>0</v>
      </c>
      <c r="L769" s="25"/>
      <c r="M769" s="15">
        <f t="shared" si="131"/>
        <v>0</v>
      </c>
    </row>
    <row r="770" spans="1:13" x14ac:dyDescent="0.3">
      <c r="A770" s="74" t="s">
        <v>1203</v>
      </c>
      <c r="B770" s="93">
        <v>60640</v>
      </c>
      <c r="C770" s="74" t="s">
        <v>1080</v>
      </c>
      <c r="D770" s="25">
        <v>0</v>
      </c>
      <c r="E770" s="25">
        <v>0</v>
      </c>
      <c r="F770" s="3"/>
      <c r="G770" s="15">
        <f t="shared" si="130"/>
        <v>0</v>
      </c>
      <c r="H770" s="92"/>
      <c r="I770" s="25">
        <v>0</v>
      </c>
      <c r="K770" s="25">
        <v>0</v>
      </c>
      <c r="L770" s="25"/>
      <c r="M770" s="15">
        <f t="shared" si="131"/>
        <v>0</v>
      </c>
    </row>
    <row r="771" spans="1:13" x14ac:dyDescent="0.3">
      <c r="A771" s="74" t="s">
        <v>1204</v>
      </c>
      <c r="B771" s="93">
        <v>60660</v>
      </c>
      <c r="C771" s="74" t="s">
        <v>1082</v>
      </c>
      <c r="D771" s="25">
        <v>0</v>
      </c>
      <c r="E771" s="25">
        <v>0</v>
      </c>
      <c r="F771" s="3"/>
      <c r="G771" s="15">
        <f t="shared" si="130"/>
        <v>0</v>
      </c>
      <c r="H771" s="92"/>
      <c r="I771" s="25">
        <v>0</v>
      </c>
      <c r="K771" s="25">
        <v>0</v>
      </c>
      <c r="L771" s="25"/>
      <c r="M771" s="15">
        <f t="shared" si="131"/>
        <v>0</v>
      </c>
    </row>
    <row r="772" spans="1:13" x14ac:dyDescent="0.3">
      <c r="A772" s="74" t="s">
        <v>1205</v>
      </c>
      <c r="B772" s="93">
        <v>60680</v>
      </c>
      <c r="C772" s="74" t="s">
        <v>1084</v>
      </c>
      <c r="D772" s="25">
        <v>0</v>
      </c>
      <c r="E772" s="25">
        <v>0</v>
      </c>
      <c r="F772" s="3"/>
      <c r="G772" s="15">
        <f t="shared" si="130"/>
        <v>0</v>
      </c>
      <c r="H772" s="92"/>
      <c r="I772" s="25">
        <v>0</v>
      </c>
      <c r="K772" s="25">
        <v>0</v>
      </c>
      <c r="L772" s="25"/>
      <c r="M772" s="15">
        <f t="shared" si="131"/>
        <v>0</v>
      </c>
    </row>
    <row r="773" spans="1:13" x14ac:dyDescent="0.3">
      <c r="A773" s="74" t="s">
        <v>1206</v>
      </c>
      <c r="B773" s="93">
        <v>60700</v>
      </c>
      <c r="C773" s="74" t="s">
        <v>1086</v>
      </c>
      <c r="D773" s="25">
        <v>0</v>
      </c>
      <c r="E773" s="25">
        <v>0</v>
      </c>
      <c r="F773" s="3"/>
      <c r="G773" s="15">
        <f t="shared" si="130"/>
        <v>0</v>
      </c>
      <c r="H773" s="92"/>
      <c r="I773" s="25">
        <v>0</v>
      </c>
      <c r="K773" s="25">
        <v>0</v>
      </c>
      <c r="L773" s="25"/>
      <c r="M773" s="15">
        <f t="shared" si="131"/>
        <v>0</v>
      </c>
    </row>
    <row r="774" spans="1:13" x14ac:dyDescent="0.3">
      <c r="A774" s="74" t="s">
        <v>1207</v>
      </c>
      <c r="B774" s="93">
        <v>60720</v>
      </c>
      <c r="C774" s="74" t="s">
        <v>1088</v>
      </c>
      <c r="D774" s="25">
        <v>0</v>
      </c>
      <c r="E774" s="25">
        <v>0</v>
      </c>
      <c r="F774" s="3"/>
      <c r="G774" s="15">
        <f t="shared" si="130"/>
        <v>0</v>
      </c>
      <c r="H774" s="92"/>
      <c r="I774" s="25">
        <v>0</v>
      </c>
      <c r="K774" s="25">
        <v>0</v>
      </c>
      <c r="L774" s="25"/>
      <c r="M774" s="15">
        <f t="shared" si="131"/>
        <v>0</v>
      </c>
    </row>
    <row r="775" spans="1:13" x14ac:dyDescent="0.3">
      <c r="A775" s="74" t="s">
        <v>1208</v>
      </c>
      <c r="B775" s="93">
        <v>60725</v>
      </c>
      <c r="C775" s="74" t="s">
        <v>1090</v>
      </c>
      <c r="D775" s="25">
        <v>0</v>
      </c>
      <c r="E775" s="25">
        <v>0</v>
      </c>
      <c r="F775" s="3"/>
      <c r="G775" s="15">
        <f t="shared" si="130"/>
        <v>0</v>
      </c>
      <c r="H775" s="92"/>
      <c r="I775" s="25">
        <v>0</v>
      </c>
      <c r="K775" s="25">
        <v>0</v>
      </c>
      <c r="L775" s="25"/>
      <c r="M775" s="15">
        <f t="shared" si="131"/>
        <v>0</v>
      </c>
    </row>
    <row r="776" spans="1:13" ht="14.5" thickBot="1" x14ac:dyDescent="0.35">
      <c r="A776" s="74" t="s">
        <v>1209</v>
      </c>
      <c r="B776" s="93">
        <v>60740</v>
      </c>
      <c r="C776" s="11" t="s">
        <v>1210</v>
      </c>
      <c r="D776" s="40">
        <f>SUM(D763:D775)</f>
        <v>217210</v>
      </c>
      <c r="E776" s="40">
        <f>SUM(E763:E775)</f>
        <v>0</v>
      </c>
      <c r="F776" s="3"/>
      <c r="G776" s="40">
        <f>SUM(G763:G775)</f>
        <v>217210</v>
      </c>
      <c r="H776" s="92"/>
      <c r="I776" s="40">
        <f>SUM(I763:I775)</f>
        <v>200000</v>
      </c>
      <c r="K776" s="40">
        <f>SUM(K763:K775)</f>
        <v>17210</v>
      </c>
      <c r="L776" s="25"/>
      <c r="M776" s="97">
        <f>SUM(M763:M775)</f>
        <v>0</v>
      </c>
    </row>
    <row r="777" spans="1:13" ht="14.5" thickTop="1" x14ac:dyDescent="0.3">
      <c r="A777" s="99" t="s">
        <v>1834</v>
      </c>
      <c r="B777" s="100"/>
      <c r="C777" s="74"/>
      <c r="D777" s="25"/>
      <c r="F777" s="3"/>
      <c r="H777" s="92"/>
      <c r="L777" s="25"/>
      <c r="M777" s="15"/>
    </row>
    <row r="778" spans="1:13" x14ac:dyDescent="0.3">
      <c r="A778" s="74" t="s">
        <v>1211</v>
      </c>
      <c r="B778" s="93">
        <v>61000</v>
      </c>
      <c r="C778" s="74" t="s">
        <v>1066</v>
      </c>
      <c r="D778" s="25">
        <v>218210</v>
      </c>
      <c r="E778" s="25">
        <v>0</v>
      </c>
      <c r="F778" s="3"/>
      <c r="G778" s="15">
        <f t="shared" ref="G778:G790" si="132">D778+E778</f>
        <v>218210</v>
      </c>
      <c r="H778" s="92"/>
      <c r="I778" s="25">
        <v>200000</v>
      </c>
      <c r="K778" s="25">
        <v>18210</v>
      </c>
      <c r="L778" s="25"/>
      <c r="M778" s="15">
        <f t="shared" ref="M778:M790" si="133">G778-I778-K778</f>
        <v>0</v>
      </c>
    </row>
    <row r="779" spans="1:13" x14ac:dyDescent="0.3">
      <c r="A779" s="74" t="s">
        <v>1212</v>
      </c>
      <c r="B779" s="93">
        <v>61020</v>
      </c>
      <c r="C779" s="74" t="s">
        <v>1068</v>
      </c>
      <c r="D779" s="25">
        <v>0</v>
      </c>
      <c r="E779" s="25">
        <v>0</v>
      </c>
      <c r="F779" s="3"/>
      <c r="G779" s="15">
        <f t="shared" si="132"/>
        <v>0</v>
      </c>
      <c r="H779" s="92"/>
      <c r="I779" s="25">
        <v>0</v>
      </c>
      <c r="K779" s="25">
        <v>0</v>
      </c>
      <c r="L779" s="25"/>
      <c r="M779" s="15">
        <f t="shared" si="133"/>
        <v>0</v>
      </c>
    </row>
    <row r="780" spans="1:13" x14ac:dyDescent="0.3">
      <c r="A780" s="74" t="s">
        <v>1213</v>
      </c>
      <c r="B780" s="93">
        <v>61040</v>
      </c>
      <c r="C780" s="74" t="s">
        <v>1070</v>
      </c>
      <c r="D780" s="25">
        <v>0</v>
      </c>
      <c r="E780" s="25">
        <v>0</v>
      </c>
      <c r="F780" s="3"/>
      <c r="G780" s="15">
        <f t="shared" si="132"/>
        <v>0</v>
      </c>
      <c r="H780" s="92"/>
      <c r="I780" s="25">
        <v>0</v>
      </c>
      <c r="K780" s="25">
        <v>0</v>
      </c>
      <c r="L780" s="25"/>
      <c r="M780" s="15">
        <f t="shared" si="133"/>
        <v>0</v>
      </c>
    </row>
    <row r="781" spans="1:13" x14ac:dyDescent="0.3">
      <c r="A781" s="74" t="s">
        <v>1214</v>
      </c>
      <c r="B781" s="93">
        <v>61060</v>
      </c>
      <c r="C781" s="74" t="s">
        <v>1072</v>
      </c>
      <c r="D781" s="25">
        <v>0</v>
      </c>
      <c r="E781" s="25">
        <v>0</v>
      </c>
      <c r="F781" s="3"/>
      <c r="G781" s="15">
        <f t="shared" si="132"/>
        <v>0</v>
      </c>
      <c r="H781" s="92"/>
      <c r="I781" s="25">
        <v>0</v>
      </c>
      <c r="K781" s="25">
        <v>0</v>
      </c>
      <c r="L781" s="25"/>
      <c r="M781" s="15">
        <f t="shared" si="133"/>
        <v>0</v>
      </c>
    </row>
    <row r="782" spans="1:13" x14ac:dyDescent="0.3">
      <c r="A782" s="74" t="s">
        <v>1215</v>
      </c>
      <c r="B782" s="93">
        <v>61080</v>
      </c>
      <c r="C782" s="74" t="s">
        <v>1074</v>
      </c>
      <c r="D782" s="25">
        <v>0</v>
      </c>
      <c r="E782" s="25">
        <v>0</v>
      </c>
      <c r="F782" s="3"/>
      <c r="G782" s="15">
        <f t="shared" si="132"/>
        <v>0</v>
      </c>
      <c r="H782" s="92"/>
      <c r="I782" s="25">
        <v>0</v>
      </c>
      <c r="K782" s="25">
        <v>0</v>
      </c>
      <c r="L782" s="25"/>
      <c r="M782" s="15">
        <f t="shared" si="133"/>
        <v>0</v>
      </c>
    </row>
    <row r="783" spans="1:13" x14ac:dyDescent="0.3">
      <c r="A783" s="74" t="s">
        <v>1216</v>
      </c>
      <c r="B783" s="93">
        <v>61100</v>
      </c>
      <c r="C783" s="74" t="s">
        <v>1098</v>
      </c>
      <c r="D783" s="25">
        <v>0</v>
      </c>
      <c r="E783" s="25">
        <v>0</v>
      </c>
      <c r="F783" s="3"/>
      <c r="G783" s="15">
        <f t="shared" si="132"/>
        <v>0</v>
      </c>
      <c r="H783" s="92"/>
      <c r="I783" s="25">
        <v>0</v>
      </c>
      <c r="K783" s="25">
        <v>0</v>
      </c>
      <c r="L783" s="25"/>
      <c r="M783" s="15">
        <f t="shared" si="133"/>
        <v>0</v>
      </c>
    </row>
    <row r="784" spans="1:13" x14ac:dyDescent="0.3">
      <c r="A784" s="74" t="s">
        <v>1217</v>
      </c>
      <c r="B784" s="93">
        <v>61120</v>
      </c>
      <c r="C784" s="74" t="s">
        <v>1078</v>
      </c>
      <c r="D784" s="25">
        <v>0</v>
      </c>
      <c r="E784" s="25">
        <v>0</v>
      </c>
      <c r="F784" s="3"/>
      <c r="G784" s="15">
        <f t="shared" si="132"/>
        <v>0</v>
      </c>
      <c r="H784" s="92"/>
      <c r="I784" s="25">
        <v>0</v>
      </c>
      <c r="K784" s="25">
        <v>0</v>
      </c>
      <c r="L784" s="25"/>
      <c r="M784" s="15">
        <f t="shared" si="133"/>
        <v>0</v>
      </c>
    </row>
    <row r="785" spans="1:13" x14ac:dyDescent="0.3">
      <c r="A785" s="74" t="s">
        <v>1218</v>
      </c>
      <c r="B785" s="93">
        <v>61140</v>
      </c>
      <c r="C785" s="74" t="s">
        <v>1080</v>
      </c>
      <c r="D785" s="25">
        <v>0</v>
      </c>
      <c r="E785" s="25">
        <v>0</v>
      </c>
      <c r="F785" s="3"/>
      <c r="G785" s="15">
        <f t="shared" si="132"/>
        <v>0</v>
      </c>
      <c r="H785" s="92"/>
      <c r="I785" s="25">
        <v>0</v>
      </c>
      <c r="K785" s="25">
        <v>0</v>
      </c>
      <c r="L785" s="25"/>
      <c r="M785" s="15">
        <f t="shared" si="133"/>
        <v>0</v>
      </c>
    </row>
    <row r="786" spans="1:13" x14ac:dyDescent="0.3">
      <c r="A786" s="74" t="s">
        <v>1219</v>
      </c>
      <c r="B786" s="93">
        <v>61160</v>
      </c>
      <c r="C786" s="74" t="s">
        <v>1082</v>
      </c>
      <c r="D786" s="25">
        <v>0</v>
      </c>
      <c r="E786" s="25">
        <v>0</v>
      </c>
      <c r="F786" s="3"/>
      <c r="G786" s="15">
        <f t="shared" si="132"/>
        <v>0</v>
      </c>
      <c r="H786" s="92"/>
      <c r="I786" s="25">
        <v>0</v>
      </c>
      <c r="K786" s="25">
        <v>0</v>
      </c>
      <c r="L786" s="25"/>
      <c r="M786" s="15">
        <f t="shared" si="133"/>
        <v>0</v>
      </c>
    </row>
    <row r="787" spans="1:13" x14ac:dyDescent="0.3">
      <c r="A787" s="74" t="s">
        <v>1220</v>
      </c>
      <c r="B787" s="93">
        <v>61180</v>
      </c>
      <c r="C787" s="74" t="s">
        <v>1084</v>
      </c>
      <c r="D787" s="25">
        <v>0</v>
      </c>
      <c r="E787" s="25">
        <v>0</v>
      </c>
      <c r="F787" s="3"/>
      <c r="G787" s="15">
        <f t="shared" si="132"/>
        <v>0</v>
      </c>
      <c r="H787" s="92"/>
      <c r="I787" s="25">
        <v>0</v>
      </c>
      <c r="K787" s="25">
        <v>0</v>
      </c>
      <c r="L787" s="25"/>
      <c r="M787" s="15">
        <f t="shared" si="133"/>
        <v>0</v>
      </c>
    </row>
    <row r="788" spans="1:13" x14ac:dyDescent="0.3">
      <c r="A788" s="74" t="s">
        <v>1221</v>
      </c>
      <c r="B788" s="93">
        <v>61200</v>
      </c>
      <c r="C788" s="74" t="s">
        <v>1086</v>
      </c>
      <c r="D788" s="25">
        <v>0</v>
      </c>
      <c r="E788" s="25">
        <v>0</v>
      </c>
      <c r="F788" s="3"/>
      <c r="G788" s="15">
        <f t="shared" si="132"/>
        <v>0</v>
      </c>
      <c r="H788" s="92"/>
      <c r="I788" s="25">
        <v>0</v>
      </c>
      <c r="K788" s="25">
        <v>0</v>
      </c>
      <c r="L788" s="25"/>
      <c r="M788" s="15">
        <f t="shared" si="133"/>
        <v>0</v>
      </c>
    </row>
    <row r="789" spans="1:13" x14ac:dyDescent="0.3">
      <c r="A789" s="74" t="s">
        <v>1222</v>
      </c>
      <c r="B789" s="93">
        <v>61220</v>
      </c>
      <c r="C789" s="74" t="s">
        <v>1088</v>
      </c>
      <c r="D789" s="25">
        <v>0</v>
      </c>
      <c r="E789" s="25">
        <v>0</v>
      </c>
      <c r="F789" s="3"/>
      <c r="G789" s="15">
        <f t="shared" si="132"/>
        <v>0</v>
      </c>
      <c r="H789" s="92"/>
      <c r="I789" s="25">
        <v>0</v>
      </c>
      <c r="K789" s="25">
        <v>0</v>
      </c>
      <c r="L789" s="25"/>
      <c r="M789" s="15">
        <f t="shared" si="133"/>
        <v>0</v>
      </c>
    </row>
    <row r="790" spans="1:13" x14ac:dyDescent="0.3">
      <c r="A790" s="74" t="s">
        <v>1223</v>
      </c>
      <c r="B790" s="93">
        <v>61225</v>
      </c>
      <c r="C790" s="74" t="s">
        <v>1090</v>
      </c>
      <c r="D790" s="25">
        <v>0</v>
      </c>
      <c r="E790" s="25">
        <v>0</v>
      </c>
      <c r="F790" s="3"/>
      <c r="G790" s="15">
        <f t="shared" si="132"/>
        <v>0</v>
      </c>
      <c r="H790" s="92"/>
      <c r="I790" s="25">
        <v>0</v>
      </c>
      <c r="K790" s="25">
        <v>0</v>
      </c>
      <c r="L790" s="25"/>
      <c r="M790" s="15">
        <f t="shared" si="133"/>
        <v>0</v>
      </c>
    </row>
    <row r="791" spans="1:13" ht="14.5" thickBot="1" x14ac:dyDescent="0.35">
      <c r="A791" s="74" t="s">
        <v>1224</v>
      </c>
      <c r="B791" s="93">
        <v>61240</v>
      </c>
      <c r="C791" s="11" t="s">
        <v>1225</v>
      </c>
      <c r="D791" s="40">
        <f>SUM(D778:D790)</f>
        <v>218210</v>
      </c>
      <c r="E791" s="40">
        <f>SUM(E778:E790)</f>
        <v>0</v>
      </c>
      <c r="F791" s="3"/>
      <c r="G791" s="40">
        <f>SUM(G778:G790)</f>
        <v>218210</v>
      </c>
      <c r="H791" s="92"/>
      <c r="I791" s="40">
        <f>SUM(I778:I790)</f>
        <v>200000</v>
      </c>
      <c r="K791" s="40">
        <f>SUM(K778:K790)</f>
        <v>18210</v>
      </c>
      <c r="L791" s="25"/>
      <c r="M791" s="97">
        <f>SUM(M778:M790)</f>
        <v>0</v>
      </c>
    </row>
    <row r="792" spans="1:13" ht="14.5" thickTop="1" x14ac:dyDescent="0.3">
      <c r="A792" s="99" t="s">
        <v>1835</v>
      </c>
      <c r="B792" s="100"/>
      <c r="C792" s="74"/>
      <c r="D792" s="25"/>
      <c r="F792" s="3"/>
      <c r="H792" s="92"/>
      <c r="L792" s="25"/>
      <c r="M792" s="15"/>
    </row>
    <row r="793" spans="1:13" x14ac:dyDescent="0.3">
      <c r="A793" s="74" t="s">
        <v>1226</v>
      </c>
      <c r="B793" s="93">
        <v>61500</v>
      </c>
      <c r="C793" s="74" t="s">
        <v>1066</v>
      </c>
      <c r="D793" s="25">
        <v>219210</v>
      </c>
      <c r="E793" s="25">
        <v>0</v>
      </c>
      <c r="F793" s="3"/>
      <c r="G793" s="15">
        <f t="shared" ref="G793:G805" si="134">D793+E793</f>
        <v>219210</v>
      </c>
      <c r="H793" s="92"/>
      <c r="I793" s="25">
        <v>200000</v>
      </c>
      <c r="K793" s="25">
        <v>19210</v>
      </c>
      <c r="L793" s="25"/>
      <c r="M793" s="15">
        <f t="shared" ref="M793:M805" si="135">G793-I793-K793</f>
        <v>0</v>
      </c>
    </row>
    <row r="794" spans="1:13" x14ac:dyDescent="0.3">
      <c r="A794" s="74" t="s">
        <v>1227</v>
      </c>
      <c r="B794" s="93">
        <v>61520</v>
      </c>
      <c r="C794" s="74" t="s">
        <v>1068</v>
      </c>
      <c r="D794" s="25">
        <v>0</v>
      </c>
      <c r="E794" s="25">
        <v>0</v>
      </c>
      <c r="F794" s="3"/>
      <c r="G794" s="15">
        <f t="shared" si="134"/>
        <v>0</v>
      </c>
      <c r="H794" s="92"/>
      <c r="I794" s="25">
        <v>0</v>
      </c>
      <c r="K794" s="25">
        <v>0</v>
      </c>
      <c r="L794" s="25"/>
      <c r="M794" s="15">
        <f t="shared" si="135"/>
        <v>0</v>
      </c>
    </row>
    <row r="795" spans="1:13" x14ac:dyDescent="0.3">
      <c r="A795" s="74" t="s">
        <v>1228</v>
      </c>
      <c r="B795" s="93">
        <v>61540</v>
      </c>
      <c r="C795" s="74" t="s">
        <v>1070</v>
      </c>
      <c r="D795" s="25">
        <v>0</v>
      </c>
      <c r="E795" s="25">
        <v>0</v>
      </c>
      <c r="F795" s="3"/>
      <c r="G795" s="15">
        <f t="shared" si="134"/>
        <v>0</v>
      </c>
      <c r="H795" s="92"/>
      <c r="I795" s="25">
        <v>0</v>
      </c>
      <c r="K795" s="25">
        <v>0</v>
      </c>
      <c r="L795" s="25"/>
      <c r="M795" s="15">
        <f t="shared" si="135"/>
        <v>0</v>
      </c>
    </row>
    <row r="796" spans="1:13" x14ac:dyDescent="0.3">
      <c r="A796" s="74" t="s">
        <v>1229</v>
      </c>
      <c r="B796" s="93">
        <v>61560</v>
      </c>
      <c r="C796" s="74" t="s">
        <v>1072</v>
      </c>
      <c r="D796" s="25">
        <v>0</v>
      </c>
      <c r="E796" s="25">
        <v>0</v>
      </c>
      <c r="F796" s="3"/>
      <c r="G796" s="15">
        <f t="shared" si="134"/>
        <v>0</v>
      </c>
      <c r="H796" s="92"/>
      <c r="I796" s="25">
        <v>0</v>
      </c>
      <c r="K796" s="25">
        <v>0</v>
      </c>
      <c r="L796" s="25"/>
      <c r="M796" s="15">
        <f t="shared" si="135"/>
        <v>0</v>
      </c>
    </row>
    <row r="797" spans="1:13" x14ac:dyDescent="0.3">
      <c r="A797" s="74" t="s">
        <v>1230</v>
      </c>
      <c r="B797" s="93">
        <v>61580</v>
      </c>
      <c r="C797" s="74" t="s">
        <v>1074</v>
      </c>
      <c r="D797" s="25">
        <v>0</v>
      </c>
      <c r="E797" s="25">
        <v>0</v>
      </c>
      <c r="F797" s="3"/>
      <c r="G797" s="15">
        <f t="shared" si="134"/>
        <v>0</v>
      </c>
      <c r="H797" s="92"/>
      <c r="I797" s="25">
        <v>0</v>
      </c>
      <c r="K797" s="25">
        <v>0</v>
      </c>
      <c r="L797" s="25"/>
      <c r="M797" s="15">
        <f t="shared" si="135"/>
        <v>0</v>
      </c>
    </row>
    <row r="798" spans="1:13" x14ac:dyDescent="0.3">
      <c r="A798" s="74" t="s">
        <v>1231</v>
      </c>
      <c r="B798" s="93">
        <v>61600</v>
      </c>
      <c r="C798" s="74" t="s">
        <v>1098</v>
      </c>
      <c r="D798" s="25">
        <v>0</v>
      </c>
      <c r="E798" s="25">
        <v>0</v>
      </c>
      <c r="F798" s="3"/>
      <c r="G798" s="15">
        <f t="shared" si="134"/>
        <v>0</v>
      </c>
      <c r="H798" s="92"/>
      <c r="I798" s="25">
        <v>0</v>
      </c>
      <c r="K798" s="25">
        <v>0</v>
      </c>
      <c r="L798" s="25"/>
      <c r="M798" s="15">
        <f t="shared" si="135"/>
        <v>0</v>
      </c>
    </row>
    <row r="799" spans="1:13" x14ac:dyDescent="0.3">
      <c r="A799" s="74" t="s">
        <v>1232</v>
      </c>
      <c r="B799" s="93">
        <v>61620</v>
      </c>
      <c r="C799" s="74" t="s">
        <v>1078</v>
      </c>
      <c r="D799" s="25">
        <v>0</v>
      </c>
      <c r="E799" s="25">
        <v>0</v>
      </c>
      <c r="F799" s="3"/>
      <c r="G799" s="15">
        <f t="shared" si="134"/>
        <v>0</v>
      </c>
      <c r="H799" s="92"/>
      <c r="I799" s="25">
        <v>0</v>
      </c>
      <c r="K799" s="25">
        <v>0</v>
      </c>
      <c r="L799" s="25"/>
      <c r="M799" s="15">
        <f t="shared" si="135"/>
        <v>0</v>
      </c>
    </row>
    <row r="800" spans="1:13" x14ac:dyDescent="0.3">
      <c r="A800" s="74" t="s">
        <v>1233</v>
      </c>
      <c r="B800" s="93">
        <v>61640</v>
      </c>
      <c r="C800" s="74" t="s">
        <v>1080</v>
      </c>
      <c r="D800" s="25">
        <v>0</v>
      </c>
      <c r="E800" s="25">
        <v>0</v>
      </c>
      <c r="F800" s="3"/>
      <c r="G800" s="15">
        <f t="shared" si="134"/>
        <v>0</v>
      </c>
      <c r="H800" s="92"/>
      <c r="I800" s="25">
        <v>0</v>
      </c>
      <c r="K800" s="25">
        <v>0</v>
      </c>
      <c r="L800" s="25"/>
      <c r="M800" s="15">
        <f t="shared" si="135"/>
        <v>0</v>
      </c>
    </row>
    <row r="801" spans="1:13" x14ac:dyDescent="0.3">
      <c r="A801" s="74" t="s">
        <v>1234</v>
      </c>
      <c r="B801" s="93">
        <v>61660</v>
      </c>
      <c r="C801" s="74" t="s">
        <v>1082</v>
      </c>
      <c r="D801" s="25">
        <v>0</v>
      </c>
      <c r="E801" s="25">
        <v>0</v>
      </c>
      <c r="F801" s="3"/>
      <c r="G801" s="15">
        <f t="shared" si="134"/>
        <v>0</v>
      </c>
      <c r="H801" s="92"/>
      <c r="I801" s="25">
        <v>0</v>
      </c>
      <c r="K801" s="25">
        <v>0</v>
      </c>
      <c r="L801" s="25"/>
      <c r="M801" s="15">
        <f t="shared" si="135"/>
        <v>0</v>
      </c>
    </row>
    <row r="802" spans="1:13" x14ac:dyDescent="0.3">
      <c r="A802" s="74" t="s">
        <v>1235</v>
      </c>
      <c r="B802" s="93">
        <v>61680</v>
      </c>
      <c r="C802" s="74" t="s">
        <v>1084</v>
      </c>
      <c r="D802" s="25">
        <v>0</v>
      </c>
      <c r="E802" s="25">
        <v>0</v>
      </c>
      <c r="F802" s="3"/>
      <c r="G802" s="15">
        <f t="shared" si="134"/>
        <v>0</v>
      </c>
      <c r="H802" s="92"/>
      <c r="I802" s="25">
        <v>0</v>
      </c>
      <c r="K802" s="25">
        <v>0</v>
      </c>
      <c r="L802" s="25"/>
      <c r="M802" s="15">
        <f t="shared" si="135"/>
        <v>0</v>
      </c>
    </row>
    <row r="803" spans="1:13" x14ac:dyDescent="0.3">
      <c r="A803" s="74" t="s">
        <v>1236</v>
      </c>
      <c r="B803" s="93">
        <v>61700</v>
      </c>
      <c r="C803" s="74" t="s">
        <v>1086</v>
      </c>
      <c r="D803" s="25">
        <v>0</v>
      </c>
      <c r="E803" s="25">
        <v>0</v>
      </c>
      <c r="F803" s="3"/>
      <c r="G803" s="15">
        <f t="shared" si="134"/>
        <v>0</v>
      </c>
      <c r="H803" s="92"/>
      <c r="I803" s="25">
        <v>0</v>
      </c>
      <c r="K803" s="25">
        <v>0</v>
      </c>
      <c r="L803" s="25"/>
      <c r="M803" s="15">
        <f t="shared" si="135"/>
        <v>0</v>
      </c>
    </row>
    <row r="804" spans="1:13" x14ac:dyDescent="0.3">
      <c r="A804" s="74" t="s">
        <v>1237</v>
      </c>
      <c r="B804" s="93">
        <v>61720</v>
      </c>
      <c r="C804" s="74" t="s">
        <v>1088</v>
      </c>
      <c r="D804" s="25">
        <v>0</v>
      </c>
      <c r="E804" s="25">
        <v>0</v>
      </c>
      <c r="F804" s="3"/>
      <c r="G804" s="15">
        <f t="shared" si="134"/>
        <v>0</v>
      </c>
      <c r="H804" s="92"/>
      <c r="I804" s="25">
        <v>0</v>
      </c>
      <c r="K804" s="25">
        <v>0</v>
      </c>
      <c r="L804" s="25"/>
      <c r="M804" s="15">
        <f t="shared" si="135"/>
        <v>0</v>
      </c>
    </row>
    <row r="805" spans="1:13" x14ac:dyDescent="0.3">
      <c r="A805" s="74" t="s">
        <v>1238</v>
      </c>
      <c r="B805" s="93">
        <v>61725</v>
      </c>
      <c r="C805" s="74" t="s">
        <v>1090</v>
      </c>
      <c r="D805" s="25">
        <v>0</v>
      </c>
      <c r="E805" s="25">
        <v>0</v>
      </c>
      <c r="F805" s="3"/>
      <c r="G805" s="15">
        <f t="shared" si="134"/>
        <v>0</v>
      </c>
      <c r="H805" s="92"/>
      <c r="I805" s="25">
        <v>0</v>
      </c>
      <c r="K805" s="25">
        <v>0</v>
      </c>
      <c r="L805" s="25"/>
      <c r="M805" s="15">
        <f t="shared" si="135"/>
        <v>0</v>
      </c>
    </row>
    <row r="806" spans="1:13" ht="14.5" thickBot="1" x14ac:dyDescent="0.35">
      <c r="A806" s="74" t="s">
        <v>1239</v>
      </c>
      <c r="B806" s="93">
        <v>61740</v>
      </c>
      <c r="C806" s="11" t="s">
        <v>825</v>
      </c>
      <c r="D806" s="40">
        <f>SUM(D793:D805)</f>
        <v>219210</v>
      </c>
      <c r="E806" s="40">
        <f>SUM(E793:E805)</f>
        <v>0</v>
      </c>
      <c r="F806" s="3"/>
      <c r="G806" s="40">
        <f>SUM(G793:G805)</f>
        <v>219210</v>
      </c>
      <c r="H806" s="92"/>
      <c r="I806" s="40">
        <f>SUM(I793:I805)</f>
        <v>200000</v>
      </c>
      <c r="K806" s="40">
        <f>SUM(K793:K805)</f>
        <v>19210</v>
      </c>
      <c r="L806" s="25"/>
      <c r="M806" s="97">
        <f>SUM(M793:M805)</f>
        <v>0</v>
      </c>
    </row>
    <row r="807" spans="1:13" ht="14.5" thickTop="1" x14ac:dyDescent="0.3">
      <c r="A807" s="99" t="s">
        <v>1836</v>
      </c>
      <c r="B807" s="100"/>
      <c r="C807" s="74"/>
      <c r="D807" s="25"/>
      <c r="F807" s="3"/>
      <c r="H807" s="92"/>
      <c r="L807" s="25"/>
      <c r="M807" s="15"/>
    </row>
    <row r="808" spans="1:13" x14ac:dyDescent="0.3">
      <c r="A808" s="74" t="s">
        <v>1240</v>
      </c>
      <c r="B808" s="93">
        <v>62500</v>
      </c>
      <c r="C808" s="74" t="s">
        <v>1066</v>
      </c>
      <c r="D808" s="25">
        <v>221210</v>
      </c>
      <c r="E808" s="25">
        <v>0</v>
      </c>
      <c r="F808" s="3"/>
      <c r="G808" s="15">
        <f t="shared" ref="G808:G820" si="136">D808+E808</f>
        <v>221210</v>
      </c>
      <c r="H808" s="92"/>
      <c r="I808" s="25">
        <v>200000</v>
      </c>
      <c r="K808" s="25">
        <v>21210</v>
      </c>
      <c r="L808" s="25"/>
      <c r="M808" s="15">
        <f t="shared" ref="M808:M820" si="137">G808-I808-K808</f>
        <v>0</v>
      </c>
    </row>
    <row r="809" spans="1:13" x14ac:dyDescent="0.3">
      <c r="A809" s="74" t="s">
        <v>1241</v>
      </c>
      <c r="B809" s="93">
        <v>62520</v>
      </c>
      <c r="C809" s="74" t="s">
        <v>1068</v>
      </c>
      <c r="D809" s="25">
        <v>0</v>
      </c>
      <c r="E809" s="25">
        <v>0</v>
      </c>
      <c r="F809" s="3"/>
      <c r="G809" s="15">
        <f t="shared" si="136"/>
        <v>0</v>
      </c>
      <c r="H809" s="92"/>
      <c r="I809" s="25">
        <v>0</v>
      </c>
      <c r="K809" s="25">
        <v>0</v>
      </c>
      <c r="L809" s="25"/>
      <c r="M809" s="15">
        <f t="shared" si="137"/>
        <v>0</v>
      </c>
    </row>
    <row r="810" spans="1:13" x14ac:dyDescent="0.3">
      <c r="A810" s="74" t="s">
        <v>1242</v>
      </c>
      <c r="B810" s="93">
        <v>62540</v>
      </c>
      <c r="C810" s="74" t="s">
        <v>1070</v>
      </c>
      <c r="D810" s="25">
        <v>0</v>
      </c>
      <c r="E810" s="25">
        <v>0</v>
      </c>
      <c r="F810" s="3"/>
      <c r="G810" s="15">
        <f t="shared" si="136"/>
        <v>0</v>
      </c>
      <c r="H810" s="92"/>
      <c r="I810" s="25">
        <v>0</v>
      </c>
      <c r="K810" s="25">
        <v>0</v>
      </c>
      <c r="L810" s="25"/>
      <c r="M810" s="15">
        <f t="shared" si="137"/>
        <v>0</v>
      </c>
    </row>
    <row r="811" spans="1:13" x14ac:dyDescent="0.3">
      <c r="A811" s="74" t="s">
        <v>1243</v>
      </c>
      <c r="B811" s="93">
        <v>62560</v>
      </c>
      <c r="C811" s="74" t="s">
        <v>1072</v>
      </c>
      <c r="D811" s="25">
        <v>0</v>
      </c>
      <c r="E811" s="25">
        <v>0</v>
      </c>
      <c r="F811" s="3"/>
      <c r="G811" s="15">
        <f t="shared" si="136"/>
        <v>0</v>
      </c>
      <c r="H811" s="92"/>
      <c r="I811" s="25">
        <v>0</v>
      </c>
      <c r="K811" s="25">
        <v>0</v>
      </c>
      <c r="L811" s="25"/>
      <c r="M811" s="15">
        <f t="shared" si="137"/>
        <v>0</v>
      </c>
    </row>
    <row r="812" spans="1:13" x14ac:dyDescent="0.3">
      <c r="A812" s="74" t="s">
        <v>1244</v>
      </c>
      <c r="B812" s="93">
        <v>62580</v>
      </c>
      <c r="C812" s="74" t="s">
        <v>1074</v>
      </c>
      <c r="D812" s="25">
        <v>0</v>
      </c>
      <c r="E812" s="25">
        <v>0</v>
      </c>
      <c r="F812" s="3"/>
      <c r="G812" s="15">
        <f t="shared" si="136"/>
        <v>0</v>
      </c>
      <c r="H812" s="92"/>
      <c r="I812" s="25">
        <v>0</v>
      </c>
      <c r="K812" s="25">
        <v>0</v>
      </c>
      <c r="L812" s="25"/>
      <c r="M812" s="15">
        <f t="shared" si="137"/>
        <v>0</v>
      </c>
    </row>
    <row r="813" spans="1:13" x14ac:dyDescent="0.3">
      <c r="A813" s="74" t="s">
        <v>1245</v>
      </c>
      <c r="B813" s="93">
        <v>62600</v>
      </c>
      <c r="C813" s="74" t="s">
        <v>1098</v>
      </c>
      <c r="D813" s="25">
        <v>0</v>
      </c>
      <c r="E813" s="25">
        <v>0</v>
      </c>
      <c r="F813" s="3"/>
      <c r="G813" s="15">
        <f t="shared" si="136"/>
        <v>0</v>
      </c>
      <c r="H813" s="92"/>
      <c r="I813" s="25">
        <v>0</v>
      </c>
      <c r="K813" s="25">
        <v>0</v>
      </c>
      <c r="L813" s="25"/>
      <c r="M813" s="15">
        <f t="shared" si="137"/>
        <v>0</v>
      </c>
    </row>
    <row r="814" spans="1:13" x14ac:dyDescent="0.3">
      <c r="A814" s="74" t="s">
        <v>1246</v>
      </c>
      <c r="B814" s="93">
        <v>62620</v>
      </c>
      <c r="C814" s="74" t="s">
        <v>1078</v>
      </c>
      <c r="D814" s="25">
        <v>0</v>
      </c>
      <c r="E814" s="25">
        <v>0</v>
      </c>
      <c r="F814" s="3"/>
      <c r="G814" s="15">
        <f t="shared" si="136"/>
        <v>0</v>
      </c>
      <c r="H814" s="92"/>
      <c r="I814" s="25">
        <v>0</v>
      </c>
      <c r="K814" s="25">
        <v>0</v>
      </c>
      <c r="L814" s="25"/>
      <c r="M814" s="15">
        <f t="shared" si="137"/>
        <v>0</v>
      </c>
    </row>
    <row r="815" spans="1:13" x14ac:dyDescent="0.3">
      <c r="A815" s="74" t="s">
        <v>1247</v>
      </c>
      <c r="B815" s="93">
        <v>62640</v>
      </c>
      <c r="C815" s="74" t="s">
        <v>1080</v>
      </c>
      <c r="D815" s="25">
        <v>0</v>
      </c>
      <c r="E815" s="25">
        <v>0</v>
      </c>
      <c r="F815" s="3"/>
      <c r="G815" s="15">
        <f t="shared" si="136"/>
        <v>0</v>
      </c>
      <c r="H815" s="92"/>
      <c r="I815" s="25">
        <v>0</v>
      </c>
      <c r="K815" s="25">
        <v>0</v>
      </c>
      <c r="L815" s="25"/>
      <c r="M815" s="15">
        <f t="shared" si="137"/>
        <v>0</v>
      </c>
    </row>
    <row r="816" spans="1:13" x14ac:dyDescent="0.3">
      <c r="A816" s="74" t="s">
        <v>1248</v>
      </c>
      <c r="B816" s="93">
        <v>62660</v>
      </c>
      <c r="C816" s="74" t="s">
        <v>1082</v>
      </c>
      <c r="D816" s="25">
        <v>0</v>
      </c>
      <c r="E816" s="25">
        <v>0</v>
      </c>
      <c r="F816" s="3"/>
      <c r="G816" s="15">
        <f t="shared" si="136"/>
        <v>0</v>
      </c>
      <c r="H816" s="92"/>
      <c r="I816" s="25">
        <v>0</v>
      </c>
      <c r="K816" s="25">
        <v>0</v>
      </c>
      <c r="L816" s="25"/>
      <c r="M816" s="15">
        <f t="shared" si="137"/>
        <v>0</v>
      </c>
    </row>
    <row r="817" spans="1:13" x14ac:dyDescent="0.3">
      <c r="A817" s="74" t="s">
        <v>1249</v>
      </c>
      <c r="B817" s="93">
        <v>62680</v>
      </c>
      <c r="C817" s="74" t="s">
        <v>1084</v>
      </c>
      <c r="D817" s="25">
        <v>0</v>
      </c>
      <c r="E817" s="25">
        <v>0</v>
      </c>
      <c r="F817" s="3"/>
      <c r="G817" s="15">
        <f t="shared" si="136"/>
        <v>0</v>
      </c>
      <c r="H817" s="92"/>
      <c r="I817" s="25">
        <v>0</v>
      </c>
      <c r="K817" s="25">
        <v>0</v>
      </c>
      <c r="L817" s="25"/>
      <c r="M817" s="15">
        <f t="shared" si="137"/>
        <v>0</v>
      </c>
    </row>
    <row r="818" spans="1:13" x14ac:dyDescent="0.3">
      <c r="A818" s="74" t="s">
        <v>1250</v>
      </c>
      <c r="B818" s="93">
        <v>62700</v>
      </c>
      <c r="C818" s="74" t="s">
        <v>1086</v>
      </c>
      <c r="D818" s="25">
        <v>0</v>
      </c>
      <c r="E818" s="25">
        <v>0</v>
      </c>
      <c r="F818" s="3"/>
      <c r="G818" s="15">
        <f t="shared" si="136"/>
        <v>0</v>
      </c>
      <c r="H818" s="92"/>
      <c r="I818" s="25">
        <v>0</v>
      </c>
      <c r="K818" s="25">
        <v>0</v>
      </c>
      <c r="L818" s="25"/>
      <c r="M818" s="15">
        <f t="shared" si="137"/>
        <v>0</v>
      </c>
    </row>
    <row r="819" spans="1:13" x14ac:dyDescent="0.3">
      <c r="A819" s="74" t="s">
        <v>1251</v>
      </c>
      <c r="B819" s="93">
        <v>62720</v>
      </c>
      <c r="C819" s="74" t="s">
        <v>1088</v>
      </c>
      <c r="D819" s="25">
        <v>0</v>
      </c>
      <c r="E819" s="25">
        <v>0</v>
      </c>
      <c r="F819" s="3"/>
      <c r="G819" s="15">
        <f t="shared" si="136"/>
        <v>0</v>
      </c>
      <c r="H819" s="92"/>
      <c r="I819" s="25">
        <v>0</v>
      </c>
      <c r="K819" s="25">
        <v>0</v>
      </c>
      <c r="L819" s="25"/>
      <c r="M819" s="15">
        <f t="shared" si="137"/>
        <v>0</v>
      </c>
    </row>
    <row r="820" spans="1:13" x14ac:dyDescent="0.3">
      <c r="A820" s="74" t="s">
        <v>1252</v>
      </c>
      <c r="B820" s="93">
        <v>62725</v>
      </c>
      <c r="C820" s="74" t="s">
        <v>1090</v>
      </c>
      <c r="D820" s="25">
        <v>0</v>
      </c>
      <c r="E820" s="25">
        <v>0</v>
      </c>
      <c r="F820" s="3"/>
      <c r="G820" s="15">
        <f t="shared" si="136"/>
        <v>0</v>
      </c>
      <c r="H820" s="92"/>
      <c r="I820" s="25">
        <v>0</v>
      </c>
      <c r="K820" s="25">
        <v>0</v>
      </c>
      <c r="L820" s="25"/>
      <c r="M820" s="15">
        <f t="shared" si="137"/>
        <v>0</v>
      </c>
    </row>
    <row r="821" spans="1:13" ht="14.5" thickBot="1" x14ac:dyDescent="0.35">
      <c r="A821" s="74" t="s">
        <v>1253</v>
      </c>
      <c r="B821" s="93">
        <v>62740</v>
      </c>
      <c r="C821" s="11" t="s">
        <v>1254</v>
      </c>
      <c r="D821" s="40">
        <f>SUM(D808:D820)</f>
        <v>221210</v>
      </c>
      <c r="E821" s="40">
        <f>SUM(E808:E820)</f>
        <v>0</v>
      </c>
      <c r="F821" s="3"/>
      <c r="G821" s="40">
        <f>SUM(G808:G820)</f>
        <v>221210</v>
      </c>
      <c r="H821" s="92"/>
      <c r="I821" s="40">
        <f>SUM(I808:I820)</f>
        <v>200000</v>
      </c>
      <c r="K821" s="40">
        <f>SUM(K808:K820)</f>
        <v>21210</v>
      </c>
      <c r="L821" s="25"/>
      <c r="M821" s="97">
        <f>SUM(M808:M820)</f>
        <v>0</v>
      </c>
    </row>
    <row r="822" spans="1:13" ht="14.5" thickTop="1" x14ac:dyDescent="0.3">
      <c r="A822" s="99" t="s">
        <v>1837</v>
      </c>
      <c r="B822" s="100"/>
      <c r="C822" s="74"/>
      <c r="D822" s="25"/>
      <c r="F822" s="3"/>
      <c r="H822" s="92"/>
      <c r="L822" s="25"/>
      <c r="M822" s="15"/>
    </row>
    <row r="823" spans="1:13" x14ac:dyDescent="0.3">
      <c r="A823" s="74" t="s">
        <v>1255</v>
      </c>
      <c r="B823" s="93">
        <v>63000</v>
      </c>
      <c r="C823" s="74" t="s">
        <v>1066</v>
      </c>
      <c r="D823" s="25">
        <v>222210</v>
      </c>
      <c r="E823" s="25">
        <v>0</v>
      </c>
      <c r="F823" s="3"/>
      <c r="G823" s="15">
        <f t="shared" ref="G823:G835" si="138">D823+E823</f>
        <v>222210</v>
      </c>
      <c r="H823" s="92"/>
      <c r="I823" s="25">
        <v>200000</v>
      </c>
      <c r="K823" s="25">
        <v>22210</v>
      </c>
      <c r="L823" s="25"/>
      <c r="M823" s="15">
        <f t="shared" ref="M823:M835" si="139">G823-I823-K823</f>
        <v>0</v>
      </c>
    </row>
    <row r="824" spans="1:13" x14ac:dyDescent="0.3">
      <c r="A824" s="74" t="s">
        <v>1256</v>
      </c>
      <c r="B824" s="93">
        <v>63020</v>
      </c>
      <c r="C824" s="74" t="s">
        <v>1068</v>
      </c>
      <c r="D824" s="25">
        <v>0</v>
      </c>
      <c r="E824" s="25">
        <v>0</v>
      </c>
      <c r="F824" s="3"/>
      <c r="G824" s="15">
        <f t="shared" si="138"/>
        <v>0</v>
      </c>
      <c r="H824" s="92"/>
      <c r="I824" s="25">
        <v>0</v>
      </c>
      <c r="K824" s="25">
        <v>0</v>
      </c>
      <c r="L824" s="25"/>
      <c r="M824" s="15">
        <f t="shared" si="139"/>
        <v>0</v>
      </c>
    </row>
    <row r="825" spans="1:13" x14ac:dyDescent="0.3">
      <c r="A825" s="74" t="s">
        <v>1257</v>
      </c>
      <c r="B825" s="93">
        <v>63040</v>
      </c>
      <c r="C825" s="74" t="s">
        <v>1070</v>
      </c>
      <c r="D825" s="25">
        <v>0</v>
      </c>
      <c r="E825" s="25">
        <v>0</v>
      </c>
      <c r="F825" s="3"/>
      <c r="G825" s="15">
        <f t="shared" si="138"/>
        <v>0</v>
      </c>
      <c r="H825" s="92"/>
      <c r="I825" s="25">
        <v>0</v>
      </c>
      <c r="K825" s="25">
        <v>0</v>
      </c>
      <c r="L825" s="25"/>
      <c r="M825" s="15">
        <f t="shared" si="139"/>
        <v>0</v>
      </c>
    </row>
    <row r="826" spans="1:13" x14ac:dyDescent="0.3">
      <c r="A826" s="74" t="s">
        <v>1258</v>
      </c>
      <c r="B826" s="93">
        <v>63060</v>
      </c>
      <c r="C826" s="74" t="s">
        <v>1072</v>
      </c>
      <c r="D826" s="25">
        <v>0</v>
      </c>
      <c r="E826" s="25">
        <v>0</v>
      </c>
      <c r="F826" s="3"/>
      <c r="G826" s="15">
        <f t="shared" si="138"/>
        <v>0</v>
      </c>
      <c r="H826" s="92"/>
      <c r="I826" s="25">
        <v>0</v>
      </c>
      <c r="K826" s="25">
        <v>0</v>
      </c>
      <c r="L826" s="25"/>
      <c r="M826" s="15">
        <f t="shared" si="139"/>
        <v>0</v>
      </c>
    </row>
    <row r="827" spans="1:13" x14ac:dyDescent="0.3">
      <c r="A827" s="74" t="s">
        <v>1259</v>
      </c>
      <c r="B827" s="93">
        <v>63080</v>
      </c>
      <c r="C827" s="74" t="s">
        <v>1074</v>
      </c>
      <c r="D827" s="25">
        <v>0</v>
      </c>
      <c r="E827" s="25">
        <v>0</v>
      </c>
      <c r="F827" s="3"/>
      <c r="G827" s="15">
        <f t="shared" si="138"/>
        <v>0</v>
      </c>
      <c r="H827" s="92"/>
      <c r="I827" s="25">
        <v>0</v>
      </c>
      <c r="K827" s="25">
        <v>0</v>
      </c>
      <c r="L827" s="25"/>
      <c r="M827" s="15">
        <f t="shared" si="139"/>
        <v>0</v>
      </c>
    </row>
    <row r="828" spans="1:13" x14ac:dyDescent="0.3">
      <c r="A828" s="74" t="s">
        <v>1260</v>
      </c>
      <c r="B828" s="93">
        <v>63100</v>
      </c>
      <c r="C828" s="74" t="s">
        <v>1098</v>
      </c>
      <c r="D828" s="25">
        <v>0</v>
      </c>
      <c r="E828" s="25">
        <v>0</v>
      </c>
      <c r="F828" s="3"/>
      <c r="G828" s="15">
        <f t="shared" si="138"/>
        <v>0</v>
      </c>
      <c r="H828" s="92"/>
      <c r="I828" s="25">
        <v>0</v>
      </c>
      <c r="K828" s="25">
        <v>0</v>
      </c>
      <c r="L828" s="25"/>
      <c r="M828" s="15">
        <f t="shared" si="139"/>
        <v>0</v>
      </c>
    </row>
    <row r="829" spans="1:13" x14ac:dyDescent="0.3">
      <c r="A829" s="74" t="s">
        <v>1261</v>
      </c>
      <c r="B829" s="93">
        <v>63120</v>
      </c>
      <c r="C829" s="74" t="s">
        <v>1078</v>
      </c>
      <c r="D829" s="25">
        <v>0</v>
      </c>
      <c r="E829" s="25">
        <v>0</v>
      </c>
      <c r="F829" s="3"/>
      <c r="G829" s="15">
        <f t="shared" si="138"/>
        <v>0</v>
      </c>
      <c r="H829" s="92"/>
      <c r="I829" s="25">
        <v>0</v>
      </c>
      <c r="K829" s="25">
        <v>0</v>
      </c>
      <c r="L829" s="25"/>
      <c r="M829" s="15">
        <f t="shared" si="139"/>
        <v>0</v>
      </c>
    </row>
    <row r="830" spans="1:13" x14ac:dyDescent="0.3">
      <c r="A830" s="74" t="s">
        <v>1262</v>
      </c>
      <c r="B830" s="93">
        <v>63140</v>
      </c>
      <c r="C830" s="74" t="s">
        <v>1080</v>
      </c>
      <c r="D830" s="25">
        <v>0</v>
      </c>
      <c r="E830" s="25">
        <v>0</v>
      </c>
      <c r="F830" s="3"/>
      <c r="G830" s="15">
        <f t="shared" si="138"/>
        <v>0</v>
      </c>
      <c r="H830" s="92"/>
      <c r="I830" s="25">
        <v>0</v>
      </c>
      <c r="K830" s="25">
        <v>0</v>
      </c>
      <c r="L830" s="25"/>
      <c r="M830" s="15">
        <f t="shared" si="139"/>
        <v>0</v>
      </c>
    </row>
    <row r="831" spans="1:13" x14ac:dyDescent="0.3">
      <c r="A831" s="74" t="s">
        <v>1263</v>
      </c>
      <c r="B831" s="93">
        <v>63160</v>
      </c>
      <c r="C831" s="74" t="s">
        <v>1082</v>
      </c>
      <c r="D831" s="25">
        <v>0</v>
      </c>
      <c r="E831" s="25">
        <v>0</v>
      </c>
      <c r="F831" s="3"/>
      <c r="G831" s="15">
        <f t="shared" si="138"/>
        <v>0</v>
      </c>
      <c r="H831" s="92"/>
      <c r="I831" s="25">
        <v>0</v>
      </c>
      <c r="K831" s="25">
        <v>0</v>
      </c>
      <c r="L831" s="25"/>
      <c r="M831" s="15">
        <f t="shared" si="139"/>
        <v>0</v>
      </c>
    </row>
    <row r="832" spans="1:13" x14ac:dyDescent="0.3">
      <c r="A832" s="74" t="s">
        <v>1264</v>
      </c>
      <c r="B832" s="93">
        <v>63180</v>
      </c>
      <c r="C832" s="74" t="s">
        <v>1084</v>
      </c>
      <c r="D832" s="25">
        <v>0</v>
      </c>
      <c r="E832" s="25">
        <v>0</v>
      </c>
      <c r="F832" s="3"/>
      <c r="G832" s="15">
        <f t="shared" si="138"/>
        <v>0</v>
      </c>
      <c r="H832" s="92"/>
      <c r="I832" s="25">
        <v>0</v>
      </c>
      <c r="K832" s="25">
        <v>0</v>
      </c>
      <c r="L832" s="25"/>
      <c r="M832" s="15">
        <f t="shared" si="139"/>
        <v>0</v>
      </c>
    </row>
    <row r="833" spans="1:13" x14ac:dyDescent="0.3">
      <c r="A833" s="74" t="s">
        <v>1265</v>
      </c>
      <c r="B833" s="93">
        <v>63200</v>
      </c>
      <c r="C833" s="74" t="s">
        <v>1086</v>
      </c>
      <c r="D833" s="25">
        <v>0</v>
      </c>
      <c r="E833" s="25">
        <v>0</v>
      </c>
      <c r="F833" s="3"/>
      <c r="G833" s="15">
        <f t="shared" si="138"/>
        <v>0</v>
      </c>
      <c r="H833" s="92"/>
      <c r="I833" s="25">
        <v>0</v>
      </c>
      <c r="K833" s="25">
        <v>0</v>
      </c>
      <c r="L833" s="25"/>
      <c r="M833" s="15">
        <f t="shared" si="139"/>
        <v>0</v>
      </c>
    </row>
    <row r="834" spans="1:13" x14ac:dyDescent="0.3">
      <c r="A834" s="74" t="s">
        <v>1266</v>
      </c>
      <c r="B834" s="93">
        <v>63220</v>
      </c>
      <c r="C834" s="74" t="s">
        <v>1088</v>
      </c>
      <c r="D834" s="25">
        <v>0</v>
      </c>
      <c r="E834" s="25">
        <v>0</v>
      </c>
      <c r="F834" s="3"/>
      <c r="G834" s="15">
        <f t="shared" si="138"/>
        <v>0</v>
      </c>
      <c r="H834" s="92"/>
      <c r="I834" s="25">
        <v>0</v>
      </c>
      <c r="K834" s="25">
        <v>0</v>
      </c>
      <c r="L834" s="25"/>
      <c r="M834" s="15">
        <f t="shared" si="139"/>
        <v>0</v>
      </c>
    </row>
    <row r="835" spans="1:13" x14ac:dyDescent="0.3">
      <c r="A835" s="74" t="s">
        <v>1267</v>
      </c>
      <c r="B835" s="93">
        <v>63225</v>
      </c>
      <c r="C835" s="74" t="s">
        <v>1090</v>
      </c>
      <c r="D835" s="25">
        <v>0</v>
      </c>
      <c r="E835" s="25">
        <v>0</v>
      </c>
      <c r="F835" s="3"/>
      <c r="G835" s="15">
        <f t="shared" si="138"/>
        <v>0</v>
      </c>
      <c r="H835" s="92"/>
      <c r="I835" s="25">
        <v>0</v>
      </c>
      <c r="K835" s="25">
        <v>0</v>
      </c>
      <c r="L835" s="25"/>
      <c r="M835" s="15">
        <f t="shared" si="139"/>
        <v>0</v>
      </c>
    </row>
    <row r="836" spans="1:13" ht="14.5" thickBot="1" x14ac:dyDescent="0.35">
      <c r="A836" s="74" t="s">
        <v>1268</v>
      </c>
      <c r="B836" s="93">
        <v>63240</v>
      </c>
      <c r="C836" s="11" t="s">
        <v>853</v>
      </c>
      <c r="D836" s="40">
        <f>SUM(D823:D835)</f>
        <v>222210</v>
      </c>
      <c r="E836" s="40">
        <f>SUM(E823:E835)</f>
        <v>0</v>
      </c>
      <c r="F836" s="3"/>
      <c r="G836" s="40">
        <f>SUM(G823:G835)</f>
        <v>222210</v>
      </c>
      <c r="H836" s="92"/>
      <c r="I836" s="40">
        <f>SUM(I823:I835)</f>
        <v>200000</v>
      </c>
      <c r="K836" s="40">
        <f>SUM(K823:K835)</f>
        <v>22210</v>
      </c>
      <c r="L836" s="25"/>
      <c r="M836" s="97">
        <f>SUM(M823:M835)</f>
        <v>0</v>
      </c>
    </row>
    <row r="837" spans="1:13" ht="14.5" thickTop="1" x14ac:dyDescent="0.3">
      <c r="A837" s="99" t="s">
        <v>1838</v>
      </c>
      <c r="B837" s="100"/>
      <c r="C837" s="74"/>
      <c r="D837" s="25"/>
      <c r="F837" s="3"/>
      <c r="H837" s="92"/>
      <c r="L837" s="25"/>
      <c r="M837" s="15"/>
    </row>
    <row r="838" spans="1:13" x14ac:dyDescent="0.3">
      <c r="A838" s="74" t="s">
        <v>1269</v>
      </c>
      <c r="B838" s="93">
        <v>63500</v>
      </c>
      <c r="C838" s="74" t="s">
        <v>1066</v>
      </c>
      <c r="D838" s="25">
        <v>223210</v>
      </c>
      <c r="E838" s="25">
        <v>0</v>
      </c>
      <c r="F838" s="3"/>
      <c r="G838" s="15">
        <f t="shared" ref="G838:G850" si="140">D838+E838</f>
        <v>223210</v>
      </c>
      <c r="H838" s="92"/>
      <c r="I838" s="25">
        <v>200000</v>
      </c>
      <c r="K838" s="25">
        <v>23210</v>
      </c>
      <c r="L838" s="25"/>
      <c r="M838" s="15">
        <f t="shared" ref="M838:M850" si="141">G838-I838-K838</f>
        <v>0</v>
      </c>
    </row>
    <row r="839" spans="1:13" x14ac:dyDescent="0.3">
      <c r="A839" s="74" t="s">
        <v>1270</v>
      </c>
      <c r="B839" s="93">
        <v>63520</v>
      </c>
      <c r="C839" s="74" t="s">
        <v>1068</v>
      </c>
      <c r="D839" s="25">
        <v>0</v>
      </c>
      <c r="E839" s="25">
        <v>0</v>
      </c>
      <c r="F839" s="3"/>
      <c r="G839" s="15">
        <f t="shared" si="140"/>
        <v>0</v>
      </c>
      <c r="H839" s="92"/>
      <c r="I839" s="25">
        <v>0</v>
      </c>
      <c r="K839" s="25">
        <v>0</v>
      </c>
      <c r="L839" s="25"/>
      <c r="M839" s="15">
        <f t="shared" si="141"/>
        <v>0</v>
      </c>
    </row>
    <row r="840" spans="1:13" x14ac:dyDescent="0.3">
      <c r="A840" s="74" t="s">
        <v>1271</v>
      </c>
      <c r="B840" s="93">
        <v>63540</v>
      </c>
      <c r="C840" s="74" t="s">
        <v>1070</v>
      </c>
      <c r="D840" s="25">
        <v>0</v>
      </c>
      <c r="E840" s="25">
        <v>0</v>
      </c>
      <c r="F840" s="3"/>
      <c r="G840" s="15">
        <f t="shared" si="140"/>
        <v>0</v>
      </c>
      <c r="H840" s="92"/>
      <c r="I840" s="25">
        <v>0</v>
      </c>
      <c r="K840" s="25">
        <v>0</v>
      </c>
      <c r="L840" s="25"/>
      <c r="M840" s="15">
        <f t="shared" si="141"/>
        <v>0</v>
      </c>
    </row>
    <row r="841" spans="1:13" x14ac:dyDescent="0.3">
      <c r="A841" s="74" t="s">
        <v>1272</v>
      </c>
      <c r="B841" s="93">
        <v>63560</v>
      </c>
      <c r="C841" s="74" t="s">
        <v>1072</v>
      </c>
      <c r="D841" s="25">
        <v>0</v>
      </c>
      <c r="E841" s="25">
        <v>0</v>
      </c>
      <c r="F841" s="3"/>
      <c r="G841" s="15">
        <f t="shared" si="140"/>
        <v>0</v>
      </c>
      <c r="H841" s="92"/>
      <c r="I841" s="25">
        <v>0</v>
      </c>
      <c r="K841" s="25">
        <v>0</v>
      </c>
      <c r="L841" s="25"/>
      <c r="M841" s="15">
        <f t="shared" si="141"/>
        <v>0</v>
      </c>
    </row>
    <row r="842" spans="1:13" x14ac:dyDescent="0.3">
      <c r="A842" s="74" t="s">
        <v>1273</v>
      </c>
      <c r="B842" s="93">
        <v>63580</v>
      </c>
      <c r="C842" s="74" t="s">
        <v>1074</v>
      </c>
      <c r="D842" s="25">
        <v>0</v>
      </c>
      <c r="E842" s="25">
        <v>0</v>
      </c>
      <c r="F842" s="3"/>
      <c r="G842" s="15">
        <f t="shared" si="140"/>
        <v>0</v>
      </c>
      <c r="H842" s="92"/>
      <c r="I842" s="25">
        <v>0</v>
      </c>
      <c r="K842" s="25">
        <v>0</v>
      </c>
      <c r="L842" s="25"/>
      <c r="M842" s="15">
        <f t="shared" si="141"/>
        <v>0</v>
      </c>
    </row>
    <row r="843" spans="1:13" x14ac:dyDescent="0.3">
      <c r="A843" s="74" t="s">
        <v>1274</v>
      </c>
      <c r="B843" s="93">
        <v>63600</v>
      </c>
      <c r="C843" s="74" t="s">
        <v>1098</v>
      </c>
      <c r="D843" s="25">
        <v>0</v>
      </c>
      <c r="E843" s="25">
        <v>0</v>
      </c>
      <c r="F843" s="3"/>
      <c r="G843" s="15">
        <f t="shared" si="140"/>
        <v>0</v>
      </c>
      <c r="H843" s="92"/>
      <c r="I843" s="25">
        <v>0</v>
      </c>
      <c r="K843" s="25">
        <v>0</v>
      </c>
      <c r="L843" s="25"/>
      <c r="M843" s="15">
        <f t="shared" si="141"/>
        <v>0</v>
      </c>
    </row>
    <row r="844" spans="1:13" x14ac:dyDescent="0.3">
      <c r="A844" s="74" t="s">
        <v>1275</v>
      </c>
      <c r="B844" s="93">
        <v>63620</v>
      </c>
      <c r="C844" s="74" t="s">
        <v>1078</v>
      </c>
      <c r="D844" s="25">
        <v>0</v>
      </c>
      <c r="E844" s="25">
        <v>0</v>
      </c>
      <c r="F844" s="3"/>
      <c r="G844" s="15">
        <f t="shared" si="140"/>
        <v>0</v>
      </c>
      <c r="H844" s="92"/>
      <c r="I844" s="25">
        <v>0</v>
      </c>
      <c r="K844" s="25">
        <v>0</v>
      </c>
      <c r="L844" s="25"/>
      <c r="M844" s="15">
        <f t="shared" si="141"/>
        <v>0</v>
      </c>
    </row>
    <row r="845" spans="1:13" x14ac:dyDescent="0.3">
      <c r="A845" s="74" t="s">
        <v>1276</v>
      </c>
      <c r="B845" s="93">
        <v>63640</v>
      </c>
      <c r="C845" s="74" t="s">
        <v>1080</v>
      </c>
      <c r="D845" s="25">
        <v>0</v>
      </c>
      <c r="E845" s="25">
        <v>0</v>
      </c>
      <c r="F845" s="3"/>
      <c r="G845" s="15">
        <f t="shared" si="140"/>
        <v>0</v>
      </c>
      <c r="H845" s="92"/>
      <c r="I845" s="25">
        <v>0</v>
      </c>
      <c r="K845" s="25">
        <v>0</v>
      </c>
      <c r="L845" s="25"/>
      <c r="M845" s="15">
        <f t="shared" si="141"/>
        <v>0</v>
      </c>
    </row>
    <row r="846" spans="1:13" x14ac:dyDescent="0.3">
      <c r="A846" s="74" t="s">
        <v>1277</v>
      </c>
      <c r="B846" s="93">
        <v>63660</v>
      </c>
      <c r="C846" s="74" t="s">
        <v>1082</v>
      </c>
      <c r="D846" s="25">
        <v>0</v>
      </c>
      <c r="E846" s="25">
        <v>0</v>
      </c>
      <c r="F846" s="3"/>
      <c r="G846" s="15">
        <f t="shared" si="140"/>
        <v>0</v>
      </c>
      <c r="H846" s="92"/>
      <c r="I846" s="25">
        <v>0</v>
      </c>
      <c r="K846" s="25">
        <v>0</v>
      </c>
      <c r="L846" s="25"/>
      <c r="M846" s="15">
        <f t="shared" si="141"/>
        <v>0</v>
      </c>
    </row>
    <row r="847" spans="1:13" x14ac:dyDescent="0.3">
      <c r="A847" s="74" t="s">
        <v>1278</v>
      </c>
      <c r="B847" s="93">
        <v>63680</v>
      </c>
      <c r="C847" s="74" t="s">
        <v>1084</v>
      </c>
      <c r="D847" s="25">
        <v>0</v>
      </c>
      <c r="E847" s="25">
        <v>0</v>
      </c>
      <c r="F847" s="3"/>
      <c r="G847" s="15">
        <f t="shared" si="140"/>
        <v>0</v>
      </c>
      <c r="H847" s="92"/>
      <c r="I847" s="25">
        <v>0</v>
      </c>
      <c r="K847" s="25">
        <v>0</v>
      </c>
      <c r="L847" s="25"/>
      <c r="M847" s="15">
        <f t="shared" si="141"/>
        <v>0</v>
      </c>
    </row>
    <row r="848" spans="1:13" x14ac:dyDescent="0.3">
      <c r="A848" s="74" t="s">
        <v>1279</v>
      </c>
      <c r="B848" s="93">
        <v>63700</v>
      </c>
      <c r="C848" s="74" t="s">
        <v>1086</v>
      </c>
      <c r="D848" s="25">
        <v>0</v>
      </c>
      <c r="E848" s="25">
        <v>0</v>
      </c>
      <c r="F848" s="3"/>
      <c r="G848" s="15">
        <f t="shared" si="140"/>
        <v>0</v>
      </c>
      <c r="H848" s="92"/>
      <c r="I848" s="25">
        <v>0</v>
      </c>
      <c r="K848" s="25">
        <v>0</v>
      </c>
      <c r="L848" s="25"/>
      <c r="M848" s="15">
        <f t="shared" si="141"/>
        <v>0</v>
      </c>
    </row>
    <row r="849" spans="1:13" x14ac:dyDescent="0.3">
      <c r="A849" s="74" t="s">
        <v>1280</v>
      </c>
      <c r="B849" s="93">
        <v>63720</v>
      </c>
      <c r="C849" s="74" t="s">
        <v>1088</v>
      </c>
      <c r="D849" s="25">
        <v>0</v>
      </c>
      <c r="E849" s="25">
        <v>0</v>
      </c>
      <c r="F849" s="3"/>
      <c r="G849" s="15">
        <f t="shared" si="140"/>
        <v>0</v>
      </c>
      <c r="H849" s="92"/>
      <c r="I849" s="25">
        <v>0</v>
      </c>
      <c r="K849" s="25">
        <v>0</v>
      </c>
      <c r="L849" s="25"/>
      <c r="M849" s="15">
        <f t="shared" si="141"/>
        <v>0</v>
      </c>
    </row>
    <row r="850" spans="1:13" x14ac:dyDescent="0.3">
      <c r="A850" s="74" t="s">
        <v>1281</v>
      </c>
      <c r="B850" s="93">
        <v>63725</v>
      </c>
      <c r="C850" s="74" t="s">
        <v>1090</v>
      </c>
      <c r="D850" s="25">
        <v>0</v>
      </c>
      <c r="E850" s="25">
        <v>0</v>
      </c>
      <c r="F850" s="3"/>
      <c r="G850" s="15">
        <f t="shared" si="140"/>
        <v>0</v>
      </c>
      <c r="H850" s="92"/>
      <c r="I850" s="25">
        <v>0</v>
      </c>
      <c r="K850" s="25">
        <v>0</v>
      </c>
      <c r="L850" s="25"/>
      <c r="M850" s="15">
        <f t="shared" si="141"/>
        <v>0</v>
      </c>
    </row>
    <row r="851" spans="1:13" ht="14.5" thickBot="1" x14ac:dyDescent="0.35">
      <c r="A851" s="74" t="s">
        <v>1282</v>
      </c>
      <c r="B851" s="93">
        <v>63740</v>
      </c>
      <c r="C851" s="11" t="s">
        <v>867</v>
      </c>
      <c r="D851" s="40">
        <f>SUM(D838:D850)</f>
        <v>223210</v>
      </c>
      <c r="E851" s="40">
        <f>SUM(E838:E850)</f>
        <v>0</v>
      </c>
      <c r="F851" s="3"/>
      <c r="G851" s="40">
        <f>SUM(G838:G850)</f>
        <v>223210</v>
      </c>
      <c r="H851" s="92"/>
      <c r="I851" s="40">
        <f>SUM(I838:I850)</f>
        <v>200000</v>
      </c>
      <c r="K851" s="40">
        <f>SUM(K838:K850)</f>
        <v>23210</v>
      </c>
      <c r="L851" s="25"/>
      <c r="M851" s="97">
        <f>SUM(M838:M850)</f>
        <v>0</v>
      </c>
    </row>
    <row r="852" spans="1:13" ht="14.5" thickTop="1" x14ac:dyDescent="0.3">
      <c r="A852" s="99" t="s">
        <v>1839</v>
      </c>
      <c r="B852" s="100"/>
      <c r="C852" s="74"/>
      <c r="D852" s="25"/>
      <c r="F852" s="3"/>
      <c r="H852" s="92"/>
      <c r="L852" s="25"/>
      <c r="M852" s="15"/>
    </row>
    <row r="853" spans="1:13" x14ac:dyDescent="0.3">
      <c r="A853" s="74" t="s">
        <v>1283</v>
      </c>
      <c r="B853" s="93">
        <v>64500</v>
      </c>
      <c r="C853" s="74" t="s">
        <v>1066</v>
      </c>
      <c r="D853" s="25">
        <v>230210</v>
      </c>
      <c r="E853" s="25">
        <v>0</v>
      </c>
      <c r="F853" s="3"/>
      <c r="G853" s="15">
        <f t="shared" ref="G853:G865" si="142">D853+E853</f>
        <v>230210</v>
      </c>
      <c r="H853" s="92"/>
      <c r="I853" s="25">
        <v>200000</v>
      </c>
      <c r="K853" s="25">
        <v>30210</v>
      </c>
      <c r="L853" s="25"/>
      <c r="M853" s="15">
        <f t="shared" ref="M853:M865" si="143">G853-I853-K853</f>
        <v>0</v>
      </c>
    </row>
    <row r="854" spans="1:13" x14ac:dyDescent="0.3">
      <c r="A854" s="74" t="s">
        <v>1284</v>
      </c>
      <c r="B854" s="93">
        <v>64520</v>
      </c>
      <c r="C854" s="74" t="s">
        <v>1068</v>
      </c>
      <c r="D854" s="25">
        <v>0</v>
      </c>
      <c r="E854" s="25">
        <v>0</v>
      </c>
      <c r="F854" s="3"/>
      <c r="G854" s="15">
        <f t="shared" si="142"/>
        <v>0</v>
      </c>
      <c r="H854" s="92"/>
      <c r="I854" s="25">
        <v>0</v>
      </c>
      <c r="K854" s="25">
        <v>0</v>
      </c>
      <c r="L854" s="25"/>
      <c r="M854" s="15">
        <f t="shared" si="143"/>
        <v>0</v>
      </c>
    </row>
    <row r="855" spans="1:13" x14ac:dyDescent="0.3">
      <c r="A855" s="74" t="s">
        <v>1285</v>
      </c>
      <c r="B855" s="93">
        <v>64540</v>
      </c>
      <c r="C855" s="74" t="s">
        <v>1070</v>
      </c>
      <c r="D855" s="25">
        <v>0</v>
      </c>
      <c r="E855" s="25">
        <v>0</v>
      </c>
      <c r="F855" s="3"/>
      <c r="G855" s="15">
        <f t="shared" si="142"/>
        <v>0</v>
      </c>
      <c r="H855" s="92"/>
      <c r="I855" s="25">
        <v>0</v>
      </c>
      <c r="K855" s="25">
        <v>0</v>
      </c>
      <c r="L855" s="25"/>
      <c r="M855" s="15">
        <f t="shared" si="143"/>
        <v>0</v>
      </c>
    </row>
    <row r="856" spans="1:13" x14ac:dyDescent="0.3">
      <c r="A856" s="74" t="s">
        <v>1286</v>
      </c>
      <c r="B856" s="93">
        <v>64560</v>
      </c>
      <c r="C856" s="74" t="s">
        <v>1072</v>
      </c>
      <c r="D856" s="25">
        <v>0</v>
      </c>
      <c r="E856" s="25">
        <v>0</v>
      </c>
      <c r="F856" s="3"/>
      <c r="G856" s="15">
        <f t="shared" si="142"/>
        <v>0</v>
      </c>
      <c r="H856" s="92"/>
      <c r="I856" s="25">
        <v>0</v>
      </c>
      <c r="K856" s="25">
        <v>0</v>
      </c>
      <c r="L856" s="25"/>
      <c r="M856" s="15">
        <f t="shared" si="143"/>
        <v>0</v>
      </c>
    </row>
    <row r="857" spans="1:13" x14ac:dyDescent="0.3">
      <c r="A857" s="74" t="s">
        <v>1287</v>
      </c>
      <c r="B857" s="93">
        <v>64580</v>
      </c>
      <c r="C857" s="74" t="s">
        <v>1074</v>
      </c>
      <c r="D857" s="25">
        <v>0</v>
      </c>
      <c r="E857" s="25">
        <v>0</v>
      </c>
      <c r="F857" s="3"/>
      <c r="G857" s="15">
        <f t="shared" si="142"/>
        <v>0</v>
      </c>
      <c r="H857" s="92"/>
      <c r="I857" s="25">
        <v>0</v>
      </c>
      <c r="K857" s="25">
        <v>0</v>
      </c>
      <c r="L857" s="25"/>
      <c r="M857" s="15">
        <f t="shared" si="143"/>
        <v>0</v>
      </c>
    </row>
    <row r="858" spans="1:13" x14ac:dyDescent="0.3">
      <c r="A858" s="74" t="s">
        <v>1288</v>
      </c>
      <c r="B858" s="93">
        <v>64600</v>
      </c>
      <c r="C858" s="74" t="s">
        <v>1098</v>
      </c>
      <c r="D858" s="25">
        <v>0</v>
      </c>
      <c r="E858" s="25">
        <v>0</v>
      </c>
      <c r="F858" s="3"/>
      <c r="G858" s="15">
        <f t="shared" si="142"/>
        <v>0</v>
      </c>
      <c r="H858" s="92"/>
      <c r="I858" s="25">
        <v>0</v>
      </c>
      <c r="K858" s="25">
        <v>0</v>
      </c>
      <c r="L858" s="25"/>
      <c r="M858" s="15">
        <f t="shared" si="143"/>
        <v>0</v>
      </c>
    </row>
    <row r="859" spans="1:13" x14ac:dyDescent="0.3">
      <c r="A859" s="74" t="s">
        <v>1289</v>
      </c>
      <c r="B859" s="93">
        <v>64620</v>
      </c>
      <c r="C859" s="74" t="s">
        <v>1078</v>
      </c>
      <c r="D859" s="25">
        <v>0</v>
      </c>
      <c r="E859" s="25">
        <v>0</v>
      </c>
      <c r="F859" s="3"/>
      <c r="G859" s="15">
        <f t="shared" si="142"/>
        <v>0</v>
      </c>
      <c r="H859" s="92"/>
      <c r="I859" s="25">
        <v>0</v>
      </c>
      <c r="K859" s="25">
        <v>0</v>
      </c>
      <c r="L859" s="25"/>
      <c r="M859" s="15">
        <f t="shared" si="143"/>
        <v>0</v>
      </c>
    </row>
    <row r="860" spans="1:13" x14ac:dyDescent="0.3">
      <c r="A860" s="74" t="s">
        <v>1290</v>
      </c>
      <c r="B860" s="93">
        <v>64640</v>
      </c>
      <c r="C860" s="74" t="s">
        <v>1080</v>
      </c>
      <c r="D860" s="25">
        <v>0</v>
      </c>
      <c r="E860" s="25">
        <v>0</v>
      </c>
      <c r="F860" s="3"/>
      <c r="G860" s="15">
        <f t="shared" si="142"/>
        <v>0</v>
      </c>
      <c r="H860" s="92"/>
      <c r="I860" s="25">
        <v>0</v>
      </c>
      <c r="K860" s="25">
        <v>0</v>
      </c>
      <c r="L860" s="25"/>
      <c r="M860" s="15">
        <f t="shared" si="143"/>
        <v>0</v>
      </c>
    </row>
    <row r="861" spans="1:13" x14ac:dyDescent="0.3">
      <c r="A861" s="74" t="s">
        <v>1291</v>
      </c>
      <c r="B861" s="93">
        <v>64660</v>
      </c>
      <c r="C861" s="74" t="s">
        <v>1082</v>
      </c>
      <c r="D861" s="25">
        <v>0</v>
      </c>
      <c r="E861" s="25">
        <v>0</v>
      </c>
      <c r="F861" s="3"/>
      <c r="G861" s="15">
        <f t="shared" si="142"/>
        <v>0</v>
      </c>
      <c r="H861" s="92"/>
      <c r="I861" s="25">
        <v>0</v>
      </c>
      <c r="K861" s="25">
        <v>0</v>
      </c>
      <c r="L861" s="25"/>
      <c r="M861" s="15">
        <f t="shared" si="143"/>
        <v>0</v>
      </c>
    </row>
    <row r="862" spans="1:13" x14ac:dyDescent="0.3">
      <c r="A862" s="74" t="s">
        <v>1292</v>
      </c>
      <c r="B862" s="93">
        <v>64680</v>
      </c>
      <c r="C862" s="74" t="s">
        <v>1084</v>
      </c>
      <c r="D862" s="25">
        <v>0</v>
      </c>
      <c r="E862" s="25">
        <v>0</v>
      </c>
      <c r="F862" s="3"/>
      <c r="G862" s="15">
        <f t="shared" si="142"/>
        <v>0</v>
      </c>
      <c r="H862" s="92"/>
      <c r="I862" s="25">
        <v>0</v>
      </c>
      <c r="K862" s="25">
        <v>0</v>
      </c>
      <c r="L862" s="25"/>
      <c r="M862" s="15">
        <f t="shared" si="143"/>
        <v>0</v>
      </c>
    </row>
    <row r="863" spans="1:13" x14ac:dyDescent="0.3">
      <c r="A863" s="74" t="s">
        <v>1293</v>
      </c>
      <c r="B863" s="93">
        <v>64700</v>
      </c>
      <c r="C863" s="74" t="s">
        <v>1086</v>
      </c>
      <c r="D863" s="25">
        <v>0</v>
      </c>
      <c r="E863" s="25">
        <v>0</v>
      </c>
      <c r="F863" s="3"/>
      <c r="G863" s="15">
        <f t="shared" si="142"/>
        <v>0</v>
      </c>
      <c r="H863" s="92"/>
      <c r="I863" s="25">
        <v>0</v>
      </c>
      <c r="K863" s="25">
        <v>0</v>
      </c>
      <c r="L863" s="25"/>
      <c r="M863" s="15">
        <f t="shared" si="143"/>
        <v>0</v>
      </c>
    </row>
    <row r="864" spans="1:13" x14ac:dyDescent="0.3">
      <c r="A864" s="74" t="s">
        <v>1294</v>
      </c>
      <c r="B864" s="93">
        <v>64720</v>
      </c>
      <c r="C864" s="74" t="s">
        <v>1088</v>
      </c>
      <c r="D864" s="25">
        <v>0</v>
      </c>
      <c r="E864" s="25">
        <v>0</v>
      </c>
      <c r="F864" s="3"/>
      <c r="G864" s="15">
        <f t="shared" si="142"/>
        <v>0</v>
      </c>
      <c r="H864" s="92"/>
      <c r="I864" s="25">
        <v>0</v>
      </c>
      <c r="K864" s="25">
        <v>0</v>
      </c>
      <c r="L864" s="25"/>
      <c r="M864" s="15">
        <f t="shared" si="143"/>
        <v>0</v>
      </c>
    </row>
    <row r="865" spans="1:13" x14ac:dyDescent="0.3">
      <c r="A865" s="74" t="s">
        <v>1295</v>
      </c>
      <c r="B865" s="93">
        <v>64725</v>
      </c>
      <c r="C865" s="74" t="s">
        <v>1090</v>
      </c>
      <c r="D865" s="25">
        <v>0</v>
      </c>
      <c r="E865" s="25">
        <v>0</v>
      </c>
      <c r="F865" s="3"/>
      <c r="G865" s="15">
        <f t="shared" si="142"/>
        <v>0</v>
      </c>
      <c r="H865" s="92"/>
      <c r="I865" s="25">
        <v>0</v>
      </c>
      <c r="K865" s="25">
        <v>0</v>
      </c>
      <c r="L865" s="25"/>
      <c r="M865" s="15">
        <f t="shared" si="143"/>
        <v>0</v>
      </c>
    </row>
    <row r="866" spans="1:13" ht="14.5" thickBot="1" x14ac:dyDescent="0.35">
      <c r="A866" s="74" t="s">
        <v>1296</v>
      </c>
      <c r="B866" s="93">
        <v>64740</v>
      </c>
      <c r="C866" s="11" t="s">
        <v>1297</v>
      </c>
      <c r="D866" s="40">
        <f>SUM(D853:D865)</f>
        <v>230210</v>
      </c>
      <c r="E866" s="40">
        <f>SUM(E853:E865)</f>
        <v>0</v>
      </c>
      <c r="F866" s="3"/>
      <c r="G866" s="40">
        <f>SUM(G853:G865)</f>
        <v>230210</v>
      </c>
      <c r="H866" s="92"/>
      <c r="I866" s="40">
        <f>SUM(I853:I865)</f>
        <v>200000</v>
      </c>
      <c r="K866" s="40">
        <f>SUM(K853:K865)</f>
        <v>30210</v>
      </c>
      <c r="L866" s="25"/>
      <c r="M866" s="97">
        <f>SUM(M853:M865)</f>
        <v>0</v>
      </c>
    </row>
    <row r="867" spans="1:13" ht="14.5" thickTop="1" x14ac:dyDescent="0.3">
      <c r="A867" s="99" t="s">
        <v>1840</v>
      </c>
      <c r="B867" s="100"/>
      <c r="C867" s="74"/>
      <c r="D867" s="25"/>
      <c r="F867" s="3"/>
      <c r="H867" s="92"/>
      <c r="L867" s="25"/>
      <c r="M867" s="15"/>
    </row>
    <row r="868" spans="1:13" x14ac:dyDescent="0.3">
      <c r="A868" s="74" t="s">
        <v>1298</v>
      </c>
      <c r="B868" s="93">
        <v>65500</v>
      </c>
      <c r="C868" s="74" t="s">
        <v>1066</v>
      </c>
      <c r="D868" s="25">
        <v>240210</v>
      </c>
      <c r="E868" s="25">
        <v>0</v>
      </c>
      <c r="F868" s="3"/>
      <c r="G868" s="15">
        <f t="shared" ref="G868:G880" si="144">D868+E868</f>
        <v>240210</v>
      </c>
      <c r="H868" s="92"/>
      <c r="I868" s="25">
        <v>200000</v>
      </c>
      <c r="K868" s="25">
        <v>40210</v>
      </c>
      <c r="L868" s="25"/>
      <c r="M868" s="15">
        <f t="shared" ref="M868:M880" si="145">G868-I868-K868</f>
        <v>0</v>
      </c>
    </row>
    <row r="869" spans="1:13" x14ac:dyDescent="0.3">
      <c r="A869" s="74" t="s">
        <v>1299</v>
      </c>
      <c r="B869" s="93">
        <v>65520</v>
      </c>
      <c r="C869" s="74" t="s">
        <v>1068</v>
      </c>
      <c r="D869" s="25">
        <v>0</v>
      </c>
      <c r="E869" s="25">
        <v>0</v>
      </c>
      <c r="F869" s="3"/>
      <c r="G869" s="15">
        <f t="shared" si="144"/>
        <v>0</v>
      </c>
      <c r="H869" s="92"/>
      <c r="I869" s="25">
        <v>0</v>
      </c>
      <c r="K869" s="25">
        <v>0</v>
      </c>
      <c r="L869" s="25"/>
      <c r="M869" s="15">
        <f t="shared" si="145"/>
        <v>0</v>
      </c>
    </row>
    <row r="870" spans="1:13" x14ac:dyDescent="0.3">
      <c r="A870" s="74" t="s">
        <v>1300</v>
      </c>
      <c r="B870" s="93">
        <v>65540</v>
      </c>
      <c r="C870" s="74" t="s">
        <v>1070</v>
      </c>
      <c r="D870" s="25">
        <v>0</v>
      </c>
      <c r="E870" s="25">
        <v>0</v>
      </c>
      <c r="F870" s="3"/>
      <c r="G870" s="15">
        <f t="shared" si="144"/>
        <v>0</v>
      </c>
      <c r="H870" s="92"/>
      <c r="I870" s="25">
        <v>0</v>
      </c>
      <c r="K870" s="25">
        <v>0</v>
      </c>
      <c r="L870" s="25"/>
      <c r="M870" s="15">
        <f t="shared" si="145"/>
        <v>0</v>
      </c>
    </row>
    <row r="871" spans="1:13" x14ac:dyDescent="0.3">
      <c r="A871" s="74" t="s">
        <v>1301</v>
      </c>
      <c r="B871" s="93">
        <v>65560</v>
      </c>
      <c r="C871" s="74" t="s">
        <v>1072</v>
      </c>
      <c r="D871" s="25">
        <v>0</v>
      </c>
      <c r="E871" s="25">
        <v>0</v>
      </c>
      <c r="F871" s="3"/>
      <c r="G871" s="15">
        <f t="shared" si="144"/>
        <v>0</v>
      </c>
      <c r="H871" s="92"/>
      <c r="I871" s="25">
        <v>0</v>
      </c>
      <c r="K871" s="25">
        <v>0</v>
      </c>
      <c r="L871" s="25"/>
      <c r="M871" s="15">
        <f t="shared" si="145"/>
        <v>0</v>
      </c>
    </row>
    <row r="872" spans="1:13" x14ac:dyDescent="0.3">
      <c r="A872" s="74" t="s">
        <v>1302</v>
      </c>
      <c r="B872" s="93">
        <v>65580</v>
      </c>
      <c r="C872" s="74" t="s">
        <v>1074</v>
      </c>
      <c r="D872" s="25">
        <v>0</v>
      </c>
      <c r="E872" s="25">
        <v>0</v>
      </c>
      <c r="F872" s="3"/>
      <c r="G872" s="15">
        <f t="shared" si="144"/>
        <v>0</v>
      </c>
      <c r="H872" s="92"/>
      <c r="I872" s="25">
        <v>0</v>
      </c>
      <c r="K872" s="25">
        <v>0</v>
      </c>
      <c r="L872" s="25"/>
      <c r="M872" s="15">
        <f t="shared" si="145"/>
        <v>0</v>
      </c>
    </row>
    <row r="873" spans="1:13" x14ac:dyDescent="0.3">
      <c r="A873" s="74" t="s">
        <v>1303</v>
      </c>
      <c r="B873" s="93">
        <v>65600</v>
      </c>
      <c r="C873" s="74" t="s">
        <v>1098</v>
      </c>
      <c r="D873" s="25">
        <v>0</v>
      </c>
      <c r="E873" s="25">
        <v>0</v>
      </c>
      <c r="F873" s="3"/>
      <c r="G873" s="15">
        <f t="shared" si="144"/>
        <v>0</v>
      </c>
      <c r="H873" s="92"/>
      <c r="I873" s="25">
        <v>0</v>
      </c>
      <c r="K873" s="25">
        <v>0</v>
      </c>
      <c r="L873" s="25"/>
      <c r="M873" s="15">
        <f t="shared" si="145"/>
        <v>0</v>
      </c>
    </row>
    <row r="874" spans="1:13" x14ac:dyDescent="0.3">
      <c r="A874" s="74" t="s">
        <v>1304</v>
      </c>
      <c r="B874" s="93">
        <v>65620</v>
      </c>
      <c r="C874" s="74" t="s">
        <v>1078</v>
      </c>
      <c r="D874" s="25">
        <v>0</v>
      </c>
      <c r="E874" s="25">
        <v>0</v>
      </c>
      <c r="F874" s="3"/>
      <c r="G874" s="15">
        <f t="shared" si="144"/>
        <v>0</v>
      </c>
      <c r="H874" s="92"/>
      <c r="I874" s="25">
        <v>0</v>
      </c>
      <c r="K874" s="25">
        <v>0</v>
      </c>
      <c r="L874" s="25"/>
      <c r="M874" s="15">
        <f t="shared" si="145"/>
        <v>0</v>
      </c>
    </row>
    <row r="875" spans="1:13" x14ac:dyDescent="0.3">
      <c r="A875" s="74" t="s">
        <v>1305</v>
      </c>
      <c r="B875" s="93">
        <v>65640</v>
      </c>
      <c r="C875" s="74" t="s">
        <v>1080</v>
      </c>
      <c r="D875" s="25">
        <v>0</v>
      </c>
      <c r="E875" s="25">
        <v>0</v>
      </c>
      <c r="F875" s="3"/>
      <c r="G875" s="15">
        <f t="shared" si="144"/>
        <v>0</v>
      </c>
      <c r="H875" s="92"/>
      <c r="I875" s="25">
        <v>0</v>
      </c>
      <c r="K875" s="25">
        <v>0</v>
      </c>
      <c r="L875" s="25"/>
      <c r="M875" s="15">
        <f t="shared" si="145"/>
        <v>0</v>
      </c>
    </row>
    <row r="876" spans="1:13" x14ac:dyDescent="0.3">
      <c r="A876" s="74" t="s">
        <v>1306</v>
      </c>
      <c r="B876" s="93">
        <v>65660</v>
      </c>
      <c r="C876" s="74" t="s">
        <v>1082</v>
      </c>
      <c r="D876" s="25">
        <v>0</v>
      </c>
      <c r="E876" s="25">
        <v>0</v>
      </c>
      <c r="F876" s="3"/>
      <c r="G876" s="15">
        <f t="shared" si="144"/>
        <v>0</v>
      </c>
      <c r="H876" s="92"/>
      <c r="I876" s="25">
        <v>0</v>
      </c>
      <c r="K876" s="25">
        <v>0</v>
      </c>
      <c r="L876" s="25"/>
      <c r="M876" s="15">
        <f t="shared" si="145"/>
        <v>0</v>
      </c>
    </row>
    <row r="877" spans="1:13" x14ac:dyDescent="0.3">
      <c r="A877" s="74" t="s">
        <v>1307</v>
      </c>
      <c r="B877" s="93">
        <v>65680</v>
      </c>
      <c r="C877" s="74" t="s">
        <v>1084</v>
      </c>
      <c r="D877" s="25">
        <v>0</v>
      </c>
      <c r="E877" s="25">
        <v>0</v>
      </c>
      <c r="F877" s="3"/>
      <c r="G877" s="15">
        <f t="shared" si="144"/>
        <v>0</v>
      </c>
      <c r="H877" s="92"/>
      <c r="I877" s="25">
        <v>0</v>
      </c>
      <c r="K877" s="25">
        <v>0</v>
      </c>
      <c r="L877" s="25"/>
      <c r="M877" s="15">
        <f t="shared" si="145"/>
        <v>0</v>
      </c>
    </row>
    <row r="878" spans="1:13" x14ac:dyDescent="0.3">
      <c r="A878" s="74" t="s">
        <v>1308</v>
      </c>
      <c r="B878" s="93">
        <v>65700</v>
      </c>
      <c r="C878" s="74" t="s">
        <v>1086</v>
      </c>
      <c r="D878" s="25">
        <v>0</v>
      </c>
      <c r="E878" s="25">
        <v>0</v>
      </c>
      <c r="F878" s="3"/>
      <c r="G878" s="15">
        <f t="shared" si="144"/>
        <v>0</v>
      </c>
      <c r="H878" s="92"/>
      <c r="I878" s="25">
        <v>0</v>
      </c>
      <c r="K878" s="25">
        <v>0</v>
      </c>
      <c r="L878" s="25"/>
      <c r="M878" s="15">
        <f t="shared" si="145"/>
        <v>0</v>
      </c>
    </row>
    <row r="879" spans="1:13" x14ac:dyDescent="0.3">
      <c r="A879" s="74" t="s">
        <v>1309</v>
      </c>
      <c r="B879" s="93">
        <v>65720</v>
      </c>
      <c r="C879" s="74" t="s">
        <v>1088</v>
      </c>
      <c r="D879" s="25">
        <v>0</v>
      </c>
      <c r="E879" s="25">
        <v>0</v>
      </c>
      <c r="F879" s="3"/>
      <c r="G879" s="15">
        <f t="shared" si="144"/>
        <v>0</v>
      </c>
      <c r="H879" s="92"/>
      <c r="I879" s="25">
        <v>0</v>
      </c>
      <c r="K879" s="25">
        <v>0</v>
      </c>
      <c r="L879" s="25"/>
      <c r="M879" s="15">
        <f t="shared" si="145"/>
        <v>0</v>
      </c>
    </row>
    <row r="880" spans="1:13" x14ac:dyDescent="0.3">
      <c r="A880" s="74" t="s">
        <v>1310</v>
      </c>
      <c r="B880" s="93">
        <v>65725</v>
      </c>
      <c r="C880" s="74" t="s">
        <v>1090</v>
      </c>
      <c r="D880" s="25">
        <v>0</v>
      </c>
      <c r="E880" s="25">
        <v>0</v>
      </c>
      <c r="F880" s="3"/>
      <c r="G880" s="15">
        <f t="shared" si="144"/>
        <v>0</v>
      </c>
      <c r="H880" s="92"/>
      <c r="I880" s="25">
        <v>0</v>
      </c>
      <c r="K880" s="25">
        <v>0</v>
      </c>
      <c r="L880" s="25"/>
      <c r="M880" s="15">
        <f t="shared" si="145"/>
        <v>0</v>
      </c>
    </row>
    <row r="881" spans="1:13" ht="14.5" thickBot="1" x14ac:dyDescent="0.35">
      <c r="A881" s="74" t="s">
        <v>1311</v>
      </c>
      <c r="B881" s="93">
        <v>65740</v>
      </c>
      <c r="C881" s="11" t="s">
        <v>1312</v>
      </c>
      <c r="D881" s="40">
        <f>SUM(D868:D880)</f>
        <v>240210</v>
      </c>
      <c r="E881" s="40">
        <f>SUM(E868:E880)</f>
        <v>0</v>
      </c>
      <c r="F881" s="3"/>
      <c r="G881" s="40">
        <f>SUM(G868:G880)</f>
        <v>240210</v>
      </c>
      <c r="H881" s="92"/>
      <c r="I881" s="40">
        <f>SUM(I868:I880)</f>
        <v>200000</v>
      </c>
      <c r="K881" s="40">
        <f>SUM(K868:K880)</f>
        <v>40210</v>
      </c>
      <c r="L881" s="25"/>
      <c r="M881" s="97">
        <f>SUM(M868:M880)</f>
        <v>0</v>
      </c>
    </row>
    <row r="882" spans="1:13" ht="14.5" thickTop="1" x14ac:dyDescent="0.3">
      <c r="A882" s="99" t="s">
        <v>1841</v>
      </c>
      <c r="B882" s="100"/>
      <c r="C882" s="74"/>
      <c r="D882" s="25"/>
      <c r="F882" s="3"/>
      <c r="H882" s="92"/>
      <c r="L882" s="25"/>
      <c r="M882" s="15"/>
    </row>
    <row r="883" spans="1:13" x14ac:dyDescent="0.3">
      <c r="A883" s="74" t="s">
        <v>1313</v>
      </c>
      <c r="B883" s="93">
        <v>66500</v>
      </c>
      <c r="C883" s="74" t="s">
        <v>1066</v>
      </c>
      <c r="D883" s="25">
        <v>251210</v>
      </c>
      <c r="E883" s="25">
        <v>0</v>
      </c>
      <c r="F883" s="3"/>
      <c r="G883" s="15">
        <f t="shared" ref="G883:G895" si="146">D883+E883</f>
        <v>251210</v>
      </c>
      <c r="H883" s="92"/>
      <c r="I883" s="25">
        <v>200000</v>
      </c>
      <c r="K883" s="25">
        <v>51210</v>
      </c>
      <c r="L883" s="25"/>
      <c r="M883" s="15">
        <f t="shared" ref="M883:M895" si="147">G883-I883-K883</f>
        <v>0</v>
      </c>
    </row>
    <row r="884" spans="1:13" x14ac:dyDescent="0.3">
      <c r="A884" s="74" t="s">
        <v>1314</v>
      </c>
      <c r="B884" s="93">
        <v>66520</v>
      </c>
      <c r="C884" s="74" t="s">
        <v>1068</v>
      </c>
      <c r="D884" s="25">
        <v>0</v>
      </c>
      <c r="E884" s="25">
        <v>0</v>
      </c>
      <c r="F884" s="3"/>
      <c r="G884" s="15">
        <f t="shared" si="146"/>
        <v>0</v>
      </c>
      <c r="H884" s="92"/>
      <c r="I884" s="25">
        <v>0</v>
      </c>
      <c r="K884" s="25">
        <v>0</v>
      </c>
      <c r="L884" s="25"/>
      <c r="M884" s="15">
        <f t="shared" si="147"/>
        <v>0</v>
      </c>
    </row>
    <row r="885" spans="1:13" x14ac:dyDescent="0.3">
      <c r="A885" s="74" t="s">
        <v>1315</v>
      </c>
      <c r="B885" s="93">
        <v>66540</v>
      </c>
      <c r="C885" s="74" t="s">
        <v>1070</v>
      </c>
      <c r="D885" s="25">
        <v>0</v>
      </c>
      <c r="E885" s="25">
        <v>0</v>
      </c>
      <c r="F885" s="3"/>
      <c r="G885" s="15">
        <f t="shared" si="146"/>
        <v>0</v>
      </c>
      <c r="H885" s="92"/>
      <c r="I885" s="25">
        <v>0</v>
      </c>
      <c r="K885" s="25">
        <v>0</v>
      </c>
      <c r="L885" s="25"/>
      <c r="M885" s="15">
        <f t="shared" si="147"/>
        <v>0</v>
      </c>
    </row>
    <row r="886" spans="1:13" x14ac:dyDescent="0.3">
      <c r="A886" s="74" t="s">
        <v>1316</v>
      </c>
      <c r="B886" s="93">
        <v>66560</v>
      </c>
      <c r="C886" s="74" t="s">
        <v>1072</v>
      </c>
      <c r="D886" s="25">
        <v>0</v>
      </c>
      <c r="E886" s="25">
        <v>0</v>
      </c>
      <c r="F886" s="3"/>
      <c r="G886" s="15">
        <f t="shared" si="146"/>
        <v>0</v>
      </c>
      <c r="H886" s="92"/>
      <c r="I886" s="25">
        <v>0</v>
      </c>
      <c r="K886" s="25">
        <v>0</v>
      </c>
      <c r="L886" s="25"/>
      <c r="M886" s="15">
        <f t="shared" si="147"/>
        <v>0</v>
      </c>
    </row>
    <row r="887" spans="1:13" x14ac:dyDescent="0.3">
      <c r="A887" s="74" t="s">
        <v>1317</v>
      </c>
      <c r="B887" s="93">
        <v>66580</v>
      </c>
      <c r="C887" s="74" t="s">
        <v>1074</v>
      </c>
      <c r="D887" s="25">
        <v>0</v>
      </c>
      <c r="E887" s="25">
        <v>0</v>
      </c>
      <c r="F887" s="3"/>
      <c r="G887" s="15">
        <f t="shared" si="146"/>
        <v>0</v>
      </c>
      <c r="H887" s="92"/>
      <c r="I887" s="25">
        <v>0</v>
      </c>
      <c r="K887" s="25">
        <v>0</v>
      </c>
      <c r="L887" s="25"/>
      <c r="M887" s="15">
        <f t="shared" si="147"/>
        <v>0</v>
      </c>
    </row>
    <row r="888" spans="1:13" x14ac:dyDescent="0.3">
      <c r="A888" s="74" t="s">
        <v>1318</v>
      </c>
      <c r="B888" s="93">
        <v>66600</v>
      </c>
      <c r="C888" s="74" t="s">
        <v>1098</v>
      </c>
      <c r="D888" s="25">
        <v>0</v>
      </c>
      <c r="E888" s="25">
        <v>0</v>
      </c>
      <c r="F888" s="3"/>
      <c r="G888" s="15">
        <f t="shared" si="146"/>
        <v>0</v>
      </c>
      <c r="H888" s="92"/>
      <c r="I888" s="25">
        <v>0</v>
      </c>
      <c r="K888" s="25">
        <v>0</v>
      </c>
      <c r="L888" s="25"/>
      <c r="M888" s="15">
        <f t="shared" si="147"/>
        <v>0</v>
      </c>
    </row>
    <row r="889" spans="1:13" x14ac:dyDescent="0.3">
      <c r="A889" s="74" t="s">
        <v>1319</v>
      </c>
      <c r="B889" s="93">
        <v>66620</v>
      </c>
      <c r="C889" s="74" t="s">
        <v>1078</v>
      </c>
      <c r="D889" s="25">
        <v>0</v>
      </c>
      <c r="E889" s="25">
        <v>0</v>
      </c>
      <c r="F889" s="3"/>
      <c r="G889" s="15">
        <f t="shared" si="146"/>
        <v>0</v>
      </c>
      <c r="H889" s="92"/>
      <c r="I889" s="25">
        <v>0</v>
      </c>
      <c r="K889" s="25">
        <v>0</v>
      </c>
      <c r="L889" s="25"/>
      <c r="M889" s="15">
        <f t="shared" si="147"/>
        <v>0</v>
      </c>
    </row>
    <row r="890" spans="1:13" x14ac:dyDescent="0.3">
      <c r="A890" s="74" t="s">
        <v>1320</v>
      </c>
      <c r="B890" s="93">
        <v>66640</v>
      </c>
      <c r="C890" s="74" t="s">
        <v>1080</v>
      </c>
      <c r="D890" s="25">
        <v>0</v>
      </c>
      <c r="E890" s="25">
        <v>0</v>
      </c>
      <c r="F890" s="3"/>
      <c r="G890" s="15">
        <f t="shared" si="146"/>
        <v>0</v>
      </c>
      <c r="H890" s="92"/>
      <c r="I890" s="25">
        <v>0</v>
      </c>
      <c r="K890" s="25">
        <v>0</v>
      </c>
      <c r="L890" s="25"/>
      <c r="M890" s="15">
        <f t="shared" si="147"/>
        <v>0</v>
      </c>
    </row>
    <row r="891" spans="1:13" x14ac:dyDescent="0.3">
      <c r="A891" s="74" t="s">
        <v>1321</v>
      </c>
      <c r="B891" s="93">
        <v>66660</v>
      </c>
      <c r="C891" s="74" t="s">
        <v>1082</v>
      </c>
      <c r="D891" s="25">
        <v>0</v>
      </c>
      <c r="E891" s="25">
        <v>0</v>
      </c>
      <c r="F891" s="3"/>
      <c r="G891" s="15">
        <f t="shared" si="146"/>
        <v>0</v>
      </c>
      <c r="H891" s="92"/>
      <c r="I891" s="25">
        <v>0</v>
      </c>
      <c r="K891" s="25">
        <v>0</v>
      </c>
      <c r="L891" s="25"/>
      <c r="M891" s="15">
        <f t="shared" si="147"/>
        <v>0</v>
      </c>
    </row>
    <row r="892" spans="1:13" x14ac:dyDescent="0.3">
      <c r="A892" s="74" t="s">
        <v>1322</v>
      </c>
      <c r="B892" s="93">
        <v>66680</v>
      </c>
      <c r="C892" s="74" t="s">
        <v>1084</v>
      </c>
      <c r="D892" s="25">
        <v>0</v>
      </c>
      <c r="E892" s="25">
        <v>0</v>
      </c>
      <c r="F892" s="3"/>
      <c r="G892" s="15">
        <f t="shared" si="146"/>
        <v>0</v>
      </c>
      <c r="H892" s="92"/>
      <c r="I892" s="25">
        <v>0</v>
      </c>
      <c r="K892" s="25">
        <v>0</v>
      </c>
      <c r="L892" s="25"/>
      <c r="M892" s="15">
        <f t="shared" si="147"/>
        <v>0</v>
      </c>
    </row>
    <row r="893" spans="1:13" x14ac:dyDescent="0.3">
      <c r="A893" s="74" t="s">
        <v>1323</v>
      </c>
      <c r="B893" s="93">
        <v>66700</v>
      </c>
      <c r="C893" s="74" t="s">
        <v>1086</v>
      </c>
      <c r="D893" s="25">
        <v>0</v>
      </c>
      <c r="E893" s="25">
        <v>0</v>
      </c>
      <c r="F893" s="3"/>
      <c r="G893" s="15">
        <f t="shared" si="146"/>
        <v>0</v>
      </c>
      <c r="H893" s="92"/>
      <c r="I893" s="25">
        <v>0</v>
      </c>
      <c r="K893" s="25">
        <v>0</v>
      </c>
      <c r="L893" s="25"/>
      <c r="M893" s="15">
        <f t="shared" si="147"/>
        <v>0</v>
      </c>
    </row>
    <row r="894" spans="1:13" x14ac:dyDescent="0.3">
      <c r="A894" s="74" t="s">
        <v>1324</v>
      </c>
      <c r="B894" s="93">
        <v>66720</v>
      </c>
      <c r="C894" s="74" t="s">
        <v>1088</v>
      </c>
      <c r="D894" s="25">
        <v>0</v>
      </c>
      <c r="E894" s="25">
        <v>0</v>
      </c>
      <c r="F894" s="3"/>
      <c r="G894" s="15">
        <f t="shared" si="146"/>
        <v>0</v>
      </c>
      <c r="H894" s="92"/>
      <c r="I894" s="25">
        <v>0</v>
      </c>
      <c r="K894" s="25">
        <v>0</v>
      </c>
      <c r="L894" s="25"/>
      <c r="M894" s="15">
        <f t="shared" si="147"/>
        <v>0</v>
      </c>
    </row>
    <row r="895" spans="1:13" x14ac:dyDescent="0.3">
      <c r="A895" s="74" t="s">
        <v>1325</v>
      </c>
      <c r="B895" s="93">
        <v>66725</v>
      </c>
      <c r="C895" s="74" t="s">
        <v>1090</v>
      </c>
      <c r="D895" s="25">
        <v>0</v>
      </c>
      <c r="E895" s="25">
        <v>0</v>
      </c>
      <c r="F895" s="3"/>
      <c r="G895" s="15">
        <f t="shared" si="146"/>
        <v>0</v>
      </c>
      <c r="H895" s="92"/>
      <c r="I895" s="25">
        <v>0</v>
      </c>
      <c r="K895" s="25">
        <v>0</v>
      </c>
      <c r="L895" s="25"/>
      <c r="M895" s="15">
        <f t="shared" si="147"/>
        <v>0</v>
      </c>
    </row>
    <row r="896" spans="1:13" ht="14.5" thickBot="1" x14ac:dyDescent="0.35">
      <c r="A896" s="74" t="s">
        <v>1326</v>
      </c>
      <c r="B896" s="93">
        <v>66740</v>
      </c>
      <c r="C896" s="11" t="s">
        <v>946</v>
      </c>
      <c r="D896" s="40">
        <f>SUM(D883:D895)</f>
        <v>251210</v>
      </c>
      <c r="E896" s="40">
        <f>SUM(E883:E895)</f>
        <v>0</v>
      </c>
      <c r="F896" s="3"/>
      <c r="G896" s="40">
        <f>SUM(G883:G895)</f>
        <v>251210</v>
      </c>
      <c r="H896" s="92"/>
      <c r="I896" s="40">
        <f>SUM(I883:I895)</f>
        <v>200000</v>
      </c>
      <c r="K896" s="40">
        <f>SUM(K883:K895)</f>
        <v>51210</v>
      </c>
      <c r="L896" s="25"/>
      <c r="M896" s="97">
        <f>SUM(M883:M895)</f>
        <v>0</v>
      </c>
    </row>
    <row r="897" spans="1:13" ht="14.5" thickTop="1" x14ac:dyDescent="0.3">
      <c r="A897" s="99" t="s">
        <v>1842</v>
      </c>
      <c r="B897" s="100"/>
      <c r="C897" s="74"/>
      <c r="D897" s="25"/>
      <c r="F897" s="3"/>
      <c r="H897" s="92"/>
      <c r="L897" s="25"/>
      <c r="M897" s="15"/>
    </row>
    <row r="898" spans="1:13" x14ac:dyDescent="0.3">
      <c r="A898" s="74" t="s">
        <v>1327</v>
      </c>
      <c r="B898" s="93">
        <v>67000</v>
      </c>
      <c r="C898" s="74" t="s">
        <v>1066</v>
      </c>
      <c r="D898" s="25">
        <v>252210</v>
      </c>
      <c r="E898" s="25">
        <v>0</v>
      </c>
      <c r="F898" s="3"/>
      <c r="G898" s="15">
        <f t="shared" ref="G898:G910" si="148">D898+E898</f>
        <v>252210</v>
      </c>
      <c r="H898" s="92"/>
      <c r="I898" s="25">
        <v>200000</v>
      </c>
      <c r="K898" s="25">
        <v>52210</v>
      </c>
      <c r="L898" s="25"/>
      <c r="M898" s="15">
        <f t="shared" ref="M898:M910" si="149">G898-I898-K898</f>
        <v>0</v>
      </c>
    </row>
    <row r="899" spans="1:13" x14ac:dyDescent="0.3">
      <c r="A899" s="74" t="s">
        <v>1328</v>
      </c>
      <c r="B899" s="93">
        <v>67020</v>
      </c>
      <c r="C899" s="74" t="s">
        <v>1068</v>
      </c>
      <c r="D899" s="25">
        <v>0</v>
      </c>
      <c r="E899" s="25">
        <v>0</v>
      </c>
      <c r="F899" s="3"/>
      <c r="G899" s="15">
        <f t="shared" si="148"/>
        <v>0</v>
      </c>
      <c r="H899" s="92"/>
      <c r="I899" s="25">
        <v>0</v>
      </c>
      <c r="K899" s="25">
        <v>0</v>
      </c>
      <c r="L899" s="25"/>
      <c r="M899" s="15">
        <f t="shared" si="149"/>
        <v>0</v>
      </c>
    </row>
    <row r="900" spans="1:13" x14ac:dyDescent="0.3">
      <c r="A900" s="74" t="s">
        <v>1329</v>
      </c>
      <c r="B900" s="93">
        <v>67040</v>
      </c>
      <c r="C900" s="74" t="s">
        <v>1070</v>
      </c>
      <c r="D900" s="25">
        <v>0</v>
      </c>
      <c r="E900" s="25">
        <v>0</v>
      </c>
      <c r="F900" s="3"/>
      <c r="G900" s="15">
        <f t="shared" si="148"/>
        <v>0</v>
      </c>
      <c r="H900" s="92"/>
      <c r="I900" s="25">
        <v>0</v>
      </c>
      <c r="K900" s="25">
        <v>0</v>
      </c>
      <c r="L900" s="25"/>
      <c r="M900" s="15">
        <f t="shared" si="149"/>
        <v>0</v>
      </c>
    </row>
    <row r="901" spans="1:13" x14ac:dyDescent="0.3">
      <c r="A901" s="74" t="s">
        <v>1330</v>
      </c>
      <c r="B901" s="93">
        <v>67060</v>
      </c>
      <c r="C901" s="74" t="s">
        <v>1072</v>
      </c>
      <c r="D901" s="25">
        <v>0</v>
      </c>
      <c r="E901" s="25">
        <v>0</v>
      </c>
      <c r="F901" s="3"/>
      <c r="G901" s="15">
        <f t="shared" si="148"/>
        <v>0</v>
      </c>
      <c r="H901" s="92"/>
      <c r="I901" s="25">
        <v>0</v>
      </c>
      <c r="K901" s="25">
        <v>0</v>
      </c>
      <c r="L901" s="25"/>
      <c r="M901" s="15">
        <f t="shared" si="149"/>
        <v>0</v>
      </c>
    </row>
    <row r="902" spans="1:13" x14ac:dyDescent="0.3">
      <c r="A902" s="74" t="s">
        <v>1331</v>
      </c>
      <c r="B902" s="93">
        <v>67080</v>
      </c>
      <c r="C902" s="74" t="s">
        <v>1074</v>
      </c>
      <c r="D902" s="25">
        <v>0</v>
      </c>
      <c r="E902" s="25">
        <v>0</v>
      </c>
      <c r="F902" s="3"/>
      <c r="G902" s="15">
        <f t="shared" si="148"/>
        <v>0</v>
      </c>
      <c r="H902" s="92"/>
      <c r="I902" s="25">
        <v>0</v>
      </c>
      <c r="K902" s="25">
        <v>0</v>
      </c>
      <c r="L902" s="25"/>
      <c r="M902" s="15">
        <f t="shared" si="149"/>
        <v>0</v>
      </c>
    </row>
    <row r="903" spans="1:13" x14ac:dyDescent="0.3">
      <c r="A903" s="74" t="s">
        <v>1332</v>
      </c>
      <c r="B903" s="93">
        <v>67100</v>
      </c>
      <c r="C903" s="74" t="s">
        <v>1098</v>
      </c>
      <c r="D903" s="25">
        <v>0</v>
      </c>
      <c r="E903" s="25">
        <v>0</v>
      </c>
      <c r="F903" s="3"/>
      <c r="G903" s="15">
        <f t="shared" si="148"/>
        <v>0</v>
      </c>
      <c r="H903" s="92"/>
      <c r="I903" s="25">
        <v>0</v>
      </c>
      <c r="K903" s="25">
        <v>0</v>
      </c>
      <c r="L903" s="25"/>
      <c r="M903" s="15">
        <f t="shared" si="149"/>
        <v>0</v>
      </c>
    </row>
    <row r="904" spans="1:13" x14ac:dyDescent="0.3">
      <c r="A904" s="74" t="s">
        <v>1333</v>
      </c>
      <c r="B904" s="93">
        <v>67120</v>
      </c>
      <c r="C904" s="74" t="s">
        <v>1078</v>
      </c>
      <c r="D904" s="25">
        <v>0</v>
      </c>
      <c r="E904" s="25">
        <v>0</v>
      </c>
      <c r="F904" s="3"/>
      <c r="G904" s="15">
        <f t="shared" si="148"/>
        <v>0</v>
      </c>
      <c r="H904" s="92"/>
      <c r="I904" s="25">
        <v>0</v>
      </c>
      <c r="K904" s="25">
        <v>0</v>
      </c>
      <c r="L904" s="25"/>
      <c r="M904" s="15">
        <f t="shared" si="149"/>
        <v>0</v>
      </c>
    </row>
    <row r="905" spans="1:13" x14ac:dyDescent="0.3">
      <c r="A905" s="74" t="s">
        <v>1334</v>
      </c>
      <c r="B905" s="93">
        <v>67140</v>
      </c>
      <c r="C905" s="74" t="s">
        <v>1080</v>
      </c>
      <c r="D905" s="25">
        <v>0</v>
      </c>
      <c r="E905" s="25">
        <v>0</v>
      </c>
      <c r="F905" s="3"/>
      <c r="G905" s="15">
        <f t="shared" si="148"/>
        <v>0</v>
      </c>
      <c r="H905" s="92"/>
      <c r="I905" s="25">
        <v>0</v>
      </c>
      <c r="K905" s="25">
        <v>0</v>
      </c>
      <c r="L905" s="25"/>
      <c r="M905" s="15">
        <f t="shared" si="149"/>
        <v>0</v>
      </c>
    </row>
    <row r="906" spans="1:13" x14ac:dyDescent="0.3">
      <c r="A906" s="74" t="s">
        <v>1335</v>
      </c>
      <c r="B906" s="93">
        <v>67160</v>
      </c>
      <c r="C906" s="74" t="s">
        <v>1082</v>
      </c>
      <c r="D906" s="25">
        <v>0</v>
      </c>
      <c r="E906" s="25">
        <v>0</v>
      </c>
      <c r="F906" s="3"/>
      <c r="G906" s="15">
        <f t="shared" si="148"/>
        <v>0</v>
      </c>
      <c r="H906" s="92"/>
      <c r="I906" s="25">
        <v>0</v>
      </c>
      <c r="K906" s="25">
        <v>0</v>
      </c>
      <c r="L906" s="25"/>
      <c r="M906" s="15">
        <f t="shared" si="149"/>
        <v>0</v>
      </c>
    </row>
    <row r="907" spans="1:13" x14ac:dyDescent="0.3">
      <c r="A907" s="74" t="s">
        <v>1336</v>
      </c>
      <c r="B907" s="93">
        <v>67180</v>
      </c>
      <c r="C907" s="74" t="s">
        <v>1084</v>
      </c>
      <c r="D907" s="25">
        <v>0</v>
      </c>
      <c r="E907" s="25">
        <v>0</v>
      </c>
      <c r="F907" s="3"/>
      <c r="G907" s="15">
        <f t="shared" si="148"/>
        <v>0</v>
      </c>
      <c r="H907" s="92"/>
      <c r="I907" s="25">
        <v>0</v>
      </c>
      <c r="K907" s="25">
        <v>0</v>
      </c>
      <c r="L907" s="25"/>
      <c r="M907" s="15">
        <f t="shared" si="149"/>
        <v>0</v>
      </c>
    </row>
    <row r="908" spans="1:13" x14ac:dyDescent="0.3">
      <c r="A908" s="74" t="s">
        <v>1337</v>
      </c>
      <c r="B908" s="93">
        <v>67200</v>
      </c>
      <c r="C908" s="74" t="s">
        <v>1086</v>
      </c>
      <c r="D908" s="25">
        <v>0</v>
      </c>
      <c r="E908" s="25">
        <v>0</v>
      </c>
      <c r="F908" s="3"/>
      <c r="G908" s="15">
        <f t="shared" si="148"/>
        <v>0</v>
      </c>
      <c r="H908" s="92"/>
      <c r="I908" s="25">
        <v>0</v>
      </c>
      <c r="K908" s="25">
        <v>0</v>
      </c>
      <c r="L908" s="25"/>
      <c r="M908" s="15">
        <f t="shared" si="149"/>
        <v>0</v>
      </c>
    </row>
    <row r="909" spans="1:13" x14ac:dyDescent="0.3">
      <c r="A909" s="74" t="s">
        <v>1338</v>
      </c>
      <c r="B909" s="93">
        <v>67220</v>
      </c>
      <c r="C909" s="74" t="s">
        <v>1088</v>
      </c>
      <c r="D909" s="25">
        <v>0</v>
      </c>
      <c r="E909" s="25">
        <v>0</v>
      </c>
      <c r="F909" s="3"/>
      <c r="G909" s="15">
        <f t="shared" si="148"/>
        <v>0</v>
      </c>
      <c r="H909" s="92"/>
      <c r="I909" s="25">
        <v>0</v>
      </c>
      <c r="K909" s="25">
        <v>0</v>
      </c>
      <c r="L909" s="25"/>
      <c r="M909" s="15">
        <f t="shared" si="149"/>
        <v>0</v>
      </c>
    </row>
    <row r="910" spans="1:13" x14ac:dyDescent="0.3">
      <c r="A910" s="74" t="s">
        <v>1339</v>
      </c>
      <c r="B910" s="93">
        <v>67225</v>
      </c>
      <c r="C910" s="74" t="s">
        <v>1090</v>
      </c>
      <c r="D910" s="25">
        <v>0</v>
      </c>
      <c r="E910" s="25">
        <v>0</v>
      </c>
      <c r="F910" s="3"/>
      <c r="G910" s="15">
        <f t="shared" si="148"/>
        <v>0</v>
      </c>
      <c r="H910" s="92"/>
      <c r="I910" s="25">
        <v>0</v>
      </c>
      <c r="K910" s="25">
        <v>0</v>
      </c>
      <c r="L910" s="25"/>
      <c r="M910" s="15">
        <f t="shared" si="149"/>
        <v>0</v>
      </c>
    </row>
    <row r="911" spans="1:13" ht="14.5" thickBot="1" x14ac:dyDescent="0.35">
      <c r="A911" s="74" t="s">
        <v>1340</v>
      </c>
      <c r="B911" s="93">
        <v>67240</v>
      </c>
      <c r="C911" s="11" t="s">
        <v>955</v>
      </c>
      <c r="D911" s="40">
        <f>SUM(D898:D910)</f>
        <v>252210</v>
      </c>
      <c r="E911" s="40">
        <f>SUM(E898:E910)</f>
        <v>0</v>
      </c>
      <c r="F911" s="3"/>
      <c r="G911" s="40">
        <f>SUM(G898:G910)</f>
        <v>252210</v>
      </c>
      <c r="H911" s="92"/>
      <c r="I911" s="40">
        <f>SUM(I898:I910)</f>
        <v>200000</v>
      </c>
      <c r="K911" s="40">
        <f>SUM(K898:K910)</f>
        <v>52210</v>
      </c>
      <c r="L911" s="25"/>
      <c r="M911" s="97">
        <f>SUM(M898:M910)</f>
        <v>0</v>
      </c>
    </row>
    <row r="912" spans="1:13" ht="14.5" thickTop="1" x14ac:dyDescent="0.3">
      <c r="A912" s="99" t="s">
        <v>1843</v>
      </c>
      <c r="B912" s="100"/>
      <c r="C912" s="74"/>
      <c r="D912" s="25"/>
      <c r="F912" s="3"/>
      <c r="H912" s="92"/>
      <c r="L912" s="25"/>
      <c r="M912" s="15"/>
    </row>
    <row r="913" spans="1:13" x14ac:dyDescent="0.3">
      <c r="A913" s="74" t="s">
        <v>1341</v>
      </c>
      <c r="B913" s="93">
        <v>68300</v>
      </c>
      <c r="C913" s="74" t="s">
        <v>1066</v>
      </c>
      <c r="D913" s="25">
        <v>100000</v>
      </c>
      <c r="E913" s="25">
        <v>0</v>
      </c>
      <c r="F913" s="3"/>
      <c r="G913" s="15">
        <f t="shared" ref="G913:G925" si="150">D913+E913</f>
        <v>100000</v>
      </c>
      <c r="H913" s="92"/>
      <c r="I913" s="25">
        <v>60000</v>
      </c>
      <c r="K913" s="25">
        <v>40000</v>
      </c>
      <c r="L913" s="25"/>
      <c r="M913" s="15">
        <f t="shared" ref="M913:M925" si="151">G913-I913-K913</f>
        <v>0</v>
      </c>
    </row>
    <row r="914" spans="1:13" x14ac:dyDescent="0.3">
      <c r="A914" s="74" t="s">
        <v>1342</v>
      </c>
      <c r="B914" s="93">
        <v>68305</v>
      </c>
      <c r="C914" s="74" t="s">
        <v>1068</v>
      </c>
      <c r="D914" s="25">
        <v>0</v>
      </c>
      <c r="E914" s="25">
        <v>0</v>
      </c>
      <c r="F914" s="3"/>
      <c r="G914" s="15">
        <f t="shared" si="150"/>
        <v>0</v>
      </c>
      <c r="H914" s="92"/>
      <c r="I914" s="25">
        <v>0</v>
      </c>
      <c r="K914" s="25">
        <v>0</v>
      </c>
      <c r="L914" s="25"/>
      <c r="M914" s="15">
        <f t="shared" si="151"/>
        <v>0</v>
      </c>
    </row>
    <row r="915" spans="1:13" x14ac:dyDescent="0.3">
      <c r="A915" s="74" t="s">
        <v>1343</v>
      </c>
      <c r="B915" s="93">
        <v>68310</v>
      </c>
      <c r="C915" s="74" t="s">
        <v>1070</v>
      </c>
      <c r="D915" s="25">
        <v>0</v>
      </c>
      <c r="E915" s="25">
        <v>0</v>
      </c>
      <c r="F915" s="3"/>
      <c r="G915" s="15">
        <f t="shared" si="150"/>
        <v>0</v>
      </c>
      <c r="H915" s="92"/>
      <c r="I915" s="25">
        <v>0</v>
      </c>
      <c r="K915" s="25">
        <v>0</v>
      </c>
      <c r="L915" s="25"/>
      <c r="M915" s="15">
        <f t="shared" si="151"/>
        <v>0</v>
      </c>
    </row>
    <row r="916" spans="1:13" x14ac:dyDescent="0.3">
      <c r="A916" s="74" t="s">
        <v>1344</v>
      </c>
      <c r="B916" s="93">
        <v>68315</v>
      </c>
      <c r="C916" s="74" t="s">
        <v>1072</v>
      </c>
      <c r="D916" s="25">
        <v>0</v>
      </c>
      <c r="E916" s="25">
        <v>0</v>
      </c>
      <c r="F916" s="3"/>
      <c r="G916" s="15">
        <f t="shared" si="150"/>
        <v>0</v>
      </c>
      <c r="H916" s="92"/>
      <c r="I916" s="25">
        <v>0</v>
      </c>
      <c r="K916" s="25">
        <v>0</v>
      </c>
      <c r="L916" s="25"/>
      <c r="M916" s="15">
        <f t="shared" si="151"/>
        <v>0</v>
      </c>
    </row>
    <row r="917" spans="1:13" x14ac:dyDescent="0.3">
      <c r="A917" s="74" t="s">
        <v>1345</v>
      </c>
      <c r="B917" s="93">
        <v>68320</v>
      </c>
      <c r="C917" s="74" t="s">
        <v>1074</v>
      </c>
      <c r="D917" s="25">
        <v>0</v>
      </c>
      <c r="E917" s="25">
        <v>0</v>
      </c>
      <c r="F917" s="3"/>
      <c r="G917" s="15">
        <f t="shared" si="150"/>
        <v>0</v>
      </c>
      <c r="H917" s="92"/>
      <c r="I917" s="25">
        <v>0</v>
      </c>
      <c r="K917" s="25">
        <v>0</v>
      </c>
      <c r="L917" s="25"/>
      <c r="M917" s="15">
        <f t="shared" si="151"/>
        <v>0</v>
      </c>
    </row>
    <row r="918" spans="1:13" x14ac:dyDescent="0.3">
      <c r="A918" s="74" t="s">
        <v>1346</v>
      </c>
      <c r="B918" s="93">
        <v>68325</v>
      </c>
      <c r="C918" s="74" t="s">
        <v>1098</v>
      </c>
      <c r="D918" s="25">
        <v>0</v>
      </c>
      <c r="E918" s="25">
        <v>0</v>
      </c>
      <c r="F918" s="3"/>
      <c r="G918" s="15">
        <f t="shared" si="150"/>
        <v>0</v>
      </c>
      <c r="H918" s="92"/>
      <c r="I918" s="25">
        <v>0</v>
      </c>
      <c r="K918" s="25">
        <v>0</v>
      </c>
      <c r="L918" s="25"/>
      <c r="M918" s="15">
        <f t="shared" si="151"/>
        <v>0</v>
      </c>
    </row>
    <row r="919" spans="1:13" x14ac:dyDescent="0.3">
      <c r="A919" s="74" t="s">
        <v>1347</v>
      </c>
      <c r="B919" s="93">
        <v>68330</v>
      </c>
      <c r="C919" s="74" t="s">
        <v>1078</v>
      </c>
      <c r="D919" s="25">
        <v>0</v>
      </c>
      <c r="E919" s="25">
        <v>0</v>
      </c>
      <c r="F919" s="3"/>
      <c r="G919" s="15">
        <f t="shared" si="150"/>
        <v>0</v>
      </c>
      <c r="H919" s="92"/>
      <c r="I919" s="25">
        <v>0</v>
      </c>
      <c r="K919" s="25">
        <v>0</v>
      </c>
      <c r="L919" s="25"/>
      <c r="M919" s="15">
        <f t="shared" si="151"/>
        <v>0</v>
      </c>
    </row>
    <row r="920" spans="1:13" x14ac:dyDescent="0.3">
      <c r="A920" s="74" t="s">
        <v>1348</v>
      </c>
      <c r="B920" s="93">
        <v>68335</v>
      </c>
      <c r="C920" s="74" t="s">
        <v>1080</v>
      </c>
      <c r="D920" s="25">
        <v>0</v>
      </c>
      <c r="E920" s="25">
        <v>0</v>
      </c>
      <c r="F920" s="3"/>
      <c r="G920" s="15">
        <f t="shared" si="150"/>
        <v>0</v>
      </c>
      <c r="H920" s="92"/>
      <c r="I920" s="25">
        <v>0</v>
      </c>
      <c r="K920" s="25">
        <v>0</v>
      </c>
      <c r="L920" s="25"/>
      <c r="M920" s="15">
        <f t="shared" si="151"/>
        <v>0</v>
      </c>
    </row>
    <row r="921" spans="1:13" x14ac:dyDescent="0.3">
      <c r="A921" s="74" t="s">
        <v>1349</v>
      </c>
      <c r="B921" s="93">
        <v>68340</v>
      </c>
      <c r="C921" s="74" t="s">
        <v>1082</v>
      </c>
      <c r="D921" s="25">
        <v>0</v>
      </c>
      <c r="E921" s="25">
        <v>0</v>
      </c>
      <c r="F921" s="3"/>
      <c r="G921" s="15">
        <f t="shared" si="150"/>
        <v>0</v>
      </c>
      <c r="H921" s="92"/>
      <c r="I921" s="25">
        <v>0</v>
      </c>
      <c r="K921" s="25">
        <v>0</v>
      </c>
      <c r="L921" s="25"/>
      <c r="M921" s="15">
        <f t="shared" si="151"/>
        <v>0</v>
      </c>
    </row>
    <row r="922" spans="1:13" x14ac:dyDescent="0.3">
      <c r="A922" s="74" t="s">
        <v>1350</v>
      </c>
      <c r="B922" s="93">
        <v>68345</v>
      </c>
      <c r="C922" s="74" t="s">
        <v>1084</v>
      </c>
      <c r="D922" s="25">
        <v>0</v>
      </c>
      <c r="E922" s="25">
        <v>0</v>
      </c>
      <c r="F922" s="3"/>
      <c r="G922" s="15">
        <f t="shared" si="150"/>
        <v>0</v>
      </c>
      <c r="H922" s="92"/>
      <c r="I922" s="25">
        <v>0</v>
      </c>
      <c r="K922" s="25">
        <v>0</v>
      </c>
      <c r="L922" s="25"/>
      <c r="M922" s="15">
        <f t="shared" si="151"/>
        <v>0</v>
      </c>
    </row>
    <row r="923" spans="1:13" x14ac:dyDescent="0.3">
      <c r="A923" s="74" t="s">
        <v>1351</v>
      </c>
      <c r="B923" s="93">
        <v>68350</v>
      </c>
      <c r="C923" s="74" t="s">
        <v>1086</v>
      </c>
      <c r="D923" s="25">
        <v>0</v>
      </c>
      <c r="E923" s="25">
        <v>0</v>
      </c>
      <c r="F923" s="3"/>
      <c r="G923" s="15">
        <f t="shared" si="150"/>
        <v>0</v>
      </c>
      <c r="H923" s="92"/>
      <c r="I923" s="25">
        <v>0</v>
      </c>
      <c r="K923" s="25">
        <v>0</v>
      </c>
      <c r="L923" s="25"/>
      <c r="M923" s="15">
        <f t="shared" si="151"/>
        <v>0</v>
      </c>
    </row>
    <row r="924" spans="1:13" x14ac:dyDescent="0.3">
      <c r="A924" s="74" t="s">
        <v>1352</v>
      </c>
      <c r="B924" s="93">
        <v>68355</v>
      </c>
      <c r="C924" s="74" t="s">
        <v>1088</v>
      </c>
      <c r="D924" s="25">
        <v>0</v>
      </c>
      <c r="E924" s="25">
        <v>0</v>
      </c>
      <c r="F924" s="3"/>
      <c r="G924" s="15">
        <f t="shared" si="150"/>
        <v>0</v>
      </c>
      <c r="H924" s="92"/>
      <c r="I924" s="25">
        <v>0</v>
      </c>
      <c r="K924" s="25">
        <v>0</v>
      </c>
      <c r="L924" s="25"/>
      <c r="M924" s="15">
        <f t="shared" si="151"/>
        <v>0</v>
      </c>
    </row>
    <row r="925" spans="1:13" x14ac:dyDescent="0.3">
      <c r="A925" s="74" t="s">
        <v>1353</v>
      </c>
      <c r="B925" s="93">
        <v>68360</v>
      </c>
      <c r="C925" s="74" t="s">
        <v>1090</v>
      </c>
      <c r="D925" s="25">
        <v>0</v>
      </c>
      <c r="E925" s="25">
        <v>0</v>
      </c>
      <c r="F925" s="3"/>
      <c r="G925" s="15">
        <f t="shared" si="150"/>
        <v>0</v>
      </c>
      <c r="H925" s="92"/>
      <c r="I925" s="25">
        <v>0</v>
      </c>
      <c r="K925" s="25">
        <v>0</v>
      </c>
      <c r="L925" s="25"/>
      <c r="M925" s="15">
        <f t="shared" si="151"/>
        <v>0</v>
      </c>
    </row>
    <row r="926" spans="1:13" ht="14.5" thickBot="1" x14ac:dyDescent="0.35">
      <c r="A926" s="74" t="s">
        <v>1354</v>
      </c>
      <c r="B926" s="93">
        <v>68365</v>
      </c>
      <c r="C926" s="11" t="s">
        <v>965</v>
      </c>
      <c r="D926" s="40">
        <f>SUM(D913:D925)</f>
        <v>100000</v>
      </c>
      <c r="E926" s="40">
        <f>SUM(E913:E925)</f>
        <v>0</v>
      </c>
      <c r="F926" s="3"/>
      <c r="G926" s="40">
        <f>SUM(G913:G925)</f>
        <v>100000</v>
      </c>
      <c r="H926" s="92"/>
      <c r="I926" s="40">
        <f>SUM(I913:I925)</f>
        <v>60000</v>
      </c>
      <c r="K926" s="40">
        <f>SUM(K913:K925)</f>
        <v>40000</v>
      </c>
      <c r="L926" s="25"/>
      <c r="M926" s="97">
        <f>SUM(M913:M925)</f>
        <v>0</v>
      </c>
    </row>
    <row r="927" spans="1:13" ht="14.5" thickTop="1" x14ac:dyDescent="0.3">
      <c r="A927" s="99" t="s">
        <v>1844</v>
      </c>
      <c r="B927" s="100"/>
      <c r="C927" s="74"/>
      <c r="D927" s="25"/>
      <c r="F927" s="3"/>
      <c r="H927" s="92"/>
      <c r="L927" s="25"/>
      <c r="M927" s="15"/>
    </row>
    <row r="928" spans="1:13" x14ac:dyDescent="0.3">
      <c r="A928" s="74" t="s">
        <v>1355</v>
      </c>
      <c r="B928" s="93">
        <v>68400</v>
      </c>
      <c r="C928" s="74" t="s">
        <v>1066</v>
      </c>
      <c r="D928" s="25">
        <v>75000</v>
      </c>
      <c r="E928" s="25">
        <v>0</v>
      </c>
      <c r="F928" s="3"/>
      <c r="G928" s="15">
        <f t="shared" ref="G928:G940" si="152">D928+E928</f>
        <v>75000</v>
      </c>
      <c r="H928" s="92"/>
      <c r="I928" s="25">
        <v>70000</v>
      </c>
      <c r="K928" s="25">
        <v>5000</v>
      </c>
      <c r="L928" s="25"/>
      <c r="M928" s="15">
        <f t="shared" ref="M928:M940" si="153">G928-I928-K928</f>
        <v>0</v>
      </c>
    </row>
    <row r="929" spans="1:13" x14ac:dyDescent="0.3">
      <c r="A929" s="74" t="s">
        <v>1356</v>
      </c>
      <c r="B929" s="93">
        <v>68405</v>
      </c>
      <c r="C929" s="74" t="s">
        <v>1068</v>
      </c>
      <c r="D929" s="25">
        <v>0</v>
      </c>
      <c r="E929" s="25">
        <v>0</v>
      </c>
      <c r="F929" s="3"/>
      <c r="G929" s="15">
        <f t="shared" si="152"/>
        <v>0</v>
      </c>
      <c r="H929" s="92"/>
      <c r="I929" s="25">
        <v>0</v>
      </c>
      <c r="K929" s="25">
        <v>0</v>
      </c>
      <c r="L929" s="25"/>
      <c r="M929" s="15">
        <f t="shared" si="153"/>
        <v>0</v>
      </c>
    </row>
    <row r="930" spans="1:13" x14ac:dyDescent="0.3">
      <c r="A930" s="74" t="s">
        <v>1357</v>
      </c>
      <c r="B930" s="93">
        <v>68410</v>
      </c>
      <c r="C930" s="74" t="s">
        <v>1070</v>
      </c>
      <c r="D930" s="25">
        <v>0</v>
      </c>
      <c r="E930" s="25">
        <v>0</v>
      </c>
      <c r="F930" s="3"/>
      <c r="G930" s="15">
        <f t="shared" si="152"/>
        <v>0</v>
      </c>
      <c r="H930" s="92"/>
      <c r="I930" s="25">
        <v>0</v>
      </c>
      <c r="K930" s="25">
        <v>0</v>
      </c>
      <c r="L930" s="25"/>
      <c r="M930" s="15">
        <f t="shared" si="153"/>
        <v>0</v>
      </c>
    </row>
    <row r="931" spans="1:13" x14ac:dyDescent="0.3">
      <c r="A931" s="74" t="s">
        <v>1358</v>
      </c>
      <c r="B931" s="93">
        <v>68415</v>
      </c>
      <c r="C931" s="74" t="s">
        <v>1072</v>
      </c>
      <c r="D931" s="25">
        <v>0</v>
      </c>
      <c r="E931" s="25">
        <v>0</v>
      </c>
      <c r="F931" s="3"/>
      <c r="G931" s="15">
        <f t="shared" si="152"/>
        <v>0</v>
      </c>
      <c r="H931" s="92"/>
      <c r="I931" s="25">
        <v>0</v>
      </c>
      <c r="K931" s="25">
        <v>0</v>
      </c>
      <c r="L931" s="25"/>
      <c r="M931" s="15">
        <f t="shared" si="153"/>
        <v>0</v>
      </c>
    </row>
    <row r="932" spans="1:13" x14ac:dyDescent="0.3">
      <c r="A932" s="74" t="s">
        <v>1359</v>
      </c>
      <c r="B932" s="93">
        <v>68420</v>
      </c>
      <c r="C932" s="74" t="s">
        <v>1074</v>
      </c>
      <c r="D932" s="25">
        <v>0</v>
      </c>
      <c r="E932" s="25">
        <v>0</v>
      </c>
      <c r="F932" s="3"/>
      <c r="G932" s="15">
        <f t="shared" si="152"/>
        <v>0</v>
      </c>
      <c r="H932" s="92"/>
      <c r="I932" s="25">
        <v>0</v>
      </c>
      <c r="K932" s="25">
        <v>0</v>
      </c>
      <c r="L932" s="25"/>
      <c r="M932" s="15">
        <f t="shared" si="153"/>
        <v>0</v>
      </c>
    </row>
    <row r="933" spans="1:13" x14ac:dyDescent="0.3">
      <c r="A933" s="74" t="s">
        <v>1360</v>
      </c>
      <c r="B933" s="93">
        <v>68425</v>
      </c>
      <c r="C933" s="74" t="s">
        <v>1098</v>
      </c>
      <c r="D933" s="25">
        <v>0</v>
      </c>
      <c r="E933" s="25">
        <v>0</v>
      </c>
      <c r="F933" s="3"/>
      <c r="G933" s="15">
        <f t="shared" si="152"/>
        <v>0</v>
      </c>
      <c r="H933" s="92"/>
      <c r="I933" s="25">
        <v>0</v>
      </c>
      <c r="K933" s="25">
        <v>0</v>
      </c>
      <c r="L933" s="25"/>
      <c r="M933" s="15">
        <f t="shared" si="153"/>
        <v>0</v>
      </c>
    </row>
    <row r="934" spans="1:13" x14ac:dyDescent="0.3">
      <c r="A934" s="74" t="s">
        <v>1361</v>
      </c>
      <c r="B934" s="93">
        <v>68430</v>
      </c>
      <c r="C934" s="74" t="s">
        <v>1078</v>
      </c>
      <c r="D934" s="25">
        <v>0</v>
      </c>
      <c r="E934" s="25">
        <v>0</v>
      </c>
      <c r="F934" s="3"/>
      <c r="G934" s="15">
        <f t="shared" si="152"/>
        <v>0</v>
      </c>
      <c r="H934" s="92"/>
      <c r="I934" s="25">
        <v>0</v>
      </c>
      <c r="K934" s="25">
        <v>0</v>
      </c>
      <c r="L934" s="25"/>
      <c r="M934" s="15">
        <f t="shared" si="153"/>
        <v>0</v>
      </c>
    </row>
    <row r="935" spans="1:13" x14ac:dyDescent="0.3">
      <c r="A935" s="74" t="s">
        <v>1362</v>
      </c>
      <c r="B935" s="93">
        <v>68435</v>
      </c>
      <c r="C935" s="74" t="s">
        <v>1080</v>
      </c>
      <c r="D935" s="25">
        <v>0</v>
      </c>
      <c r="E935" s="25">
        <v>0</v>
      </c>
      <c r="F935" s="3"/>
      <c r="G935" s="15">
        <f t="shared" si="152"/>
        <v>0</v>
      </c>
      <c r="H935" s="92"/>
      <c r="I935" s="25">
        <v>0</v>
      </c>
      <c r="K935" s="25">
        <v>0</v>
      </c>
      <c r="L935" s="25"/>
      <c r="M935" s="15">
        <f t="shared" si="153"/>
        <v>0</v>
      </c>
    </row>
    <row r="936" spans="1:13" x14ac:dyDescent="0.3">
      <c r="A936" s="74" t="s">
        <v>1363</v>
      </c>
      <c r="B936" s="93">
        <v>68440</v>
      </c>
      <c r="C936" s="74" t="s">
        <v>1082</v>
      </c>
      <c r="D936" s="25">
        <v>0</v>
      </c>
      <c r="E936" s="25">
        <v>0</v>
      </c>
      <c r="F936" s="3"/>
      <c r="G936" s="15">
        <f t="shared" si="152"/>
        <v>0</v>
      </c>
      <c r="H936" s="92"/>
      <c r="I936" s="25">
        <v>0</v>
      </c>
      <c r="K936" s="25">
        <v>0</v>
      </c>
      <c r="L936" s="25"/>
      <c r="M936" s="15">
        <f t="shared" si="153"/>
        <v>0</v>
      </c>
    </row>
    <row r="937" spans="1:13" x14ac:dyDescent="0.3">
      <c r="A937" s="74" t="s">
        <v>1364</v>
      </c>
      <c r="B937" s="93">
        <v>68445</v>
      </c>
      <c r="C937" s="74" t="s">
        <v>1084</v>
      </c>
      <c r="D937" s="25">
        <v>0</v>
      </c>
      <c r="E937" s="25">
        <v>0</v>
      </c>
      <c r="F937" s="3"/>
      <c r="G937" s="15">
        <f t="shared" si="152"/>
        <v>0</v>
      </c>
      <c r="H937" s="92"/>
      <c r="I937" s="25">
        <v>0</v>
      </c>
      <c r="K937" s="25">
        <v>0</v>
      </c>
      <c r="L937" s="25"/>
      <c r="M937" s="15">
        <f t="shared" si="153"/>
        <v>0</v>
      </c>
    </row>
    <row r="938" spans="1:13" x14ac:dyDescent="0.3">
      <c r="A938" s="74" t="s">
        <v>1365</v>
      </c>
      <c r="B938" s="93">
        <v>68450</v>
      </c>
      <c r="C938" s="74" t="s">
        <v>1086</v>
      </c>
      <c r="D938" s="25">
        <v>0</v>
      </c>
      <c r="E938" s="25">
        <v>0</v>
      </c>
      <c r="F938" s="3"/>
      <c r="G938" s="15">
        <f t="shared" si="152"/>
        <v>0</v>
      </c>
      <c r="H938" s="92"/>
      <c r="I938" s="25">
        <v>0</v>
      </c>
      <c r="K938" s="25">
        <v>0</v>
      </c>
      <c r="L938" s="25"/>
      <c r="M938" s="15">
        <f t="shared" si="153"/>
        <v>0</v>
      </c>
    </row>
    <row r="939" spans="1:13" x14ac:dyDescent="0.3">
      <c r="A939" s="74" t="s">
        <v>1366</v>
      </c>
      <c r="B939" s="93">
        <v>68455</v>
      </c>
      <c r="C939" s="74" t="s">
        <v>1088</v>
      </c>
      <c r="D939" s="25">
        <v>0</v>
      </c>
      <c r="E939" s="25">
        <v>0</v>
      </c>
      <c r="F939" s="3"/>
      <c r="G939" s="15">
        <f t="shared" si="152"/>
        <v>0</v>
      </c>
      <c r="H939" s="92"/>
      <c r="I939" s="25">
        <v>0</v>
      </c>
      <c r="K939" s="25">
        <v>0</v>
      </c>
      <c r="L939" s="25"/>
      <c r="M939" s="15">
        <f t="shared" si="153"/>
        <v>0</v>
      </c>
    </row>
    <row r="940" spans="1:13" x14ac:dyDescent="0.3">
      <c r="A940" s="74" t="s">
        <v>1367</v>
      </c>
      <c r="B940" s="93">
        <v>68460</v>
      </c>
      <c r="C940" s="74" t="s">
        <v>1090</v>
      </c>
      <c r="D940" s="25">
        <v>0</v>
      </c>
      <c r="E940" s="25">
        <v>0</v>
      </c>
      <c r="F940" s="3"/>
      <c r="G940" s="15">
        <f t="shared" si="152"/>
        <v>0</v>
      </c>
      <c r="H940" s="92"/>
      <c r="I940" s="25">
        <v>0</v>
      </c>
      <c r="K940" s="25">
        <v>0</v>
      </c>
      <c r="L940" s="25"/>
      <c r="M940" s="15">
        <f t="shared" si="153"/>
        <v>0</v>
      </c>
    </row>
    <row r="941" spans="1:13" ht="14.5" thickBot="1" x14ac:dyDescent="0.35">
      <c r="A941" s="74" t="s">
        <v>1368</v>
      </c>
      <c r="B941" s="93">
        <v>68465</v>
      </c>
      <c r="C941" s="11" t="s">
        <v>997</v>
      </c>
      <c r="D941" s="40">
        <f>SUM(D928:D940)</f>
        <v>75000</v>
      </c>
      <c r="E941" s="40">
        <f>SUM(E928:E940)</f>
        <v>0</v>
      </c>
      <c r="F941" s="3"/>
      <c r="G941" s="40">
        <f>SUM(G928:G940)</f>
        <v>75000</v>
      </c>
      <c r="H941" s="92"/>
      <c r="I941" s="40">
        <f>SUM(I928:I940)</f>
        <v>70000</v>
      </c>
      <c r="K941" s="40">
        <f>SUM(K928:K940)</f>
        <v>5000</v>
      </c>
      <c r="L941" s="25"/>
      <c r="M941" s="97">
        <f>SUM(M928:M940)</f>
        <v>0</v>
      </c>
    </row>
    <row r="942" spans="1:13" ht="14.5" thickTop="1" x14ac:dyDescent="0.3">
      <c r="A942" s="99" t="s">
        <v>1845</v>
      </c>
      <c r="B942" s="100"/>
      <c r="C942" s="74"/>
      <c r="D942" s="25"/>
      <c r="F942" s="3"/>
      <c r="H942" s="92"/>
      <c r="L942" s="25"/>
      <c r="M942" s="15"/>
    </row>
    <row r="943" spans="1:13" x14ac:dyDescent="0.3">
      <c r="A943" s="74" t="s">
        <v>1369</v>
      </c>
      <c r="B943" s="93">
        <v>68500</v>
      </c>
      <c r="C943" s="74" t="s">
        <v>1066</v>
      </c>
      <c r="D943" s="25">
        <v>40000</v>
      </c>
      <c r="E943" s="25">
        <v>0</v>
      </c>
      <c r="F943" s="3"/>
      <c r="G943" s="15">
        <f t="shared" ref="G943:G955" si="154">D943+E943</f>
        <v>40000</v>
      </c>
      <c r="H943" s="92"/>
      <c r="I943" s="25">
        <v>30000</v>
      </c>
      <c r="K943" s="25">
        <v>10000</v>
      </c>
      <c r="L943" s="25"/>
      <c r="M943" s="15">
        <f t="shared" ref="M943:M955" si="155">G943-I943-K943</f>
        <v>0</v>
      </c>
    </row>
    <row r="944" spans="1:13" x14ac:dyDescent="0.3">
      <c r="A944" s="74" t="s">
        <v>1370</v>
      </c>
      <c r="B944" s="93">
        <v>68505</v>
      </c>
      <c r="C944" s="74" t="s">
        <v>1068</v>
      </c>
      <c r="D944" s="25">
        <v>0</v>
      </c>
      <c r="E944" s="25">
        <v>0</v>
      </c>
      <c r="F944" s="3"/>
      <c r="G944" s="15">
        <f t="shared" si="154"/>
        <v>0</v>
      </c>
      <c r="H944" s="92"/>
      <c r="I944" s="25">
        <v>0</v>
      </c>
      <c r="K944" s="25">
        <v>0</v>
      </c>
      <c r="L944" s="25"/>
      <c r="M944" s="15">
        <f t="shared" si="155"/>
        <v>0</v>
      </c>
    </row>
    <row r="945" spans="1:13" x14ac:dyDescent="0.3">
      <c r="A945" s="74" t="s">
        <v>1371</v>
      </c>
      <c r="B945" s="93">
        <v>68510</v>
      </c>
      <c r="C945" s="74" t="s">
        <v>1070</v>
      </c>
      <c r="D945" s="25">
        <v>0</v>
      </c>
      <c r="E945" s="25">
        <v>0</v>
      </c>
      <c r="F945" s="3"/>
      <c r="G945" s="15">
        <f t="shared" si="154"/>
        <v>0</v>
      </c>
      <c r="H945" s="92"/>
      <c r="I945" s="25">
        <v>0</v>
      </c>
      <c r="K945" s="25">
        <v>0</v>
      </c>
      <c r="L945" s="25"/>
      <c r="M945" s="15">
        <f t="shared" si="155"/>
        <v>0</v>
      </c>
    </row>
    <row r="946" spans="1:13" x14ac:dyDescent="0.3">
      <c r="A946" s="74" t="s">
        <v>1372</v>
      </c>
      <c r="B946" s="93">
        <v>68515</v>
      </c>
      <c r="C946" s="74" t="s">
        <v>1072</v>
      </c>
      <c r="D946" s="25">
        <v>0</v>
      </c>
      <c r="E946" s="25">
        <v>0</v>
      </c>
      <c r="F946" s="3"/>
      <c r="G946" s="15">
        <f t="shared" si="154"/>
        <v>0</v>
      </c>
      <c r="H946" s="92"/>
      <c r="I946" s="25">
        <v>0</v>
      </c>
      <c r="K946" s="25">
        <v>0</v>
      </c>
      <c r="L946" s="25"/>
      <c r="M946" s="15">
        <f t="shared" si="155"/>
        <v>0</v>
      </c>
    </row>
    <row r="947" spans="1:13" x14ac:dyDescent="0.3">
      <c r="A947" s="74" t="s">
        <v>1373</v>
      </c>
      <c r="B947" s="93">
        <v>68520</v>
      </c>
      <c r="C947" s="74" t="s">
        <v>1074</v>
      </c>
      <c r="D947" s="25">
        <v>0</v>
      </c>
      <c r="E947" s="25">
        <v>0</v>
      </c>
      <c r="F947" s="3"/>
      <c r="G947" s="15">
        <f t="shared" si="154"/>
        <v>0</v>
      </c>
      <c r="H947" s="92"/>
      <c r="I947" s="25">
        <v>0</v>
      </c>
      <c r="K947" s="25">
        <v>0</v>
      </c>
      <c r="L947" s="25"/>
      <c r="M947" s="15">
        <f t="shared" si="155"/>
        <v>0</v>
      </c>
    </row>
    <row r="948" spans="1:13" x14ac:dyDescent="0.3">
      <c r="A948" s="74" t="s">
        <v>1374</v>
      </c>
      <c r="B948" s="93">
        <v>68525</v>
      </c>
      <c r="C948" s="74" t="s">
        <v>1098</v>
      </c>
      <c r="D948" s="25">
        <v>0</v>
      </c>
      <c r="E948" s="25">
        <v>0</v>
      </c>
      <c r="F948" s="3"/>
      <c r="G948" s="15">
        <f t="shared" si="154"/>
        <v>0</v>
      </c>
      <c r="H948" s="92"/>
      <c r="I948" s="25">
        <v>0</v>
      </c>
      <c r="K948" s="25">
        <v>0</v>
      </c>
      <c r="L948" s="25"/>
      <c r="M948" s="15">
        <f t="shared" si="155"/>
        <v>0</v>
      </c>
    </row>
    <row r="949" spans="1:13" x14ac:dyDescent="0.3">
      <c r="A949" s="74" t="s">
        <v>1375</v>
      </c>
      <c r="B949" s="93">
        <v>68530</v>
      </c>
      <c r="C949" s="74" t="s">
        <v>1078</v>
      </c>
      <c r="D949" s="25">
        <v>0</v>
      </c>
      <c r="E949" s="25">
        <v>0</v>
      </c>
      <c r="F949" s="3"/>
      <c r="G949" s="15">
        <f t="shared" si="154"/>
        <v>0</v>
      </c>
      <c r="H949" s="92"/>
      <c r="I949" s="25">
        <v>0</v>
      </c>
      <c r="K949" s="25">
        <v>0</v>
      </c>
      <c r="L949" s="25"/>
      <c r="M949" s="15">
        <f t="shared" si="155"/>
        <v>0</v>
      </c>
    </row>
    <row r="950" spans="1:13" x14ac:dyDescent="0.3">
      <c r="A950" s="74" t="s">
        <v>1376</v>
      </c>
      <c r="B950" s="93">
        <v>68535</v>
      </c>
      <c r="C950" s="74" t="s">
        <v>1080</v>
      </c>
      <c r="D950" s="25">
        <v>0</v>
      </c>
      <c r="E950" s="25">
        <v>0</v>
      </c>
      <c r="F950" s="3"/>
      <c r="G950" s="15">
        <f t="shared" si="154"/>
        <v>0</v>
      </c>
      <c r="H950" s="92"/>
      <c r="I950" s="25">
        <v>0</v>
      </c>
      <c r="K950" s="25">
        <v>0</v>
      </c>
      <c r="L950" s="25"/>
      <c r="M950" s="15">
        <f t="shared" si="155"/>
        <v>0</v>
      </c>
    </row>
    <row r="951" spans="1:13" x14ac:dyDescent="0.3">
      <c r="A951" s="74" t="s">
        <v>1377</v>
      </c>
      <c r="B951" s="93">
        <v>68540</v>
      </c>
      <c r="C951" s="74" t="s">
        <v>1082</v>
      </c>
      <c r="D951" s="25">
        <v>0</v>
      </c>
      <c r="E951" s="25">
        <v>0</v>
      </c>
      <c r="F951" s="3"/>
      <c r="G951" s="15">
        <f t="shared" si="154"/>
        <v>0</v>
      </c>
      <c r="H951" s="92"/>
      <c r="I951" s="25">
        <v>0</v>
      </c>
      <c r="K951" s="25">
        <v>0</v>
      </c>
      <c r="L951" s="25"/>
      <c r="M951" s="15">
        <f t="shared" si="155"/>
        <v>0</v>
      </c>
    </row>
    <row r="952" spans="1:13" x14ac:dyDescent="0.3">
      <c r="A952" s="74" t="s">
        <v>1378</v>
      </c>
      <c r="B952" s="93">
        <v>68545</v>
      </c>
      <c r="C952" s="74" t="s">
        <v>1084</v>
      </c>
      <c r="D952" s="25">
        <v>0</v>
      </c>
      <c r="E952" s="25">
        <v>0</v>
      </c>
      <c r="F952" s="3"/>
      <c r="G952" s="15">
        <f t="shared" si="154"/>
        <v>0</v>
      </c>
      <c r="H952" s="92"/>
      <c r="I952" s="25">
        <v>0</v>
      </c>
      <c r="K952" s="25">
        <v>0</v>
      </c>
      <c r="L952" s="25"/>
      <c r="M952" s="15">
        <f t="shared" si="155"/>
        <v>0</v>
      </c>
    </row>
    <row r="953" spans="1:13" x14ac:dyDescent="0.3">
      <c r="A953" s="74" t="s">
        <v>1379</v>
      </c>
      <c r="B953" s="93">
        <v>68550</v>
      </c>
      <c r="C953" s="74" t="s">
        <v>1086</v>
      </c>
      <c r="D953" s="25">
        <v>0</v>
      </c>
      <c r="E953" s="25">
        <v>0</v>
      </c>
      <c r="F953" s="3"/>
      <c r="G953" s="15">
        <f t="shared" si="154"/>
        <v>0</v>
      </c>
      <c r="H953" s="92"/>
      <c r="I953" s="25">
        <v>0</v>
      </c>
      <c r="K953" s="25">
        <v>0</v>
      </c>
      <c r="L953" s="25"/>
      <c r="M953" s="15">
        <f t="shared" si="155"/>
        <v>0</v>
      </c>
    </row>
    <row r="954" spans="1:13" x14ac:dyDescent="0.3">
      <c r="A954" s="74" t="s">
        <v>1380</v>
      </c>
      <c r="B954" s="93">
        <v>68555</v>
      </c>
      <c r="C954" s="74" t="s">
        <v>1088</v>
      </c>
      <c r="D954" s="25">
        <v>0</v>
      </c>
      <c r="E954" s="25">
        <v>0</v>
      </c>
      <c r="F954" s="3"/>
      <c r="G954" s="15">
        <f t="shared" si="154"/>
        <v>0</v>
      </c>
      <c r="H954" s="92"/>
      <c r="I954" s="25">
        <v>0</v>
      </c>
      <c r="K954" s="25">
        <v>0</v>
      </c>
      <c r="L954" s="25"/>
      <c r="M954" s="15">
        <f t="shared" si="155"/>
        <v>0</v>
      </c>
    </row>
    <row r="955" spans="1:13" x14ac:dyDescent="0.3">
      <c r="A955" s="74" t="s">
        <v>1381</v>
      </c>
      <c r="B955" s="93">
        <v>68560</v>
      </c>
      <c r="C955" s="74" t="s">
        <v>1090</v>
      </c>
      <c r="D955" s="25">
        <v>0</v>
      </c>
      <c r="E955" s="25">
        <v>0</v>
      </c>
      <c r="F955" s="3"/>
      <c r="G955" s="15">
        <f t="shared" si="154"/>
        <v>0</v>
      </c>
      <c r="H955" s="92"/>
      <c r="I955" s="25">
        <v>0</v>
      </c>
      <c r="K955" s="25">
        <v>0</v>
      </c>
      <c r="L955" s="25"/>
      <c r="M955" s="15">
        <f t="shared" si="155"/>
        <v>0</v>
      </c>
    </row>
    <row r="956" spans="1:13" ht="14.5" thickBot="1" x14ac:dyDescent="0.35">
      <c r="A956" s="74" t="s">
        <v>1382</v>
      </c>
      <c r="B956" s="93">
        <v>68565</v>
      </c>
      <c r="C956" s="11" t="s">
        <v>1383</v>
      </c>
      <c r="D956" s="40">
        <f>SUM(D943:D955)</f>
        <v>40000</v>
      </c>
      <c r="E956" s="40">
        <f>SUM(E943:E955)</f>
        <v>0</v>
      </c>
      <c r="F956" s="3"/>
      <c r="G956" s="40">
        <f>SUM(G943:G955)</f>
        <v>40000</v>
      </c>
      <c r="H956" s="92"/>
      <c r="I956" s="40">
        <f>SUM(I943:I955)</f>
        <v>30000</v>
      </c>
      <c r="K956" s="40">
        <f>SUM(K943:K955)</f>
        <v>10000</v>
      </c>
      <c r="L956" s="25"/>
      <c r="M956" s="97">
        <f>SUM(M943:M955)</f>
        <v>0</v>
      </c>
    </row>
    <row r="957" spans="1:13" ht="14.5" thickTop="1" x14ac:dyDescent="0.3">
      <c r="A957" s="99" t="s">
        <v>1846</v>
      </c>
      <c r="B957" s="100"/>
      <c r="C957" s="74"/>
      <c r="D957" s="25"/>
      <c r="F957" s="3"/>
      <c r="H957" s="92"/>
      <c r="L957" s="25"/>
      <c r="M957" s="15"/>
    </row>
    <row r="958" spans="1:13" x14ac:dyDescent="0.3">
      <c r="A958" s="74" t="s">
        <v>1384</v>
      </c>
      <c r="B958" s="93">
        <v>68600</v>
      </c>
      <c r="C958" s="74" t="s">
        <v>1066</v>
      </c>
      <c r="D958" s="25">
        <v>45210</v>
      </c>
      <c r="E958" s="25">
        <v>0</v>
      </c>
      <c r="F958" s="3"/>
      <c r="G958" s="15">
        <f t="shared" ref="G958:G970" si="156">D958+E958</f>
        <v>45210</v>
      </c>
      <c r="H958" s="92"/>
      <c r="I958" s="25">
        <v>40000</v>
      </c>
      <c r="K958" s="25">
        <v>5210</v>
      </c>
      <c r="L958" s="25"/>
      <c r="M958" s="15">
        <f t="shared" ref="M958:M970" si="157">G958-I958-K958</f>
        <v>0</v>
      </c>
    </row>
    <row r="959" spans="1:13" x14ac:dyDescent="0.3">
      <c r="A959" s="74" t="s">
        <v>1385</v>
      </c>
      <c r="B959" s="93">
        <v>68605</v>
      </c>
      <c r="C959" s="74" t="s">
        <v>1068</v>
      </c>
      <c r="D959" s="25">
        <v>0</v>
      </c>
      <c r="E959" s="25">
        <v>0</v>
      </c>
      <c r="F959" s="3"/>
      <c r="G959" s="15">
        <f t="shared" si="156"/>
        <v>0</v>
      </c>
      <c r="H959" s="92"/>
      <c r="I959" s="25">
        <v>0</v>
      </c>
      <c r="K959" s="25">
        <v>0</v>
      </c>
      <c r="L959" s="25"/>
      <c r="M959" s="15">
        <f t="shared" si="157"/>
        <v>0</v>
      </c>
    </row>
    <row r="960" spans="1:13" x14ac:dyDescent="0.3">
      <c r="A960" s="74" t="s">
        <v>1386</v>
      </c>
      <c r="B960" s="93">
        <v>68610</v>
      </c>
      <c r="C960" s="74" t="s">
        <v>1070</v>
      </c>
      <c r="D960" s="25">
        <v>0</v>
      </c>
      <c r="E960" s="25">
        <v>0</v>
      </c>
      <c r="F960" s="3"/>
      <c r="G960" s="15">
        <f t="shared" si="156"/>
        <v>0</v>
      </c>
      <c r="H960" s="92"/>
      <c r="I960" s="25">
        <v>0</v>
      </c>
      <c r="K960" s="25">
        <v>0</v>
      </c>
      <c r="L960" s="25"/>
      <c r="M960" s="15">
        <f t="shared" si="157"/>
        <v>0</v>
      </c>
    </row>
    <row r="961" spans="1:13" x14ac:dyDescent="0.3">
      <c r="A961" s="74" t="s">
        <v>1387</v>
      </c>
      <c r="B961" s="93">
        <v>68615</v>
      </c>
      <c r="C961" s="74" t="s">
        <v>1072</v>
      </c>
      <c r="D961" s="25">
        <v>0</v>
      </c>
      <c r="E961" s="25">
        <v>0</v>
      </c>
      <c r="F961" s="3"/>
      <c r="G961" s="15">
        <f t="shared" si="156"/>
        <v>0</v>
      </c>
      <c r="H961" s="92"/>
      <c r="I961" s="25">
        <v>0</v>
      </c>
      <c r="K961" s="25">
        <v>0</v>
      </c>
      <c r="L961" s="25"/>
      <c r="M961" s="15">
        <f t="shared" si="157"/>
        <v>0</v>
      </c>
    </row>
    <row r="962" spans="1:13" x14ac:dyDescent="0.3">
      <c r="A962" s="74" t="s">
        <v>1388</v>
      </c>
      <c r="B962" s="93">
        <v>68620</v>
      </c>
      <c r="C962" s="74" t="s">
        <v>1074</v>
      </c>
      <c r="D962" s="25">
        <v>0</v>
      </c>
      <c r="E962" s="25">
        <v>0</v>
      </c>
      <c r="F962" s="3"/>
      <c r="G962" s="15">
        <f t="shared" si="156"/>
        <v>0</v>
      </c>
      <c r="H962" s="92"/>
      <c r="I962" s="25">
        <v>0</v>
      </c>
      <c r="K962" s="25">
        <v>0</v>
      </c>
      <c r="L962" s="25"/>
      <c r="M962" s="15">
        <f t="shared" si="157"/>
        <v>0</v>
      </c>
    </row>
    <row r="963" spans="1:13" x14ac:dyDescent="0.3">
      <c r="A963" s="74" t="s">
        <v>1389</v>
      </c>
      <c r="B963" s="93">
        <v>68625</v>
      </c>
      <c r="C963" s="74" t="s">
        <v>1098</v>
      </c>
      <c r="D963" s="25">
        <v>0</v>
      </c>
      <c r="E963" s="25">
        <v>0</v>
      </c>
      <c r="F963" s="3"/>
      <c r="G963" s="15">
        <f t="shared" si="156"/>
        <v>0</v>
      </c>
      <c r="H963" s="92"/>
      <c r="I963" s="25">
        <v>0</v>
      </c>
      <c r="K963" s="25">
        <v>0</v>
      </c>
      <c r="L963" s="25"/>
      <c r="M963" s="15">
        <f t="shared" si="157"/>
        <v>0</v>
      </c>
    </row>
    <row r="964" spans="1:13" x14ac:dyDescent="0.3">
      <c r="A964" s="74" t="s">
        <v>1390</v>
      </c>
      <c r="B964" s="93">
        <v>68630</v>
      </c>
      <c r="C964" s="74" t="s">
        <v>1078</v>
      </c>
      <c r="D964" s="25">
        <v>0</v>
      </c>
      <c r="E964" s="25">
        <v>0</v>
      </c>
      <c r="F964" s="3"/>
      <c r="G964" s="15">
        <f t="shared" si="156"/>
        <v>0</v>
      </c>
      <c r="H964" s="92"/>
      <c r="I964" s="25">
        <v>0</v>
      </c>
      <c r="K964" s="25">
        <v>0</v>
      </c>
      <c r="L964" s="25"/>
      <c r="M964" s="15">
        <f t="shared" si="157"/>
        <v>0</v>
      </c>
    </row>
    <row r="965" spans="1:13" x14ac:dyDescent="0.3">
      <c r="A965" s="74" t="s">
        <v>1391</v>
      </c>
      <c r="B965" s="93">
        <v>68635</v>
      </c>
      <c r="C965" s="74" t="s">
        <v>1080</v>
      </c>
      <c r="D965" s="25">
        <v>0</v>
      </c>
      <c r="E965" s="25">
        <v>0</v>
      </c>
      <c r="F965" s="3"/>
      <c r="G965" s="15">
        <f t="shared" si="156"/>
        <v>0</v>
      </c>
      <c r="H965" s="92"/>
      <c r="I965" s="25">
        <v>0</v>
      </c>
      <c r="K965" s="25">
        <v>0</v>
      </c>
      <c r="L965" s="25"/>
      <c r="M965" s="15">
        <f t="shared" si="157"/>
        <v>0</v>
      </c>
    </row>
    <row r="966" spans="1:13" x14ac:dyDescent="0.3">
      <c r="A966" s="74" t="s">
        <v>1392</v>
      </c>
      <c r="B966" s="93">
        <v>68640</v>
      </c>
      <c r="C966" s="74" t="s">
        <v>1082</v>
      </c>
      <c r="D966" s="25">
        <v>0</v>
      </c>
      <c r="E966" s="25">
        <v>0</v>
      </c>
      <c r="F966" s="3"/>
      <c r="G966" s="15">
        <f t="shared" si="156"/>
        <v>0</v>
      </c>
      <c r="H966" s="92"/>
      <c r="I966" s="25">
        <v>0</v>
      </c>
      <c r="K966" s="25">
        <v>0</v>
      </c>
      <c r="L966" s="25"/>
      <c r="M966" s="15">
        <f t="shared" si="157"/>
        <v>0</v>
      </c>
    </row>
    <row r="967" spans="1:13" x14ac:dyDescent="0.3">
      <c r="A967" s="74" t="s">
        <v>1393</v>
      </c>
      <c r="B967" s="93">
        <v>68645</v>
      </c>
      <c r="C967" s="74" t="s">
        <v>1084</v>
      </c>
      <c r="D967" s="25">
        <v>0</v>
      </c>
      <c r="E967" s="25">
        <v>0</v>
      </c>
      <c r="F967" s="3"/>
      <c r="G967" s="15">
        <f t="shared" si="156"/>
        <v>0</v>
      </c>
      <c r="H967" s="92"/>
      <c r="I967" s="25">
        <v>0</v>
      </c>
      <c r="K967" s="25">
        <v>0</v>
      </c>
      <c r="L967" s="25"/>
      <c r="M967" s="15">
        <f t="shared" si="157"/>
        <v>0</v>
      </c>
    </row>
    <row r="968" spans="1:13" x14ac:dyDescent="0.3">
      <c r="A968" s="74" t="s">
        <v>1394</v>
      </c>
      <c r="B968" s="93">
        <v>68650</v>
      </c>
      <c r="C968" s="74" t="s">
        <v>1086</v>
      </c>
      <c r="D968" s="25">
        <v>0</v>
      </c>
      <c r="E968" s="25">
        <v>0</v>
      </c>
      <c r="F968" s="3"/>
      <c r="G968" s="15">
        <f t="shared" si="156"/>
        <v>0</v>
      </c>
      <c r="H968" s="92"/>
      <c r="I968" s="25">
        <v>0</v>
      </c>
      <c r="K968" s="25">
        <v>0</v>
      </c>
      <c r="L968" s="25"/>
      <c r="M968" s="15">
        <f t="shared" si="157"/>
        <v>0</v>
      </c>
    </row>
    <row r="969" spans="1:13" x14ac:dyDescent="0.3">
      <c r="A969" s="74" t="s">
        <v>1395</v>
      </c>
      <c r="B969" s="93">
        <v>68655</v>
      </c>
      <c r="C969" s="74" t="s">
        <v>1088</v>
      </c>
      <c r="D969" s="25">
        <v>0</v>
      </c>
      <c r="E969" s="25">
        <v>0</v>
      </c>
      <c r="F969" s="3"/>
      <c r="G969" s="15">
        <f t="shared" si="156"/>
        <v>0</v>
      </c>
      <c r="H969" s="92"/>
      <c r="I969" s="25">
        <v>0</v>
      </c>
      <c r="K969" s="25">
        <v>0</v>
      </c>
      <c r="L969" s="25"/>
      <c r="M969" s="15">
        <f t="shared" si="157"/>
        <v>0</v>
      </c>
    </row>
    <row r="970" spans="1:13" x14ac:dyDescent="0.3">
      <c r="A970" s="74" t="s">
        <v>1396</v>
      </c>
      <c r="B970" s="93">
        <v>68660</v>
      </c>
      <c r="C970" s="74" t="s">
        <v>1090</v>
      </c>
      <c r="D970" s="25">
        <v>0</v>
      </c>
      <c r="E970" s="25">
        <v>0</v>
      </c>
      <c r="F970" s="3"/>
      <c r="G970" s="15">
        <f t="shared" si="156"/>
        <v>0</v>
      </c>
      <c r="H970" s="92"/>
      <c r="I970" s="25">
        <v>0</v>
      </c>
      <c r="K970" s="25">
        <v>0</v>
      </c>
      <c r="L970" s="25"/>
      <c r="M970" s="15">
        <f t="shared" si="157"/>
        <v>0</v>
      </c>
    </row>
    <row r="971" spans="1:13" ht="14.5" thickBot="1" x14ac:dyDescent="0.35">
      <c r="A971" s="74" t="s">
        <v>1397</v>
      </c>
      <c r="B971" s="93">
        <v>68665</v>
      </c>
      <c r="C971" s="11" t="s">
        <v>1013</v>
      </c>
      <c r="D971" s="40">
        <f>SUM(D958:D970)</f>
        <v>45210</v>
      </c>
      <c r="E971" s="40">
        <f>SUM(E958:E970)</f>
        <v>0</v>
      </c>
      <c r="F971" s="3"/>
      <c r="G971" s="40">
        <f>SUM(G958:G970)</f>
        <v>45210</v>
      </c>
      <c r="H971" s="92"/>
      <c r="I971" s="40">
        <f>SUM(I958:I970)</f>
        <v>40000</v>
      </c>
      <c r="K971" s="40">
        <f>SUM(K958:K970)</f>
        <v>5210</v>
      </c>
      <c r="L971" s="25"/>
      <c r="M971" s="97">
        <f>SUM(M958:M970)</f>
        <v>0</v>
      </c>
    </row>
    <row r="972" spans="1:13" ht="14.5" thickTop="1" x14ac:dyDescent="0.3">
      <c r="A972" s="99" t="s">
        <v>1847</v>
      </c>
      <c r="B972" s="100"/>
      <c r="C972" s="74"/>
      <c r="D972" s="25"/>
      <c r="F972" s="3"/>
      <c r="H972" s="92"/>
      <c r="L972" s="25"/>
      <c r="M972" s="15"/>
    </row>
    <row r="973" spans="1:13" x14ac:dyDescent="0.3">
      <c r="A973" s="74" t="s">
        <v>1398</v>
      </c>
      <c r="B973" s="93">
        <v>69000</v>
      </c>
      <c r="C973" s="74" t="s">
        <v>1066</v>
      </c>
      <c r="D973" s="25">
        <v>270210</v>
      </c>
      <c r="E973" s="25">
        <v>0</v>
      </c>
      <c r="F973" s="3"/>
      <c r="G973" s="15">
        <f t="shared" ref="G973:G985" si="158">D973+E973</f>
        <v>270210</v>
      </c>
      <c r="H973" s="92"/>
      <c r="I973" s="25">
        <v>200000</v>
      </c>
      <c r="K973" s="25">
        <v>70210</v>
      </c>
      <c r="L973" s="25"/>
      <c r="M973" s="15">
        <f t="shared" ref="M973:M985" si="159">G973-I973-K973</f>
        <v>0</v>
      </c>
    </row>
    <row r="974" spans="1:13" x14ac:dyDescent="0.3">
      <c r="A974" s="74" t="s">
        <v>1399</v>
      </c>
      <c r="B974" s="93">
        <v>69020</v>
      </c>
      <c r="C974" s="74" t="s">
        <v>1068</v>
      </c>
      <c r="D974" s="25">
        <v>0</v>
      </c>
      <c r="E974" s="25">
        <v>0</v>
      </c>
      <c r="F974" s="3"/>
      <c r="G974" s="15">
        <f t="shared" si="158"/>
        <v>0</v>
      </c>
      <c r="H974" s="92"/>
      <c r="I974" s="25">
        <v>0</v>
      </c>
      <c r="K974" s="25">
        <v>0</v>
      </c>
      <c r="L974" s="25"/>
      <c r="M974" s="15">
        <f t="shared" si="159"/>
        <v>0</v>
      </c>
    </row>
    <row r="975" spans="1:13" x14ac:dyDescent="0.3">
      <c r="A975" s="74" t="s">
        <v>1400</v>
      </c>
      <c r="B975" s="93">
        <v>69040</v>
      </c>
      <c r="C975" s="74" t="s">
        <v>1070</v>
      </c>
      <c r="D975" s="25">
        <v>0</v>
      </c>
      <c r="E975" s="25">
        <v>0</v>
      </c>
      <c r="F975" s="3"/>
      <c r="G975" s="15">
        <f t="shared" si="158"/>
        <v>0</v>
      </c>
      <c r="H975" s="92"/>
      <c r="I975" s="25">
        <v>0</v>
      </c>
      <c r="K975" s="25">
        <v>0</v>
      </c>
      <c r="L975" s="25"/>
      <c r="M975" s="15">
        <f t="shared" si="159"/>
        <v>0</v>
      </c>
    </row>
    <row r="976" spans="1:13" x14ac:dyDescent="0.3">
      <c r="A976" s="74" t="s">
        <v>1401</v>
      </c>
      <c r="B976" s="93">
        <v>69060</v>
      </c>
      <c r="C976" s="74" t="s">
        <v>1072</v>
      </c>
      <c r="D976" s="25">
        <v>0</v>
      </c>
      <c r="E976" s="25">
        <v>0</v>
      </c>
      <c r="F976" s="3"/>
      <c r="G976" s="15">
        <f t="shared" si="158"/>
        <v>0</v>
      </c>
      <c r="H976" s="92"/>
      <c r="I976" s="25">
        <v>0</v>
      </c>
      <c r="K976" s="25">
        <v>0</v>
      </c>
      <c r="L976" s="25"/>
      <c r="M976" s="15">
        <f t="shared" si="159"/>
        <v>0</v>
      </c>
    </row>
    <row r="977" spans="1:13" x14ac:dyDescent="0.3">
      <c r="A977" s="74" t="s">
        <v>1402</v>
      </c>
      <c r="B977" s="93">
        <v>69080</v>
      </c>
      <c r="C977" s="74" t="s">
        <v>1074</v>
      </c>
      <c r="D977" s="25">
        <v>0</v>
      </c>
      <c r="E977" s="25">
        <v>0</v>
      </c>
      <c r="F977" s="3"/>
      <c r="G977" s="15">
        <f t="shared" si="158"/>
        <v>0</v>
      </c>
      <c r="H977" s="92"/>
      <c r="I977" s="25">
        <v>0</v>
      </c>
      <c r="K977" s="25">
        <v>0</v>
      </c>
      <c r="L977" s="25"/>
      <c r="M977" s="15">
        <f t="shared" si="159"/>
        <v>0</v>
      </c>
    </row>
    <row r="978" spans="1:13" x14ac:dyDescent="0.3">
      <c r="A978" s="74" t="s">
        <v>1403</v>
      </c>
      <c r="B978" s="93">
        <v>69100</v>
      </c>
      <c r="C978" s="74" t="s">
        <v>1098</v>
      </c>
      <c r="D978" s="25">
        <v>0</v>
      </c>
      <c r="E978" s="25">
        <v>0</v>
      </c>
      <c r="F978" s="3"/>
      <c r="G978" s="15">
        <f t="shared" si="158"/>
        <v>0</v>
      </c>
      <c r="H978" s="92"/>
      <c r="I978" s="25">
        <v>0</v>
      </c>
      <c r="K978" s="25">
        <v>0</v>
      </c>
      <c r="L978" s="25"/>
      <c r="M978" s="15">
        <f t="shared" si="159"/>
        <v>0</v>
      </c>
    </row>
    <row r="979" spans="1:13" x14ac:dyDescent="0.3">
      <c r="A979" s="74" t="s">
        <v>1404</v>
      </c>
      <c r="B979" s="93">
        <v>69120</v>
      </c>
      <c r="C979" s="74" t="s">
        <v>1078</v>
      </c>
      <c r="D979" s="25">
        <v>0</v>
      </c>
      <c r="E979" s="25">
        <v>0</v>
      </c>
      <c r="F979" s="3"/>
      <c r="G979" s="15">
        <f t="shared" si="158"/>
        <v>0</v>
      </c>
      <c r="H979" s="92"/>
      <c r="I979" s="25">
        <v>0</v>
      </c>
      <c r="K979" s="25">
        <v>0</v>
      </c>
      <c r="L979" s="25"/>
      <c r="M979" s="15">
        <f t="shared" si="159"/>
        <v>0</v>
      </c>
    </row>
    <row r="980" spans="1:13" x14ac:dyDescent="0.3">
      <c r="A980" s="74" t="s">
        <v>1405</v>
      </c>
      <c r="B980" s="93">
        <v>69140</v>
      </c>
      <c r="C980" s="74" t="s">
        <v>1080</v>
      </c>
      <c r="D980" s="25">
        <v>0</v>
      </c>
      <c r="E980" s="25">
        <v>0</v>
      </c>
      <c r="F980" s="3"/>
      <c r="G980" s="15">
        <f t="shared" si="158"/>
        <v>0</v>
      </c>
      <c r="H980" s="92"/>
      <c r="I980" s="25">
        <v>0</v>
      </c>
      <c r="K980" s="25">
        <v>0</v>
      </c>
      <c r="L980" s="25"/>
      <c r="M980" s="15">
        <f t="shared" si="159"/>
        <v>0</v>
      </c>
    </row>
    <row r="981" spans="1:13" x14ac:dyDescent="0.3">
      <c r="A981" s="74" t="s">
        <v>1406</v>
      </c>
      <c r="B981" s="93">
        <v>69160</v>
      </c>
      <c r="C981" s="74" t="s">
        <v>1082</v>
      </c>
      <c r="D981" s="25">
        <v>0</v>
      </c>
      <c r="E981" s="25">
        <v>0</v>
      </c>
      <c r="F981" s="3"/>
      <c r="G981" s="15">
        <f t="shared" si="158"/>
        <v>0</v>
      </c>
      <c r="H981" s="92"/>
      <c r="I981" s="25">
        <v>0</v>
      </c>
      <c r="K981" s="25">
        <v>0</v>
      </c>
      <c r="L981" s="25"/>
      <c r="M981" s="15">
        <f t="shared" si="159"/>
        <v>0</v>
      </c>
    </row>
    <row r="982" spans="1:13" x14ac:dyDescent="0.3">
      <c r="A982" s="74" t="s">
        <v>1407</v>
      </c>
      <c r="B982" s="93">
        <v>69180</v>
      </c>
      <c r="C982" s="74" t="s">
        <v>1084</v>
      </c>
      <c r="D982" s="25">
        <v>0</v>
      </c>
      <c r="E982" s="25">
        <v>0</v>
      </c>
      <c r="F982" s="3"/>
      <c r="G982" s="15">
        <f t="shared" si="158"/>
        <v>0</v>
      </c>
      <c r="H982" s="92"/>
      <c r="I982" s="25">
        <v>0</v>
      </c>
      <c r="K982" s="25">
        <v>0</v>
      </c>
      <c r="L982" s="25"/>
      <c r="M982" s="15">
        <f t="shared" si="159"/>
        <v>0</v>
      </c>
    </row>
    <row r="983" spans="1:13" x14ac:dyDescent="0.3">
      <c r="A983" s="74" t="s">
        <v>1408</v>
      </c>
      <c r="B983" s="93">
        <v>69200</v>
      </c>
      <c r="C983" s="74" t="s">
        <v>1086</v>
      </c>
      <c r="D983" s="25">
        <v>0</v>
      </c>
      <c r="E983" s="25">
        <v>0</v>
      </c>
      <c r="F983" s="3"/>
      <c r="G983" s="15">
        <f t="shared" si="158"/>
        <v>0</v>
      </c>
      <c r="H983" s="92"/>
      <c r="I983" s="25">
        <v>0</v>
      </c>
      <c r="K983" s="25">
        <v>0</v>
      </c>
      <c r="L983" s="25"/>
      <c r="M983" s="15">
        <f t="shared" si="159"/>
        <v>0</v>
      </c>
    </row>
    <row r="984" spans="1:13" x14ac:dyDescent="0.3">
      <c r="A984" s="74" t="s">
        <v>1409</v>
      </c>
      <c r="B984" s="93">
        <v>69220</v>
      </c>
      <c r="C984" s="74" t="s">
        <v>1088</v>
      </c>
      <c r="D984" s="25">
        <v>0</v>
      </c>
      <c r="E984" s="25">
        <v>0</v>
      </c>
      <c r="F984" s="3"/>
      <c r="G984" s="15">
        <f t="shared" si="158"/>
        <v>0</v>
      </c>
      <c r="H984" s="92"/>
      <c r="I984" s="25">
        <v>0</v>
      </c>
      <c r="K984" s="25">
        <v>0</v>
      </c>
      <c r="L984" s="25"/>
      <c r="M984" s="15">
        <f t="shared" si="159"/>
        <v>0</v>
      </c>
    </row>
    <row r="985" spans="1:13" x14ac:dyDescent="0.3">
      <c r="A985" s="74" t="s">
        <v>1410</v>
      </c>
      <c r="B985" s="93">
        <v>69225</v>
      </c>
      <c r="C985" s="74" t="s">
        <v>1090</v>
      </c>
      <c r="D985" s="25">
        <v>0</v>
      </c>
      <c r="E985" s="25">
        <v>0</v>
      </c>
      <c r="F985" s="3"/>
      <c r="G985" s="15">
        <f t="shared" si="158"/>
        <v>0</v>
      </c>
      <c r="H985" s="92"/>
      <c r="I985" s="25">
        <v>0</v>
      </c>
      <c r="K985" s="25">
        <v>0</v>
      </c>
      <c r="L985" s="25"/>
      <c r="M985" s="15">
        <f t="shared" si="159"/>
        <v>0</v>
      </c>
    </row>
    <row r="986" spans="1:13" ht="14.5" thickBot="1" x14ac:dyDescent="0.35">
      <c r="A986" s="74" t="s">
        <v>1411</v>
      </c>
      <c r="B986" s="93">
        <v>69240</v>
      </c>
      <c r="C986" s="11" t="s">
        <v>1064</v>
      </c>
      <c r="D986" s="40">
        <f>SUM(D973:D985)</f>
        <v>270210</v>
      </c>
      <c r="E986" s="40">
        <f>SUM(E973:E985)</f>
        <v>0</v>
      </c>
      <c r="F986" s="3"/>
      <c r="G986" s="40">
        <f>SUM(G973:G985)</f>
        <v>270210</v>
      </c>
      <c r="H986" s="92"/>
      <c r="I986" s="40">
        <f>SUM(I973:I985)</f>
        <v>200000</v>
      </c>
      <c r="K986" s="40">
        <f>SUM(K973:K985)</f>
        <v>70210</v>
      </c>
      <c r="L986" s="25"/>
      <c r="M986" s="97">
        <f>SUM(M973:M985)</f>
        <v>0</v>
      </c>
    </row>
    <row r="987" spans="1:13" ht="14.5" thickTop="1" x14ac:dyDescent="0.3">
      <c r="A987" s="99" t="s">
        <v>1848</v>
      </c>
      <c r="B987" s="100"/>
      <c r="C987" s="74"/>
      <c r="D987" s="25"/>
      <c r="F987" s="3"/>
      <c r="H987" s="92"/>
      <c r="L987" s="25"/>
      <c r="M987" s="15"/>
    </row>
    <row r="988" spans="1:13" x14ac:dyDescent="0.3">
      <c r="A988" s="74" t="s">
        <v>1412</v>
      </c>
      <c r="B988" s="93">
        <v>70000</v>
      </c>
      <c r="C988" s="74" t="s">
        <v>1066</v>
      </c>
      <c r="D988" s="25">
        <v>400210</v>
      </c>
      <c r="E988" s="25">
        <v>0</v>
      </c>
      <c r="F988" s="3"/>
      <c r="G988" s="15">
        <f t="shared" ref="G988:G1000" si="160">D988+E988</f>
        <v>400210</v>
      </c>
      <c r="H988" s="92"/>
      <c r="I988" s="25">
        <v>400000</v>
      </c>
      <c r="K988" s="25">
        <v>210</v>
      </c>
      <c r="L988" s="25"/>
      <c r="M988" s="15">
        <f t="shared" ref="M988:M1000" si="161">G988-I988-K988</f>
        <v>0</v>
      </c>
    </row>
    <row r="989" spans="1:13" x14ac:dyDescent="0.3">
      <c r="A989" s="74" t="s">
        <v>1413</v>
      </c>
      <c r="B989" s="93">
        <v>70020</v>
      </c>
      <c r="C989" s="74" t="s">
        <v>1068</v>
      </c>
      <c r="D989" s="25">
        <v>0</v>
      </c>
      <c r="E989" s="25">
        <v>0</v>
      </c>
      <c r="F989" s="3"/>
      <c r="G989" s="15">
        <f t="shared" si="160"/>
        <v>0</v>
      </c>
      <c r="H989" s="92"/>
      <c r="I989" s="25">
        <v>0</v>
      </c>
      <c r="K989" s="25">
        <v>0</v>
      </c>
      <c r="L989" s="25"/>
      <c r="M989" s="15">
        <f t="shared" si="161"/>
        <v>0</v>
      </c>
    </row>
    <row r="990" spans="1:13" x14ac:dyDescent="0.3">
      <c r="A990" s="74" t="s">
        <v>1414</v>
      </c>
      <c r="B990" s="93">
        <v>70040</v>
      </c>
      <c r="C990" s="74" t="s">
        <v>1070</v>
      </c>
      <c r="D990" s="25">
        <v>0</v>
      </c>
      <c r="E990" s="25">
        <v>0</v>
      </c>
      <c r="F990" s="3"/>
      <c r="G990" s="15">
        <f t="shared" si="160"/>
        <v>0</v>
      </c>
      <c r="H990" s="92"/>
      <c r="I990" s="25">
        <v>0</v>
      </c>
      <c r="K990" s="25">
        <v>0</v>
      </c>
      <c r="L990" s="25"/>
      <c r="M990" s="15">
        <f t="shared" si="161"/>
        <v>0</v>
      </c>
    </row>
    <row r="991" spans="1:13" x14ac:dyDescent="0.3">
      <c r="A991" s="74" t="s">
        <v>1415</v>
      </c>
      <c r="B991" s="93">
        <v>70060</v>
      </c>
      <c r="C991" s="74" t="s">
        <v>1072</v>
      </c>
      <c r="D991" s="25">
        <v>0</v>
      </c>
      <c r="E991" s="25">
        <v>0</v>
      </c>
      <c r="F991" s="3"/>
      <c r="G991" s="15">
        <f t="shared" si="160"/>
        <v>0</v>
      </c>
      <c r="H991" s="92"/>
      <c r="I991" s="25">
        <v>0</v>
      </c>
      <c r="K991" s="25">
        <v>0</v>
      </c>
      <c r="L991" s="25"/>
      <c r="M991" s="15">
        <f t="shared" si="161"/>
        <v>0</v>
      </c>
    </row>
    <row r="992" spans="1:13" x14ac:dyDescent="0.3">
      <c r="A992" s="74" t="s">
        <v>1416</v>
      </c>
      <c r="B992" s="93">
        <v>70080</v>
      </c>
      <c r="C992" s="74" t="s">
        <v>1074</v>
      </c>
      <c r="D992" s="25">
        <v>0</v>
      </c>
      <c r="E992" s="25">
        <v>0</v>
      </c>
      <c r="F992" s="3"/>
      <c r="G992" s="15">
        <f t="shared" si="160"/>
        <v>0</v>
      </c>
      <c r="H992" s="92"/>
      <c r="I992" s="25">
        <v>0</v>
      </c>
      <c r="K992" s="25">
        <v>0</v>
      </c>
      <c r="L992" s="25"/>
      <c r="M992" s="15">
        <f t="shared" si="161"/>
        <v>0</v>
      </c>
    </row>
    <row r="993" spans="1:13" x14ac:dyDescent="0.3">
      <c r="A993" s="74" t="s">
        <v>1417</v>
      </c>
      <c r="B993" s="93">
        <v>70100</v>
      </c>
      <c r="C993" s="74" t="s">
        <v>1098</v>
      </c>
      <c r="D993" s="25">
        <v>0</v>
      </c>
      <c r="E993" s="25">
        <v>0</v>
      </c>
      <c r="F993" s="3"/>
      <c r="G993" s="15">
        <f t="shared" si="160"/>
        <v>0</v>
      </c>
      <c r="H993" s="92"/>
      <c r="I993" s="25">
        <v>0</v>
      </c>
      <c r="K993" s="25">
        <v>0</v>
      </c>
      <c r="L993" s="25"/>
      <c r="M993" s="15">
        <f t="shared" si="161"/>
        <v>0</v>
      </c>
    </row>
    <row r="994" spans="1:13" x14ac:dyDescent="0.3">
      <c r="A994" s="74" t="s">
        <v>1418</v>
      </c>
      <c r="B994" s="93">
        <v>70120</v>
      </c>
      <c r="C994" s="74" t="s">
        <v>1078</v>
      </c>
      <c r="D994" s="25">
        <v>0</v>
      </c>
      <c r="E994" s="25">
        <v>0</v>
      </c>
      <c r="F994" s="3"/>
      <c r="G994" s="15">
        <f t="shared" si="160"/>
        <v>0</v>
      </c>
      <c r="H994" s="92"/>
      <c r="I994" s="25">
        <v>0</v>
      </c>
      <c r="K994" s="25">
        <v>0</v>
      </c>
      <c r="L994" s="25"/>
      <c r="M994" s="15">
        <f t="shared" si="161"/>
        <v>0</v>
      </c>
    </row>
    <row r="995" spans="1:13" x14ac:dyDescent="0.3">
      <c r="A995" s="74" t="s">
        <v>1419</v>
      </c>
      <c r="B995" s="93">
        <v>70140</v>
      </c>
      <c r="C995" s="74" t="s">
        <v>1080</v>
      </c>
      <c r="D995" s="25">
        <v>0</v>
      </c>
      <c r="E995" s="25">
        <v>0</v>
      </c>
      <c r="F995" s="3"/>
      <c r="G995" s="15">
        <f t="shared" si="160"/>
        <v>0</v>
      </c>
      <c r="H995" s="92"/>
      <c r="I995" s="25">
        <v>0</v>
      </c>
      <c r="K995" s="25">
        <v>0</v>
      </c>
      <c r="L995" s="25"/>
      <c r="M995" s="15">
        <f t="shared" si="161"/>
        <v>0</v>
      </c>
    </row>
    <row r="996" spans="1:13" x14ac:dyDescent="0.3">
      <c r="A996" s="74" t="s">
        <v>1420</v>
      </c>
      <c r="B996" s="93">
        <v>70160</v>
      </c>
      <c r="C996" s="74" t="s">
        <v>1082</v>
      </c>
      <c r="D996" s="25">
        <v>0</v>
      </c>
      <c r="E996" s="25">
        <v>0</v>
      </c>
      <c r="F996" s="3"/>
      <c r="G996" s="15">
        <f t="shared" si="160"/>
        <v>0</v>
      </c>
      <c r="H996" s="92"/>
      <c r="I996" s="25">
        <v>0</v>
      </c>
      <c r="K996" s="25">
        <v>0</v>
      </c>
      <c r="L996" s="25"/>
      <c r="M996" s="15">
        <f t="shared" si="161"/>
        <v>0</v>
      </c>
    </row>
    <row r="997" spans="1:13" x14ac:dyDescent="0.3">
      <c r="A997" s="74" t="s">
        <v>1421</v>
      </c>
      <c r="B997" s="93">
        <v>70180</v>
      </c>
      <c r="C997" s="74" t="s">
        <v>1084</v>
      </c>
      <c r="D997" s="25">
        <v>0</v>
      </c>
      <c r="E997" s="25">
        <v>0</v>
      </c>
      <c r="F997" s="3"/>
      <c r="G997" s="15">
        <f t="shared" si="160"/>
        <v>0</v>
      </c>
      <c r="H997" s="92"/>
      <c r="I997" s="25">
        <v>0</v>
      </c>
      <c r="K997" s="25">
        <v>0</v>
      </c>
      <c r="L997" s="25"/>
      <c r="M997" s="15">
        <f t="shared" si="161"/>
        <v>0</v>
      </c>
    </row>
    <row r="998" spans="1:13" x14ac:dyDescent="0.3">
      <c r="A998" s="74" t="s">
        <v>1422</v>
      </c>
      <c r="B998" s="93">
        <v>70200</v>
      </c>
      <c r="C998" s="74" t="s">
        <v>1086</v>
      </c>
      <c r="D998" s="25">
        <v>0</v>
      </c>
      <c r="E998" s="25">
        <v>0</v>
      </c>
      <c r="F998" s="3"/>
      <c r="G998" s="15">
        <f t="shared" si="160"/>
        <v>0</v>
      </c>
      <c r="H998" s="92"/>
      <c r="I998" s="25">
        <v>0</v>
      </c>
      <c r="K998" s="25">
        <v>0</v>
      </c>
      <c r="L998" s="25"/>
      <c r="M998" s="15">
        <f t="shared" si="161"/>
        <v>0</v>
      </c>
    </row>
    <row r="999" spans="1:13" x14ac:dyDescent="0.3">
      <c r="A999" s="74" t="s">
        <v>1423</v>
      </c>
      <c r="B999" s="93">
        <v>70220</v>
      </c>
      <c r="C999" s="74" t="s">
        <v>1088</v>
      </c>
      <c r="D999" s="25">
        <v>0</v>
      </c>
      <c r="E999" s="25">
        <v>0</v>
      </c>
      <c r="F999" s="3"/>
      <c r="G999" s="15">
        <f t="shared" si="160"/>
        <v>0</v>
      </c>
      <c r="H999" s="92"/>
      <c r="I999" s="25">
        <v>0</v>
      </c>
      <c r="K999" s="25">
        <v>0</v>
      </c>
      <c r="L999" s="25"/>
      <c r="M999" s="15">
        <f t="shared" si="161"/>
        <v>0</v>
      </c>
    </row>
    <row r="1000" spans="1:13" x14ac:dyDescent="0.3">
      <c r="A1000" s="74" t="s">
        <v>1424</v>
      </c>
      <c r="B1000" s="93">
        <v>70225</v>
      </c>
      <c r="C1000" s="74" t="s">
        <v>1090</v>
      </c>
      <c r="D1000" s="25">
        <v>0</v>
      </c>
      <c r="E1000" s="25">
        <v>0</v>
      </c>
      <c r="F1000" s="3"/>
      <c r="G1000" s="15">
        <f t="shared" si="160"/>
        <v>0</v>
      </c>
      <c r="H1000" s="92"/>
      <c r="I1000" s="25">
        <v>0</v>
      </c>
      <c r="K1000" s="25">
        <v>0</v>
      </c>
      <c r="L1000" s="25"/>
      <c r="M1000" s="15">
        <f t="shared" si="161"/>
        <v>0</v>
      </c>
    </row>
    <row r="1001" spans="1:13" ht="14.5" thickBot="1" x14ac:dyDescent="0.35">
      <c r="A1001" s="74" t="s">
        <v>1425</v>
      </c>
      <c r="B1001" s="93">
        <v>70240</v>
      </c>
      <c r="C1001" s="11" t="s">
        <v>1426</v>
      </c>
      <c r="D1001" s="40">
        <f>SUM(D988:D1000)</f>
        <v>400210</v>
      </c>
      <c r="E1001" s="40">
        <f>SUM(E988:E1000)</f>
        <v>0</v>
      </c>
      <c r="F1001" s="3"/>
      <c r="G1001" s="40">
        <f>SUM(G988:G1000)</f>
        <v>400210</v>
      </c>
      <c r="H1001" s="92"/>
      <c r="I1001" s="40">
        <f>SUM(I988:I1000)</f>
        <v>400000</v>
      </c>
      <c r="K1001" s="40">
        <f>SUM(K988:K1000)</f>
        <v>210</v>
      </c>
      <c r="L1001" s="25"/>
      <c r="M1001" s="97">
        <f>SUM(M988:M1000)</f>
        <v>0</v>
      </c>
    </row>
    <row r="1002" spans="1:13" ht="15" thickTop="1" thickBot="1" x14ac:dyDescent="0.35">
      <c r="A1002" s="74" t="s">
        <v>206</v>
      </c>
      <c r="B1002" s="93">
        <v>70260</v>
      </c>
      <c r="C1002" s="99" t="s">
        <v>1427</v>
      </c>
      <c r="D1002" s="97">
        <f>D656+D671+D686+D701+D716+D731+D746+D761+D776+D791+D806+D821+D836+D851+D866+D881+D896+D911+D926+D986+D1001+D941+D956+D971</f>
        <v>5667090</v>
      </c>
      <c r="E1002" s="97">
        <f>E656+E671+E686+E701+E716+E731+E746+E761+E776+E791+E806+E821+E836+E851+E866+E881+E896+E911+E926+E986+E1001+E941+E956+E971</f>
        <v>0</v>
      </c>
      <c r="F1002" s="3"/>
      <c r="G1002" s="97">
        <f>G656+G671+G686+G701+G716+G731+G746+G761+G776+G791+G806+G821+G836+G851+G866+G881+G896+G911+G926+G986+G1001+G941+G956+G971</f>
        <v>5667090</v>
      </c>
      <c r="H1002" s="95"/>
      <c r="I1002" s="97">
        <f>I656+I671+I686+I701+I716+I731+I746+I761+I776+I791+I806+I821+I836+I851+I866+I881+I896+I911+I926+I986+I1001+I941+I956+I971</f>
        <v>5200000</v>
      </c>
      <c r="J1002" s="15"/>
      <c r="K1002" s="97">
        <f>K656+K671+K686+K701+K716+K731+K746+K761+K776+K791+K806+K821+K836+K851+K866+K881+K896+K911+K926+K986+K1001+K941+K956+K971</f>
        <v>467090</v>
      </c>
      <c r="L1002" s="15"/>
      <c r="M1002" s="97">
        <f>M656+M671+M686+M701+M716+M731+M746+M761+M776+M791+M806+M821+M836+M851+M866+M881+M896+M911+M926+M986+M1001+M941+M956+M971</f>
        <v>0</v>
      </c>
    </row>
    <row r="1003" spans="1:13" ht="14.5" thickTop="1" x14ac:dyDescent="0.3">
      <c r="A1003" s="99" t="s">
        <v>1859</v>
      </c>
      <c r="B1003" s="100"/>
      <c r="C1003" s="99"/>
      <c r="D1003" s="25"/>
      <c r="F1003" s="3"/>
      <c r="H1003" s="92"/>
      <c r="L1003" s="25"/>
      <c r="M1003" s="15"/>
    </row>
    <row r="1004" spans="1:13" x14ac:dyDescent="0.3">
      <c r="A1004" s="74" t="s">
        <v>1428</v>
      </c>
      <c r="B1004" s="93">
        <v>71000</v>
      </c>
      <c r="C1004" s="74" t="s">
        <v>1066</v>
      </c>
      <c r="D1004" s="25"/>
      <c r="F1004" s="3"/>
      <c r="H1004" s="92"/>
      <c r="L1004" s="25"/>
      <c r="M1004" s="15">
        <f t="shared" ref="M1004:M1019" si="162">G1004-I1004-K1004</f>
        <v>0</v>
      </c>
    </row>
    <row r="1005" spans="1:13" x14ac:dyDescent="0.3">
      <c r="A1005" s="74" t="s">
        <v>1429</v>
      </c>
      <c r="B1005" s="93">
        <v>71020</v>
      </c>
      <c r="C1005" s="74" t="s">
        <v>1068</v>
      </c>
      <c r="D1005" s="25">
        <v>502000</v>
      </c>
      <c r="E1005" s="25">
        <v>0</v>
      </c>
      <c r="F1005" s="3"/>
      <c r="G1005" s="15">
        <f t="shared" ref="G1005:G1019" si="163">D1005+E1005</f>
        <v>502000</v>
      </c>
      <c r="H1005" s="92"/>
      <c r="I1005" s="25">
        <v>2000</v>
      </c>
      <c r="K1005" s="25">
        <v>200</v>
      </c>
      <c r="L1005" s="25"/>
      <c r="M1005" s="15">
        <f t="shared" si="162"/>
        <v>499800</v>
      </c>
    </row>
    <row r="1006" spans="1:13" x14ac:dyDescent="0.3">
      <c r="A1006" s="74" t="s">
        <v>1430</v>
      </c>
      <c r="B1006" s="93">
        <v>71040</v>
      </c>
      <c r="C1006" s="74" t="s">
        <v>1070</v>
      </c>
      <c r="D1006" s="25">
        <v>164800</v>
      </c>
      <c r="E1006" s="25">
        <v>0</v>
      </c>
      <c r="F1006" s="3"/>
      <c r="G1006" s="15">
        <f t="shared" si="163"/>
        <v>164800</v>
      </c>
      <c r="H1006" s="92"/>
      <c r="I1006" s="25">
        <v>0</v>
      </c>
      <c r="K1006" s="25">
        <v>0</v>
      </c>
      <c r="L1006" s="25"/>
      <c r="M1006" s="15">
        <f t="shared" si="162"/>
        <v>164800</v>
      </c>
    </row>
    <row r="1007" spans="1:13" x14ac:dyDescent="0.3">
      <c r="A1007" s="133" t="s">
        <v>1857</v>
      </c>
      <c r="B1007" s="134">
        <v>71050</v>
      </c>
      <c r="C1007" s="133" t="s">
        <v>1858</v>
      </c>
      <c r="D1007" s="25">
        <v>0</v>
      </c>
      <c r="E1007" s="25">
        <v>0</v>
      </c>
      <c r="F1007" s="3"/>
      <c r="G1007" s="15">
        <f t="shared" ref="G1007" si="164">D1007+E1007</f>
        <v>0</v>
      </c>
      <c r="H1007" s="92"/>
      <c r="I1007" s="25">
        <v>0</v>
      </c>
      <c r="K1007" s="25">
        <v>0</v>
      </c>
      <c r="L1007" s="25"/>
      <c r="M1007" s="15">
        <f t="shared" ref="M1007" si="165">G1007-I1007-K1007</f>
        <v>0</v>
      </c>
    </row>
    <row r="1008" spans="1:13" x14ac:dyDescent="0.3">
      <c r="A1008" s="74" t="s">
        <v>1431</v>
      </c>
      <c r="B1008" s="93">
        <v>71060</v>
      </c>
      <c r="C1008" s="74" t="s">
        <v>1072</v>
      </c>
      <c r="D1008" s="25">
        <v>1150000</v>
      </c>
      <c r="E1008" s="25">
        <v>0</v>
      </c>
      <c r="F1008" s="3"/>
      <c r="G1008" s="15">
        <f t="shared" si="163"/>
        <v>1150000</v>
      </c>
      <c r="H1008" s="92"/>
      <c r="I1008" s="25">
        <v>0</v>
      </c>
      <c r="K1008" s="25">
        <v>0</v>
      </c>
      <c r="L1008" s="25"/>
      <c r="M1008" s="15">
        <f t="shared" si="162"/>
        <v>1150000</v>
      </c>
    </row>
    <row r="1009" spans="1:13" x14ac:dyDescent="0.3">
      <c r="A1009" s="74" t="s">
        <v>1432</v>
      </c>
      <c r="B1009" s="93">
        <v>71080</v>
      </c>
      <c r="C1009" s="74" t="s">
        <v>1074</v>
      </c>
      <c r="D1009" s="25">
        <v>136000</v>
      </c>
      <c r="E1009" s="25">
        <v>0</v>
      </c>
      <c r="F1009" s="3"/>
      <c r="G1009" s="15">
        <f t="shared" si="163"/>
        <v>136000</v>
      </c>
      <c r="H1009" s="92"/>
      <c r="I1009" s="25">
        <v>0</v>
      </c>
      <c r="K1009" s="25">
        <v>0</v>
      </c>
      <c r="L1009" s="25"/>
      <c r="M1009" s="15">
        <f t="shared" si="162"/>
        <v>136000</v>
      </c>
    </row>
    <row r="1010" spans="1:13" x14ac:dyDescent="0.3">
      <c r="A1010" s="74" t="s">
        <v>1433</v>
      </c>
      <c r="B1010" s="93">
        <v>71100</v>
      </c>
      <c r="C1010" s="74" t="s">
        <v>1098</v>
      </c>
      <c r="D1010" s="25">
        <v>0</v>
      </c>
      <c r="E1010" s="25">
        <v>0</v>
      </c>
      <c r="F1010" s="3"/>
      <c r="G1010" s="15">
        <f t="shared" si="163"/>
        <v>0</v>
      </c>
      <c r="H1010" s="92"/>
      <c r="I1010" s="25">
        <v>0</v>
      </c>
      <c r="K1010" s="25">
        <v>0</v>
      </c>
      <c r="L1010" s="25"/>
      <c r="M1010" s="15">
        <f t="shared" si="162"/>
        <v>0</v>
      </c>
    </row>
    <row r="1011" spans="1:13" x14ac:dyDescent="0.3">
      <c r="A1011" s="74" t="s">
        <v>1434</v>
      </c>
      <c r="B1011" s="93">
        <v>71120</v>
      </c>
      <c r="C1011" s="74" t="s">
        <v>1078</v>
      </c>
      <c r="D1011" s="25">
        <v>0</v>
      </c>
      <c r="E1011" s="25">
        <v>0</v>
      </c>
      <c r="F1011" s="3"/>
      <c r="G1011" s="15">
        <f t="shared" si="163"/>
        <v>0</v>
      </c>
      <c r="H1011" s="92"/>
      <c r="I1011" s="25">
        <v>0</v>
      </c>
      <c r="K1011" s="25">
        <v>0</v>
      </c>
      <c r="L1011" s="25"/>
      <c r="M1011" s="15">
        <f t="shared" si="162"/>
        <v>0</v>
      </c>
    </row>
    <row r="1012" spans="1:13" x14ac:dyDescent="0.3">
      <c r="A1012" s="74" t="s">
        <v>1435</v>
      </c>
      <c r="B1012" s="93">
        <v>71140</v>
      </c>
      <c r="C1012" s="74" t="s">
        <v>1080</v>
      </c>
      <c r="D1012" s="25">
        <v>2800</v>
      </c>
      <c r="E1012" s="25">
        <v>0</v>
      </c>
      <c r="F1012" s="3"/>
      <c r="G1012" s="15">
        <f t="shared" si="163"/>
        <v>2800</v>
      </c>
      <c r="H1012" s="92"/>
      <c r="I1012" s="25">
        <v>0</v>
      </c>
      <c r="K1012" s="25">
        <v>0</v>
      </c>
      <c r="L1012" s="25"/>
      <c r="M1012" s="15">
        <f t="shared" si="162"/>
        <v>2800</v>
      </c>
    </row>
    <row r="1013" spans="1:13" x14ac:dyDescent="0.3">
      <c r="A1013" s="74" t="s">
        <v>1436</v>
      </c>
      <c r="B1013" s="93">
        <v>71160</v>
      </c>
      <c r="C1013" s="74" t="s">
        <v>1082</v>
      </c>
      <c r="D1013" s="25">
        <v>0</v>
      </c>
      <c r="E1013" s="25">
        <v>0</v>
      </c>
      <c r="F1013" s="3"/>
      <c r="G1013" s="15">
        <f t="shared" si="163"/>
        <v>0</v>
      </c>
      <c r="H1013" s="92"/>
      <c r="I1013" s="25">
        <v>0</v>
      </c>
      <c r="K1013" s="25">
        <v>0</v>
      </c>
      <c r="L1013" s="25"/>
      <c r="M1013" s="15">
        <f t="shared" si="162"/>
        <v>0</v>
      </c>
    </row>
    <row r="1014" spans="1:13" x14ac:dyDescent="0.3">
      <c r="A1014" s="74" t="s">
        <v>1437</v>
      </c>
      <c r="B1014" s="93">
        <v>71180</v>
      </c>
      <c r="C1014" s="74" t="s">
        <v>1084</v>
      </c>
      <c r="D1014" s="25">
        <v>1600000</v>
      </c>
      <c r="E1014" s="25">
        <v>0</v>
      </c>
      <c r="F1014" s="3"/>
      <c r="G1014" s="15">
        <f t="shared" si="163"/>
        <v>1600000</v>
      </c>
      <c r="H1014" s="92"/>
      <c r="I1014" s="25">
        <v>0</v>
      </c>
      <c r="K1014" s="25">
        <v>0</v>
      </c>
      <c r="L1014" s="25"/>
      <c r="M1014" s="15">
        <f t="shared" si="162"/>
        <v>1600000</v>
      </c>
    </row>
    <row r="1015" spans="1:13" x14ac:dyDescent="0.3">
      <c r="A1015" s="74" t="s">
        <v>1438</v>
      </c>
      <c r="B1015" s="93">
        <v>71200</v>
      </c>
      <c r="C1015" s="74" t="s">
        <v>1086</v>
      </c>
      <c r="D1015" s="25">
        <v>0</v>
      </c>
      <c r="E1015" s="25">
        <v>0</v>
      </c>
      <c r="F1015" s="3"/>
      <c r="G1015" s="15">
        <f t="shared" si="163"/>
        <v>0</v>
      </c>
      <c r="H1015" s="92"/>
      <c r="I1015" s="25">
        <v>0</v>
      </c>
      <c r="K1015" s="25">
        <v>0</v>
      </c>
      <c r="L1015" s="25"/>
      <c r="M1015" s="15">
        <f t="shared" si="162"/>
        <v>0</v>
      </c>
    </row>
    <row r="1016" spans="1:13" x14ac:dyDescent="0.3">
      <c r="A1016" s="74" t="s">
        <v>1439</v>
      </c>
      <c r="B1016" s="93">
        <v>71220</v>
      </c>
      <c r="C1016" s="74" t="s">
        <v>1088</v>
      </c>
      <c r="D1016" s="25">
        <v>0</v>
      </c>
      <c r="E1016" s="25">
        <v>0</v>
      </c>
      <c r="F1016" s="3"/>
      <c r="G1016" s="15">
        <f t="shared" si="163"/>
        <v>0</v>
      </c>
      <c r="H1016" s="92"/>
      <c r="I1016" s="25">
        <v>0</v>
      </c>
      <c r="K1016" s="25">
        <v>0</v>
      </c>
      <c r="L1016" s="25"/>
      <c r="M1016" s="15">
        <f t="shared" si="162"/>
        <v>0</v>
      </c>
    </row>
    <row r="1017" spans="1:13" ht="28" x14ac:dyDescent="0.3">
      <c r="A1017" s="74" t="s">
        <v>1440</v>
      </c>
      <c r="B1017" s="93">
        <v>71225</v>
      </c>
      <c r="C1017" s="112" t="s">
        <v>1441</v>
      </c>
      <c r="D1017" s="25">
        <v>0</v>
      </c>
      <c r="E1017" s="25">
        <v>0</v>
      </c>
      <c r="F1017" s="3"/>
      <c r="G1017" s="15">
        <f t="shared" si="163"/>
        <v>0</v>
      </c>
      <c r="H1017" s="92"/>
      <c r="I1017" s="25">
        <v>0</v>
      </c>
      <c r="K1017" s="25">
        <v>0</v>
      </c>
      <c r="L1017" s="25"/>
      <c r="M1017" s="15">
        <f t="shared" si="162"/>
        <v>0</v>
      </c>
    </row>
    <row r="1018" spans="1:13" ht="28" x14ac:dyDescent="0.3">
      <c r="A1018" s="74" t="s">
        <v>1442</v>
      </c>
      <c r="B1018" s="93">
        <v>71226</v>
      </c>
      <c r="C1018" s="112" t="s">
        <v>1443</v>
      </c>
      <c r="D1018" s="25">
        <v>0</v>
      </c>
      <c r="E1018" s="25">
        <v>0</v>
      </c>
      <c r="F1018" s="3"/>
      <c r="G1018" s="15">
        <f t="shared" si="163"/>
        <v>0</v>
      </c>
      <c r="H1018" s="92"/>
      <c r="I1018" s="25">
        <v>0</v>
      </c>
      <c r="K1018" s="25">
        <v>0</v>
      </c>
      <c r="L1018" s="25"/>
      <c r="M1018" s="15">
        <f>G1018-I1018-K1018</f>
        <v>0</v>
      </c>
    </row>
    <row r="1019" spans="1:13" x14ac:dyDescent="0.3">
      <c r="A1019" s="74" t="s">
        <v>1444</v>
      </c>
      <c r="B1019" s="93">
        <v>71227</v>
      </c>
      <c r="C1019" s="74" t="s">
        <v>1090</v>
      </c>
      <c r="D1019" s="25">
        <v>0</v>
      </c>
      <c r="E1019" s="25">
        <v>0</v>
      </c>
      <c r="F1019" s="3"/>
      <c r="G1019" s="15">
        <f t="shared" si="163"/>
        <v>0</v>
      </c>
      <c r="H1019" s="92"/>
      <c r="I1019" s="25">
        <v>0</v>
      </c>
      <c r="K1019" s="25">
        <v>0</v>
      </c>
      <c r="L1019" s="25"/>
      <c r="M1019" s="15">
        <f t="shared" si="162"/>
        <v>0</v>
      </c>
    </row>
    <row r="1020" spans="1:13" x14ac:dyDescent="0.3">
      <c r="A1020" s="74" t="s">
        <v>1445</v>
      </c>
      <c r="B1020" s="93">
        <v>71240</v>
      </c>
      <c r="C1020" s="99" t="s">
        <v>1446</v>
      </c>
      <c r="D1020" s="101">
        <f>SUM(D1004:D1019)</f>
        <v>3555600</v>
      </c>
      <c r="E1020" s="101">
        <f>SUM(E1004:E1019)</f>
        <v>0</v>
      </c>
      <c r="F1020" s="3"/>
      <c r="G1020" s="101">
        <f>SUM(G1004:G1019)</f>
        <v>3555600</v>
      </c>
      <c r="H1020" s="92"/>
      <c r="I1020" s="101">
        <f>SUM(I1004:I1019)</f>
        <v>2000</v>
      </c>
      <c r="K1020" s="101">
        <f>SUM(K1004:K1019)</f>
        <v>200</v>
      </c>
      <c r="L1020" s="25"/>
      <c r="M1020" s="115">
        <f>SUM(M1004:M1019)</f>
        <v>3553400</v>
      </c>
    </row>
    <row r="1021" spans="1:13" ht="14.5" thickBot="1" x14ac:dyDescent="0.35">
      <c r="A1021" s="74" t="s">
        <v>206</v>
      </c>
      <c r="B1021" s="93">
        <v>71260</v>
      </c>
      <c r="C1021" s="99" t="s">
        <v>1447</v>
      </c>
      <c r="D1021" s="40">
        <f>D1002+D1020</f>
        <v>9222690</v>
      </c>
      <c r="E1021" s="40">
        <f>E1002+E1020</f>
        <v>0</v>
      </c>
      <c r="F1021" s="3"/>
      <c r="G1021" s="40">
        <f>G1002+G1020</f>
        <v>9222690</v>
      </c>
      <c r="H1021" s="92"/>
      <c r="I1021" s="40">
        <f>I1002+I1020</f>
        <v>5202000</v>
      </c>
      <c r="K1021" s="40">
        <f>K1002+K1020</f>
        <v>467290</v>
      </c>
      <c r="L1021" s="25"/>
      <c r="M1021" s="97">
        <f>M1002+M1020</f>
        <v>3553400</v>
      </c>
    </row>
    <row r="1022" spans="1:13" ht="14.5" thickTop="1" x14ac:dyDescent="0.3">
      <c r="A1022" s="99" t="s">
        <v>1860</v>
      </c>
      <c r="B1022" s="100"/>
      <c r="C1022" s="74"/>
      <c r="D1022" s="25"/>
      <c r="F1022" s="3"/>
      <c r="H1022" s="92"/>
      <c r="L1022" s="25"/>
      <c r="M1022" s="15"/>
    </row>
    <row r="1023" spans="1:13" x14ac:dyDescent="0.3">
      <c r="A1023" s="74" t="s">
        <v>1448</v>
      </c>
      <c r="B1023" s="93">
        <v>72000</v>
      </c>
      <c r="C1023" s="74" t="s">
        <v>1449</v>
      </c>
      <c r="D1023" s="25">
        <v>19700</v>
      </c>
      <c r="E1023" s="25">
        <v>0</v>
      </c>
      <c r="F1023" s="3"/>
      <c r="G1023" s="15">
        <f>D1023+E1023</f>
        <v>19700</v>
      </c>
      <c r="H1023" s="92"/>
      <c r="I1023" s="25">
        <v>300</v>
      </c>
      <c r="K1023" s="25">
        <v>100</v>
      </c>
      <c r="L1023" s="25"/>
      <c r="M1023" s="15">
        <f>G1023-I1023-K1023</f>
        <v>19300</v>
      </c>
    </row>
    <row r="1024" spans="1:13" ht="14.5" thickBot="1" x14ac:dyDescent="0.35">
      <c r="A1024" s="74" t="s">
        <v>1450</v>
      </c>
      <c r="B1024" s="93">
        <v>72020</v>
      </c>
      <c r="C1024" s="99" t="s">
        <v>1451</v>
      </c>
      <c r="D1024" s="40">
        <f>D1023</f>
        <v>19700</v>
      </c>
      <c r="E1024" s="40">
        <f>E1023</f>
        <v>0</v>
      </c>
      <c r="F1024" s="3"/>
      <c r="G1024" s="40">
        <f>G1023</f>
        <v>19700</v>
      </c>
      <c r="H1024" s="92"/>
      <c r="I1024" s="40">
        <f>I1023</f>
        <v>300</v>
      </c>
      <c r="K1024" s="40">
        <f>K1023</f>
        <v>100</v>
      </c>
      <c r="L1024" s="25"/>
      <c r="M1024" s="97">
        <f>M1023</f>
        <v>19300</v>
      </c>
    </row>
    <row r="1025" spans="1:13" ht="14.5" thickTop="1" x14ac:dyDescent="0.3">
      <c r="A1025" s="99" t="s">
        <v>1861</v>
      </c>
      <c r="B1025" s="100"/>
      <c r="C1025" s="74"/>
      <c r="D1025" s="34"/>
      <c r="E1025" s="34"/>
      <c r="F1025" s="3"/>
      <c r="G1025" s="34"/>
      <c r="H1025" s="92"/>
      <c r="I1025" s="34"/>
      <c r="K1025" s="34"/>
      <c r="L1025" s="25"/>
      <c r="M1025" s="81"/>
    </row>
    <row r="1026" spans="1:13" x14ac:dyDescent="0.3">
      <c r="A1026" s="74"/>
      <c r="B1026" s="93">
        <v>72040</v>
      </c>
      <c r="C1026" s="74" t="s">
        <v>1452</v>
      </c>
      <c r="D1026" s="37">
        <v>0</v>
      </c>
      <c r="E1026" s="37">
        <v>0</v>
      </c>
      <c r="F1026" s="3"/>
      <c r="G1026" s="15">
        <f t="shared" ref="G1026:G1028" si="166">D1026+E1026</f>
        <v>0</v>
      </c>
      <c r="H1026" s="92"/>
      <c r="I1026" s="37">
        <v>200</v>
      </c>
      <c r="K1026" s="37">
        <v>100</v>
      </c>
      <c r="L1026" s="25"/>
      <c r="M1026" s="15">
        <f>G1026-I1026-K1026</f>
        <v>-300</v>
      </c>
    </row>
    <row r="1027" spans="1:13" x14ac:dyDescent="0.3">
      <c r="A1027" s="74"/>
      <c r="B1027" s="93">
        <v>72041</v>
      </c>
      <c r="C1027" s="74" t="s">
        <v>1453</v>
      </c>
      <c r="D1027" s="37">
        <v>0</v>
      </c>
      <c r="E1027" s="37">
        <v>0</v>
      </c>
      <c r="F1027" s="3"/>
      <c r="G1027" s="15">
        <f t="shared" si="166"/>
        <v>0</v>
      </c>
      <c r="H1027" s="92"/>
      <c r="I1027" s="37">
        <v>0</v>
      </c>
      <c r="K1027" s="37">
        <v>0</v>
      </c>
      <c r="L1027" s="25"/>
      <c r="M1027" s="15">
        <f>G1027-I1027-K1027</f>
        <v>0</v>
      </c>
    </row>
    <row r="1028" spans="1:13" x14ac:dyDescent="0.3">
      <c r="A1028" s="74"/>
      <c r="B1028" s="93">
        <v>72060</v>
      </c>
      <c r="C1028" s="74" t="s">
        <v>297</v>
      </c>
      <c r="D1028" s="25">
        <v>0</v>
      </c>
      <c r="E1028" s="25">
        <v>0</v>
      </c>
      <c r="F1028" s="3"/>
      <c r="G1028" s="15">
        <f t="shared" si="166"/>
        <v>0</v>
      </c>
      <c r="H1028" s="92"/>
      <c r="I1028" s="25">
        <v>0</v>
      </c>
      <c r="K1028" s="25">
        <v>0</v>
      </c>
      <c r="L1028" s="25"/>
      <c r="M1028" s="15">
        <f>G1028-I1028-K1028</f>
        <v>0</v>
      </c>
    </row>
    <row r="1029" spans="1:13" ht="14.5" thickBot="1" x14ac:dyDescent="0.35">
      <c r="A1029" s="74"/>
      <c r="B1029" s="93">
        <v>72080</v>
      </c>
      <c r="C1029" s="99" t="s">
        <v>1454</v>
      </c>
      <c r="D1029" s="40">
        <f>SUM(D1026:D1028)</f>
        <v>0</v>
      </c>
      <c r="E1029" s="40">
        <f>SUM(E1026:E1028)</f>
        <v>0</v>
      </c>
      <c r="F1029" s="3"/>
      <c r="G1029" s="40">
        <f>SUM(G1026:G1028)</f>
        <v>0</v>
      </c>
      <c r="H1029" s="92"/>
      <c r="I1029" s="40">
        <f>SUM(I1026:I1028)</f>
        <v>200</v>
      </c>
      <c r="K1029" s="40">
        <f>SUM(K1026:K1028)</f>
        <v>100</v>
      </c>
      <c r="L1029" s="25"/>
      <c r="M1029" s="97">
        <f>SUM(M1026:M1028)</f>
        <v>-300</v>
      </c>
    </row>
    <row r="1030" spans="1:13" ht="14.5" thickTop="1" x14ac:dyDescent="0.3">
      <c r="A1030" s="99" t="s">
        <v>1862</v>
      </c>
      <c r="B1030" s="100"/>
      <c r="C1030" s="74"/>
      <c r="D1030" s="34"/>
      <c r="E1030" s="34"/>
      <c r="F1030" s="3"/>
      <c r="G1030" s="34"/>
      <c r="H1030" s="92"/>
      <c r="I1030" s="34"/>
      <c r="K1030" s="34"/>
      <c r="L1030" s="25"/>
      <c r="M1030" s="81"/>
    </row>
    <row r="1031" spans="1:13" x14ac:dyDescent="0.3">
      <c r="A1031" s="74"/>
      <c r="B1031" s="93">
        <v>72100</v>
      </c>
      <c r="C1031" s="74" t="s">
        <v>1455</v>
      </c>
      <c r="D1031" s="37">
        <v>0</v>
      </c>
      <c r="E1031" s="37">
        <v>0</v>
      </c>
      <c r="F1031" s="3"/>
      <c r="G1031" s="15">
        <f>D1031+E1031</f>
        <v>0</v>
      </c>
      <c r="H1031" s="92"/>
      <c r="I1031" s="37">
        <v>0</v>
      </c>
      <c r="K1031" s="37">
        <v>0</v>
      </c>
      <c r="L1031" s="25"/>
      <c r="M1031" s="15">
        <f>G1031-I1031-K1031</f>
        <v>0</v>
      </c>
    </row>
    <row r="1032" spans="1:13" ht="14.5" thickBot="1" x14ac:dyDescent="0.35">
      <c r="A1032" s="74"/>
      <c r="B1032" s="93" t="s">
        <v>212</v>
      </c>
      <c r="C1032" s="99" t="s">
        <v>1456</v>
      </c>
      <c r="D1032" s="40">
        <f>SUM(D1030:D1031)</f>
        <v>0</v>
      </c>
      <c r="E1032" s="40">
        <f>SUM(E1030:E1031)</f>
        <v>0</v>
      </c>
      <c r="F1032" s="3"/>
      <c r="G1032" s="40">
        <f>SUM(G1030:G1031)</f>
        <v>0</v>
      </c>
      <c r="H1032" s="92"/>
      <c r="I1032" s="40">
        <f>SUM(I1030:I1031)</f>
        <v>0</v>
      </c>
      <c r="K1032" s="40">
        <f>SUM(K1030:K1031)</f>
        <v>0</v>
      </c>
      <c r="L1032" s="25"/>
      <c r="M1032" s="97">
        <f>SUM(M1030:M1031)</f>
        <v>0</v>
      </c>
    </row>
    <row r="1033" spans="1:13" ht="15" thickTop="1" thickBot="1" x14ac:dyDescent="0.35">
      <c r="A1033" s="74"/>
      <c r="B1033" s="93">
        <v>72140</v>
      </c>
      <c r="C1033" s="99" t="s">
        <v>1457</v>
      </c>
      <c r="D1033" s="40">
        <f>D414+D426+D436+D443+D450+D461+D473+D486+D495+D507+D532+D543+D558+D567+D612+D640+D1021+D1024+D1029+D1032</f>
        <v>12654621</v>
      </c>
      <c r="E1033" s="40">
        <f>E414+E426+E436+E443+E450+E461+E473+E486+E495+E507+E532+E543+E558+E567+E612+E640+E1021+E1024+E1029+E1032</f>
        <v>0</v>
      </c>
      <c r="F1033" s="3"/>
      <c r="G1033" s="40">
        <f>G414+G426+G436+G443+G450+G461+G473+G486+G495+G507+G532+G543+G558+G567+G612+G640+G1021+G1024+G1029+G1032</f>
        <v>12654621</v>
      </c>
      <c r="H1033" s="92"/>
      <c r="I1033" s="40">
        <f>I414+I426+I436+I443+I450+I461+I473+I486+I495+I507+I532+I543+I558+I567+I612+I640+I1021+I1024+I1029+I1032</f>
        <v>5413211</v>
      </c>
      <c r="K1033" s="40">
        <f>K414+K426+K436+K443+K450+K461+K473+K486+K495+K507+K532+K543+K558+K567+K612+K640+K1021+K1024+K1029+K1032</f>
        <v>2200301</v>
      </c>
      <c r="L1033" s="25"/>
      <c r="M1033" s="40">
        <f>M414+M426+M436+M443+M450+M461+M473+M486+M495+M507+M532+M543+M558+M567+M612+M640+M1021+M1024+M1029+M1032</f>
        <v>5041109</v>
      </c>
    </row>
    <row r="1034" spans="1:13" ht="15" thickTop="1" thickBot="1" x14ac:dyDescent="0.35">
      <c r="A1034" s="74"/>
      <c r="B1034" s="93">
        <v>72260</v>
      </c>
      <c r="C1034" s="99" t="s">
        <v>1458</v>
      </c>
      <c r="D1034" s="40">
        <f>D402+D394+D386+D366+D346+D326+D306+D287+D279+D271+D237+D226+D215+D49+D1033</f>
        <v>29482020</v>
      </c>
      <c r="E1034" s="40">
        <f>E402+E394+E386+E366+E346+E326+E306+E287+E279+E271+E237+E226+E215+E49+E1033</f>
        <v>0</v>
      </c>
      <c r="F1034" s="3"/>
      <c r="G1034" s="40">
        <f>G402+G394+G386+G366+G346+G326+G306+G287+G279+G271+G237+G226+G215+G49+G1033</f>
        <v>29482020</v>
      </c>
      <c r="H1034" s="92"/>
      <c r="I1034" s="40">
        <f>I402+I394+I386+I366+I346+I326+I306+I287+I279+I271+I237+I226+I215+I49+I1033</f>
        <v>6727852</v>
      </c>
      <c r="K1034" s="40">
        <f>K402+K394+K386+K366+K346+K326+K306+K287+K279+K271+K237+K226+K215+K49+K1033</f>
        <v>16581941</v>
      </c>
      <c r="L1034" s="25"/>
      <c r="M1034" s="40">
        <f>M402+M394+M386+M366+M346+M326+M306+M287+M279+M271+M237+M226+M215+M49+M1033</f>
        <v>6172227</v>
      </c>
    </row>
    <row r="1035" spans="1:13" s="9" customFormat="1" ht="14.5" thickTop="1" x14ac:dyDescent="0.25">
      <c r="A1035" s="116" t="s">
        <v>1863</v>
      </c>
      <c r="B1035" s="117"/>
      <c r="C1035" s="103"/>
      <c r="D1035" s="90"/>
      <c r="E1035" s="90"/>
      <c r="G1035" s="90"/>
      <c r="H1035" s="91"/>
      <c r="I1035" s="90"/>
      <c r="J1035" s="90"/>
      <c r="K1035" s="90"/>
      <c r="L1035" s="90"/>
      <c r="M1035" s="106"/>
    </row>
    <row r="1036" spans="1:13" x14ac:dyDescent="0.3">
      <c r="A1036" s="99" t="s">
        <v>1864</v>
      </c>
      <c r="B1036" s="100"/>
      <c r="C1036" s="74"/>
      <c r="D1036" s="25"/>
      <c r="F1036" s="3"/>
      <c r="H1036" s="92"/>
      <c r="L1036" s="25"/>
      <c r="M1036" s="15"/>
    </row>
    <row r="1037" spans="1:13" x14ac:dyDescent="0.3">
      <c r="A1037" s="99" t="s">
        <v>1865</v>
      </c>
      <c r="B1037" s="100"/>
      <c r="C1037" s="74"/>
      <c r="D1037" s="25"/>
      <c r="F1037" s="3"/>
      <c r="H1037" s="92"/>
      <c r="L1037" s="25"/>
      <c r="M1037" s="15"/>
    </row>
    <row r="1038" spans="1:13" x14ac:dyDescent="0.3">
      <c r="A1038" s="74" t="s">
        <v>1459</v>
      </c>
      <c r="B1038" s="93">
        <v>73000</v>
      </c>
      <c r="C1038" s="74" t="s">
        <v>1460</v>
      </c>
      <c r="D1038" s="25">
        <v>0</v>
      </c>
      <c r="E1038" s="25">
        <v>0</v>
      </c>
      <c r="F1038" s="3"/>
      <c r="G1038" s="15">
        <f t="shared" ref="G1038:G1043" si="167">D1038+E1038</f>
        <v>0</v>
      </c>
      <c r="H1038" s="92"/>
      <c r="I1038" s="25">
        <v>0</v>
      </c>
      <c r="K1038" s="25">
        <v>0</v>
      </c>
      <c r="L1038" s="25"/>
      <c r="M1038" s="15">
        <f t="shared" ref="M1038:M1043" si="168">G1038-I1038-K1038</f>
        <v>0</v>
      </c>
    </row>
    <row r="1039" spans="1:13" x14ac:dyDescent="0.3">
      <c r="A1039" s="74" t="s">
        <v>1461</v>
      </c>
      <c r="B1039" s="93">
        <v>73020</v>
      </c>
      <c r="C1039" s="74" t="s">
        <v>1462</v>
      </c>
      <c r="D1039" s="25">
        <v>20000</v>
      </c>
      <c r="E1039" s="25">
        <v>0</v>
      </c>
      <c r="F1039" s="3"/>
      <c r="G1039" s="15">
        <f t="shared" si="167"/>
        <v>20000</v>
      </c>
      <c r="H1039" s="92"/>
      <c r="I1039" s="25">
        <v>4000</v>
      </c>
      <c r="K1039" s="25">
        <v>6000</v>
      </c>
      <c r="L1039" s="25"/>
      <c r="M1039" s="15">
        <f t="shared" si="168"/>
        <v>10000</v>
      </c>
    </row>
    <row r="1040" spans="1:13" x14ac:dyDescent="0.3">
      <c r="A1040" s="74" t="s">
        <v>1463</v>
      </c>
      <c r="B1040" s="93">
        <v>73040</v>
      </c>
      <c r="C1040" s="74" t="s">
        <v>1464</v>
      </c>
      <c r="D1040" s="25">
        <v>8000</v>
      </c>
      <c r="E1040" s="25">
        <v>0</v>
      </c>
      <c r="F1040" s="3"/>
      <c r="G1040" s="15">
        <f t="shared" si="167"/>
        <v>8000</v>
      </c>
      <c r="H1040" s="92"/>
      <c r="I1040" s="25">
        <v>0</v>
      </c>
      <c r="K1040" s="25">
        <v>8000</v>
      </c>
      <c r="L1040" s="25"/>
      <c r="M1040" s="15">
        <f t="shared" si="168"/>
        <v>0</v>
      </c>
    </row>
    <row r="1041" spans="1:13" x14ac:dyDescent="0.3">
      <c r="A1041" s="74" t="s">
        <v>1465</v>
      </c>
      <c r="B1041" s="93">
        <v>73060</v>
      </c>
      <c r="C1041" s="74" t="s">
        <v>1466</v>
      </c>
      <c r="D1041" s="25">
        <v>15000</v>
      </c>
      <c r="E1041" s="25">
        <v>0</v>
      </c>
      <c r="F1041" s="3"/>
      <c r="G1041" s="15">
        <f t="shared" si="167"/>
        <v>15000</v>
      </c>
      <c r="H1041" s="92"/>
      <c r="I1041" s="25">
        <v>4000</v>
      </c>
      <c r="K1041" s="25">
        <v>11000</v>
      </c>
      <c r="L1041" s="25"/>
      <c r="M1041" s="15">
        <f t="shared" si="168"/>
        <v>0</v>
      </c>
    </row>
    <row r="1042" spans="1:13" x14ac:dyDescent="0.3">
      <c r="A1042" s="74" t="s">
        <v>1467</v>
      </c>
      <c r="B1042" s="93">
        <v>73080</v>
      </c>
      <c r="C1042" s="74" t="s">
        <v>1468</v>
      </c>
      <c r="D1042" s="25">
        <v>7000</v>
      </c>
      <c r="E1042" s="25">
        <v>0</v>
      </c>
      <c r="F1042" s="3"/>
      <c r="G1042" s="15">
        <f t="shared" si="167"/>
        <v>7000</v>
      </c>
      <c r="H1042" s="92"/>
      <c r="I1042" s="25">
        <v>2000</v>
      </c>
      <c r="K1042" s="25">
        <v>2000</v>
      </c>
      <c r="L1042" s="25"/>
      <c r="M1042" s="15">
        <f t="shared" si="168"/>
        <v>3000</v>
      </c>
    </row>
    <row r="1043" spans="1:13" x14ac:dyDescent="0.3">
      <c r="A1043" s="74" t="s">
        <v>1469</v>
      </c>
      <c r="B1043" s="93">
        <v>73100</v>
      </c>
      <c r="C1043" s="74" t="s">
        <v>1470</v>
      </c>
      <c r="D1043" s="25">
        <v>0</v>
      </c>
      <c r="E1043" s="25">
        <v>0</v>
      </c>
      <c r="F1043" s="3"/>
      <c r="G1043" s="15">
        <f t="shared" si="167"/>
        <v>0</v>
      </c>
      <c r="H1043" s="92"/>
      <c r="I1043" s="25">
        <v>0</v>
      </c>
      <c r="K1043" s="25">
        <v>0</v>
      </c>
      <c r="L1043" s="25"/>
      <c r="M1043" s="15">
        <f t="shared" si="168"/>
        <v>0</v>
      </c>
    </row>
    <row r="1044" spans="1:13" x14ac:dyDescent="0.3">
      <c r="A1044" s="99" t="s">
        <v>1866</v>
      </c>
      <c r="B1044" s="100"/>
      <c r="C1044" s="74"/>
      <c r="D1044" s="25"/>
      <c r="F1044" s="3"/>
      <c r="H1044" s="92"/>
      <c r="L1044" s="25"/>
      <c r="M1044" s="15"/>
    </row>
    <row r="1045" spans="1:13" x14ac:dyDescent="0.3">
      <c r="A1045" s="74" t="s">
        <v>1471</v>
      </c>
      <c r="B1045" s="93">
        <v>74000</v>
      </c>
      <c r="C1045" s="74" t="s">
        <v>1738</v>
      </c>
      <c r="D1045" s="25">
        <v>5000</v>
      </c>
      <c r="E1045" s="25">
        <v>0</v>
      </c>
      <c r="F1045" s="3"/>
      <c r="G1045" s="15">
        <f t="shared" ref="G1045:G1059" si="169">D1045+E1045</f>
        <v>5000</v>
      </c>
      <c r="H1045" s="92"/>
      <c r="I1045" s="25">
        <v>1000</v>
      </c>
      <c r="K1045" s="25">
        <v>4000</v>
      </c>
      <c r="L1045" s="25"/>
      <c r="M1045" s="15">
        <f t="shared" ref="M1045:M1062" si="170">G1045-I1045-K1045</f>
        <v>0</v>
      </c>
    </row>
    <row r="1046" spans="1:13" x14ac:dyDescent="0.3">
      <c r="A1046" s="74" t="s">
        <v>1472</v>
      </c>
      <c r="B1046" s="93">
        <v>74020</v>
      </c>
      <c r="C1046" s="74" t="s">
        <v>1739</v>
      </c>
      <c r="D1046" s="25">
        <v>0</v>
      </c>
      <c r="E1046" s="25">
        <v>0</v>
      </c>
      <c r="F1046" s="3"/>
      <c r="G1046" s="15">
        <f t="shared" si="169"/>
        <v>0</v>
      </c>
      <c r="H1046" s="92"/>
      <c r="I1046" s="25">
        <v>0</v>
      </c>
      <c r="K1046" s="25">
        <v>0</v>
      </c>
      <c r="L1046" s="25"/>
      <c r="M1046" s="15">
        <f t="shared" si="170"/>
        <v>0</v>
      </c>
    </row>
    <row r="1047" spans="1:13" x14ac:dyDescent="0.3">
      <c r="A1047" s="74" t="s">
        <v>1473</v>
      </c>
      <c r="B1047" s="93">
        <v>74040</v>
      </c>
      <c r="C1047" s="74" t="s">
        <v>1855</v>
      </c>
      <c r="D1047" s="25">
        <f>9000+5000</f>
        <v>14000</v>
      </c>
      <c r="E1047" s="25">
        <v>0</v>
      </c>
      <c r="F1047" s="3"/>
      <c r="G1047" s="15">
        <f t="shared" si="169"/>
        <v>14000</v>
      </c>
      <c r="H1047" s="92"/>
      <c r="I1047" s="25">
        <v>0</v>
      </c>
      <c r="K1047" s="25">
        <f>9000+4000</f>
        <v>13000</v>
      </c>
      <c r="L1047" s="25"/>
      <c r="M1047" s="15">
        <f t="shared" si="170"/>
        <v>1000</v>
      </c>
    </row>
    <row r="1048" spans="1:13" x14ac:dyDescent="0.3">
      <c r="A1048" s="74" t="s">
        <v>1474</v>
      </c>
      <c r="B1048" s="93">
        <v>74050</v>
      </c>
      <c r="C1048" s="74" t="s">
        <v>1856</v>
      </c>
      <c r="D1048" s="25">
        <v>0</v>
      </c>
      <c r="E1048" s="25">
        <v>0</v>
      </c>
      <c r="F1048" s="3"/>
      <c r="G1048" s="15">
        <f t="shared" si="169"/>
        <v>0</v>
      </c>
      <c r="H1048" s="92"/>
      <c r="I1048" s="25">
        <v>0</v>
      </c>
      <c r="K1048" s="25">
        <v>0</v>
      </c>
      <c r="L1048" s="25"/>
      <c r="M1048" s="15">
        <f t="shared" si="170"/>
        <v>0</v>
      </c>
    </row>
    <row r="1049" spans="1:13" x14ac:dyDescent="0.3">
      <c r="A1049" s="74" t="s">
        <v>1475</v>
      </c>
      <c r="B1049" s="93">
        <v>74060</v>
      </c>
      <c r="C1049" s="74" t="s">
        <v>1476</v>
      </c>
      <c r="D1049" s="25">
        <v>8000</v>
      </c>
      <c r="E1049" s="25">
        <v>0</v>
      </c>
      <c r="F1049" s="3"/>
      <c r="G1049" s="15">
        <f t="shared" si="169"/>
        <v>8000</v>
      </c>
      <c r="H1049" s="92"/>
      <c r="I1049" s="25">
        <v>0</v>
      </c>
      <c r="K1049" s="25">
        <v>0</v>
      </c>
      <c r="L1049" s="25"/>
      <c r="M1049" s="15">
        <f t="shared" si="170"/>
        <v>8000</v>
      </c>
    </row>
    <row r="1050" spans="1:13" x14ac:dyDescent="0.3">
      <c r="A1050" s="74" t="s">
        <v>1477</v>
      </c>
      <c r="B1050" s="93">
        <v>74080</v>
      </c>
      <c r="C1050" s="74" t="s">
        <v>1478</v>
      </c>
      <c r="D1050" s="25">
        <v>3000</v>
      </c>
      <c r="E1050" s="25">
        <v>0</v>
      </c>
      <c r="F1050" s="3"/>
      <c r="G1050" s="15">
        <f t="shared" si="169"/>
        <v>3000</v>
      </c>
      <c r="H1050" s="92"/>
      <c r="I1050" s="25">
        <v>0</v>
      </c>
      <c r="K1050" s="25">
        <v>0</v>
      </c>
      <c r="L1050" s="25"/>
      <c r="M1050" s="15">
        <f t="shared" si="170"/>
        <v>3000</v>
      </c>
    </row>
    <row r="1051" spans="1:13" x14ac:dyDescent="0.3">
      <c r="A1051" s="74" t="s">
        <v>1479</v>
      </c>
      <c r="B1051" s="93">
        <v>74100</v>
      </c>
      <c r="C1051" s="74" t="s">
        <v>1480</v>
      </c>
      <c r="D1051" s="25">
        <v>0</v>
      </c>
      <c r="E1051" s="25">
        <v>0</v>
      </c>
      <c r="F1051" s="3"/>
      <c r="G1051" s="15">
        <f t="shared" si="169"/>
        <v>0</v>
      </c>
      <c r="H1051" s="92"/>
      <c r="I1051" s="25">
        <v>0</v>
      </c>
      <c r="K1051" s="25">
        <v>0</v>
      </c>
      <c r="L1051" s="25"/>
      <c r="M1051" s="15">
        <f t="shared" si="170"/>
        <v>0</v>
      </c>
    </row>
    <row r="1052" spans="1:13" x14ac:dyDescent="0.3">
      <c r="A1052" s="74" t="s">
        <v>1481</v>
      </c>
      <c r="B1052" s="93">
        <v>74120</v>
      </c>
      <c r="C1052" s="74" t="s">
        <v>1482</v>
      </c>
      <c r="D1052" s="25">
        <f>2000+2000</f>
        <v>4000</v>
      </c>
      <c r="E1052" s="25">
        <v>0</v>
      </c>
      <c r="F1052" s="3"/>
      <c r="G1052" s="15">
        <f t="shared" si="169"/>
        <v>4000</v>
      </c>
      <c r="H1052" s="92"/>
      <c r="I1052" s="25">
        <v>0</v>
      </c>
      <c r="K1052" s="25">
        <v>1000</v>
      </c>
      <c r="L1052" s="25"/>
      <c r="M1052" s="15">
        <f t="shared" si="170"/>
        <v>3000</v>
      </c>
    </row>
    <row r="1053" spans="1:13" x14ac:dyDescent="0.3">
      <c r="A1053" s="74" t="s">
        <v>1483</v>
      </c>
      <c r="B1053" s="93">
        <v>74140</v>
      </c>
      <c r="C1053" s="74" t="s">
        <v>1484</v>
      </c>
      <c r="D1053" s="25">
        <v>2000</v>
      </c>
      <c r="E1053" s="25">
        <v>0</v>
      </c>
      <c r="F1053" s="3"/>
      <c r="G1053" s="15">
        <f t="shared" si="169"/>
        <v>2000</v>
      </c>
      <c r="H1053" s="92"/>
      <c r="I1053" s="25">
        <v>0</v>
      </c>
      <c r="K1053" s="25">
        <v>0</v>
      </c>
      <c r="L1053" s="25"/>
      <c r="M1053" s="15">
        <f t="shared" si="170"/>
        <v>2000</v>
      </c>
    </row>
    <row r="1054" spans="1:13" x14ac:dyDescent="0.3">
      <c r="A1054" s="74" t="s">
        <v>1485</v>
      </c>
      <c r="B1054" s="93">
        <v>74160</v>
      </c>
      <c r="C1054" s="74" t="s">
        <v>1486</v>
      </c>
      <c r="D1054" s="25">
        <v>3000</v>
      </c>
      <c r="E1054" s="25">
        <v>0</v>
      </c>
      <c r="F1054" s="3"/>
      <c r="G1054" s="15">
        <f t="shared" si="169"/>
        <v>3000</v>
      </c>
      <c r="H1054" s="92"/>
      <c r="I1054" s="25">
        <v>0</v>
      </c>
      <c r="K1054" s="25">
        <v>0</v>
      </c>
      <c r="L1054" s="25"/>
      <c r="M1054" s="15">
        <f t="shared" si="170"/>
        <v>3000</v>
      </c>
    </row>
    <row r="1055" spans="1:13" x14ac:dyDescent="0.3">
      <c r="A1055" s="74" t="s">
        <v>1487</v>
      </c>
      <c r="B1055" s="93">
        <v>74180</v>
      </c>
      <c r="C1055" s="74" t="s">
        <v>1488</v>
      </c>
      <c r="D1055" s="25">
        <v>1500</v>
      </c>
      <c r="E1055" s="25">
        <v>0</v>
      </c>
      <c r="F1055" s="3"/>
      <c r="G1055" s="15">
        <f t="shared" si="169"/>
        <v>1500</v>
      </c>
      <c r="H1055" s="92"/>
      <c r="I1055" s="25">
        <v>0</v>
      </c>
      <c r="K1055" s="25">
        <v>1500</v>
      </c>
      <c r="L1055" s="25"/>
      <c r="M1055" s="15">
        <f t="shared" si="170"/>
        <v>0</v>
      </c>
    </row>
    <row r="1056" spans="1:13" x14ac:dyDescent="0.3">
      <c r="A1056" s="74" t="s">
        <v>1489</v>
      </c>
      <c r="B1056" s="93">
        <v>74200</v>
      </c>
      <c r="C1056" s="74" t="s">
        <v>1490</v>
      </c>
      <c r="D1056" s="25">
        <v>2500</v>
      </c>
      <c r="E1056" s="25">
        <v>0</v>
      </c>
      <c r="F1056" s="3"/>
      <c r="G1056" s="15">
        <f t="shared" si="169"/>
        <v>2500</v>
      </c>
      <c r="H1056" s="92"/>
      <c r="I1056" s="25">
        <v>0</v>
      </c>
      <c r="K1056" s="25">
        <v>2500</v>
      </c>
      <c r="L1056" s="25"/>
      <c r="M1056" s="15">
        <f t="shared" si="170"/>
        <v>0</v>
      </c>
    </row>
    <row r="1057" spans="1:13" x14ac:dyDescent="0.3">
      <c r="A1057" s="74" t="s">
        <v>1491</v>
      </c>
      <c r="B1057" s="93">
        <v>74220</v>
      </c>
      <c r="C1057" s="74" t="s">
        <v>1470</v>
      </c>
      <c r="D1057" s="25">
        <v>3000</v>
      </c>
      <c r="E1057" s="25">
        <v>0</v>
      </c>
      <c r="F1057" s="3"/>
      <c r="G1057" s="15">
        <f t="shared" si="169"/>
        <v>3000</v>
      </c>
      <c r="H1057" s="92"/>
      <c r="I1057" s="25">
        <v>0</v>
      </c>
      <c r="K1057" s="25">
        <v>0</v>
      </c>
      <c r="L1057" s="25"/>
      <c r="M1057" s="15">
        <f t="shared" si="170"/>
        <v>3000</v>
      </c>
    </row>
    <row r="1058" spans="1:13" x14ac:dyDescent="0.3">
      <c r="A1058" s="74" t="s">
        <v>1492</v>
      </c>
      <c r="B1058" s="93">
        <v>74240</v>
      </c>
      <c r="C1058" s="74" t="s">
        <v>1493</v>
      </c>
      <c r="D1058" s="25">
        <v>5000</v>
      </c>
      <c r="E1058" s="25">
        <v>0</v>
      </c>
      <c r="F1058" s="3"/>
      <c r="G1058" s="15">
        <f t="shared" si="169"/>
        <v>5000</v>
      </c>
      <c r="H1058" s="92"/>
      <c r="I1058" s="25">
        <v>0</v>
      </c>
      <c r="K1058" s="25">
        <v>0</v>
      </c>
      <c r="L1058" s="25"/>
      <c r="M1058" s="15">
        <f t="shared" si="170"/>
        <v>5000</v>
      </c>
    </row>
    <row r="1059" spans="1:13" x14ac:dyDescent="0.3">
      <c r="A1059" s="74" t="s">
        <v>1494</v>
      </c>
      <c r="B1059" s="93">
        <v>74260</v>
      </c>
      <c r="C1059" s="74" t="s">
        <v>1740</v>
      </c>
      <c r="D1059" s="25">
        <v>1000</v>
      </c>
      <c r="E1059" s="25">
        <v>0</v>
      </c>
      <c r="F1059" s="3"/>
      <c r="G1059" s="15">
        <f t="shared" si="169"/>
        <v>1000</v>
      </c>
      <c r="H1059" s="92"/>
      <c r="I1059" s="25">
        <v>0</v>
      </c>
      <c r="K1059" s="25">
        <v>0</v>
      </c>
      <c r="L1059" s="25"/>
      <c r="M1059" s="15">
        <f t="shared" si="170"/>
        <v>1000</v>
      </c>
    </row>
    <row r="1060" spans="1:13" x14ac:dyDescent="0.3">
      <c r="A1060" s="99" t="s">
        <v>1867</v>
      </c>
      <c r="B1060" s="100"/>
      <c r="C1060" s="74"/>
      <c r="D1060" s="34"/>
      <c r="E1060" s="34"/>
      <c r="F1060" s="3"/>
      <c r="G1060" s="34"/>
      <c r="H1060" s="92"/>
      <c r="I1060" s="34"/>
      <c r="K1060" s="34"/>
      <c r="L1060" s="25"/>
      <c r="M1060" s="81"/>
    </row>
    <row r="1061" spans="1:13" x14ac:dyDescent="0.3">
      <c r="A1061" s="74" t="s">
        <v>1495</v>
      </c>
      <c r="B1061" s="93">
        <v>74280</v>
      </c>
      <c r="C1061" s="74" t="s">
        <v>168</v>
      </c>
      <c r="D1061" s="25">
        <v>15000</v>
      </c>
      <c r="E1061" s="25">
        <v>0</v>
      </c>
      <c r="F1061" s="3"/>
      <c r="G1061" s="15">
        <f t="shared" ref="G1061:G1067" si="171">D1061+E1061</f>
        <v>15000</v>
      </c>
      <c r="H1061" s="92"/>
      <c r="I1061" s="25">
        <v>3000</v>
      </c>
      <c r="K1061" s="25">
        <v>12000</v>
      </c>
      <c r="L1061" s="25"/>
      <c r="M1061" s="15">
        <f t="shared" si="170"/>
        <v>0</v>
      </c>
    </row>
    <row r="1062" spans="1:13" x14ac:dyDescent="0.3">
      <c r="A1062" s="74" t="s">
        <v>1496</v>
      </c>
      <c r="B1062" s="93">
        <v>74300</v>
      </c>
      <c r="C1062" s="74" t="s">
        <v>169</v>
      </c>
      <c r="D1062" s="25">
        <v>7000</v>
      </c>
      <c r="E1062" s="25">
        <v>0</v>
      </c>
      <c r="F1062" s="3"/>
      <c r="G1062" s="15">
        <f t="shared" si="171"/>
        <v>7000</v>
      </c>
      <c r="H1062" s="92"/>
      <c r="I1062" s="25">
        <v>5000</v>
      </c>
      <c r="K1062" s="25">
        <v>0</v>
      </c>
      <c r="L1062" s="25"/>
      <c r="M1062" s="15">
        <f t="shared" si="170"/>
        <v>2000</v>
      </c>
    </row>
    <row r="1063" spans="1:13" x14ac:dyDescent="0.3">
      <c r="A1063" s="74" t="s">
        <v>1497</v>
      </c>
      <c r="B1063" s="93">
        <v>75000</v>
      </c>
      <c r="C1063" s="74" t="s">
        <v>1498</v>
      </c>
      <c r="D1063" s="25">
        <v>10000</v>
      </c>
      <c r="E1063" s="25">
        <v>0</v>
      </c>
      <c r="F1063" s="3"/>
      <c r="G1063" s="15">
        <f t="shared" si="171"/>
        <v>10000</v>
      </c>
      <c r="H1063" s="92"/>
      <c r="I1063" s="25">
        <v>10000</v>
      </c>
      <c r="K1063" s="25">
        <v>0</v>
      </c>
      <c r="L1063" s="25"/>
      <c r="M1063" s="15">
        <f>G1063-I1063-K1063</f>
        <v>0</v>
      </c>
    </row>
    <row r="1064" spans="1:13" x14ac:dyDescent="0.3">
      <c r="A1064" s="74" t="s">
        <v>1499</v>
      </c>
      <c r="B1064" s="93">
        <v>75020</v>
      </c>
      <c r="C1064" s="74" t="s">
        <v>1500</v>
      </c>
      <c r="D1064" s="25">
        <v>0</v>
      </c>
      <c r="E1064" s="25">
        <v>0</v>
      </c>
      <c r="F1064" s="3"/>
      <c r="G1064" s="15">
        <f t="shared" si="171"/>
        <v>0</v>
      </c>
      <c r="H1064" s="92"/>
      <c r="I1064" s="25">
        <v>0</v>
      </c>
      <c r="K1064" s="25">
        <v>0</v>
      </c>
      <c r="L1064" s="25"/>
      <c r="M1064" s="15">
        <f>G1064-I1064-K1064</f>
        <v>0</v>
      </c>
    </row>
    <row r="1065" spans="1:13" x14ac:dyDescent="0.3">
      <c r="A1065" s="74" t="s">
        <v>1501</v>
      </c>
      <c r="B1065" s="93">
        <v>75040</v>
      </c>
      <c r="C1065" s="74" t="s">
        <v>171</v>
      </c>
      <c r="D1065" s="25">
        <v>0</v>
      </c>
      <c r="E1065" s="25">
        <v>0</v>
      </c>
      <c r="F1065" s="3"/>
      <c r="G1065" s="15">
        <f t="shared" si="171"/>
        <v>0</v>
      </c>
      <c r="H1065" s="92"/>
      <c r="I1065" s="25">
        <v>0</v>
      </c>
      <c r="K1065" s="25">
        <v>0</v>
      </c>
      <c r="L1065" s="25"/>
      <c r="M1065" s="15">
        <f>G1065-I1065-K1065</f>
        <v>0</v>
      </c>
    </row>
    <row r="1066" spans="1:13" x14ac:dyDescent="0.3">
      <c r="A1066" s="74" t="s">
        <v>1502</v>
      </c>
      <c r="B1066" s="93">
        <v>75060</v>
      </c>
      <c r="C1066" s="74" t="s">
        <v>1503</v>
      </c>
      <c r="D1066" s="25">
        <v>0</v>
      </c>
      <c r="E1066" s="25">
        <v>0</v>
      </c>
      <c r="F1066" s="3"/>
      <c r="G1066" s="15">
        <f t="shared" si="171"/>
        <v>0</v>
      </c>
      <c r="H1066" s="92"/>
      <c r="I1066" s="25">
        <v>0</v>
      </c>
      <c r="K1066" s="25">
        <v>0</v>
      </c>
      <c r="L1066" s="25"/>
      <c r="M1066" s="15">
        <f>G1066-I1066-K1066</f>
        <v>0</v>
      </c>
    </row>
    <row r="1067" spans="1:13" x14ac:dyDescent="0.3">
      <c r="A1067" s="74" t="s">
        <v>1504</v>
      </c>
      <c r="B1067" s="93">
        <v>75080</v>
      </c>
      <c r="C1067" s="74" t="s">
        <v>1505</v>
      </c>
      <c r="D1067" s="25">
        <v>0</v>
      </c>
      <c r="E1067" s="25">
        <v>0</v>
      </c>
      <c r="F1067" s="3"/>
      <c r="G1067" s="15">
        <f t="shared" si="171"/>
        <v>0</v>
      </c>
      <c r="H1067" s="92"/>
      <c r="I1067" s="25">
        <v>0</v>
      </c>
      <c r="K1067" s="25">
        <v>0</v>
      </c>
      <c r="L1067" s="25"/>
      <c r="M1067" s="15">
        <f>G1067-I1067-K1067</f>
        <v>0</v>
      </c>
    </row>
    <row r="1068" spans="1:13" x14ac:dyDescent="0.3">
      <c r="A1068" s="99" t="s">
        <v>1868</v>
      </c>
      <c r="B1068" s="100"/>
      <c r="C1068" s="74"/>
      <c r="D1068" s="25"/>
      <c r="F1068" s="3"/>
      <c r="H1068" s="92"/>
      <c r="L1068" s="25"/>
      <c r="M1068" s="15"/>
    </row>
    <row r="1069" spans="1:13" x14ac:dyDescent="0.3">
      <c r="A1069" s="74" t="s">
        <v>1506</v>
      </c>
      <c r="B1069" s="93">
        <v>75500</v>
      </c>
      <c r="C1069" s="74" t="s">
        <v>1507</v>
      </c>
      <c r="D1069" s="25">
        <v>15000</v>
      </c>
      <c r="E1069" s="25">
        <v>0</v>
      </c>
      <c r="F1069" s="3"/>
      <c r="G1069" s="15">
        <f t="shared" ref="G1069:G1087" si="172">D1069+E1069</f>
        <v>15000</v>
      </c>
      <c r="H1069" s="92"/>
      <c r="I1069" s="25">
        <v>0</v>
      </c>
      <c r="K1069" s="25">
        <v>12000</v>
      </c>
      <c r="L1069" s="25"/>
      <c r="M1069" s="15">
        <f t="shared" ref="M1069:M1087" si="173">G1069-I1069-K1069</f>
        <v>3000</v>
      </c>
    </row>
    <row r="1070" spans="1:13" x14ac:dyDescent="0.3">
      <c r="A1070" s="74" t="s">
        <v>1508</v>
      </c>
      <c r="B1070" s="93">
        <v>75520</v>
      </c>
      <c r="C1070" s="74" t="s">
        <v>1509</v>
      </c>
      <c r="D1070" s="25">
        <v>10000</v>
      </c>
      <c r="E1070" s="25">
        <v>0</v>
      </c>
      <c r="F1070" s="3"/>
      <c r="G1070" s="15">
        <f t="shared" si="172"/>
        <v>10000</v>
      </c>
      <c r="H1070" s="92"/>
      <c r="I1070" s="25">
        <v>2000</v>
      </c>
      <c r="K1070" s="25">
        <v>8000</v>
      </c>
      <c r="L1070" s="25"/>
      <c r="M1070" s="15">
        <f t="shared" si="173"/>
        <v>0</v>
      </c>
    </row>
    <row r="1071" spans="1:13" x14ac:dyDescent="0.3">
      <c r="A1071" s="74" t="s">
        <v>1508</v>
      </c>
      <c r="B1071" s="93">
        <v>75540</v>
      </c>
      <c r="C1071" s="74" t="s">
        <v>1510</v>
      </c>
      <c r="D1071" s="25">
        <v>0</v>
      </c>
      <c r="E1071" s="25">
        <v>0</v>
      </c>
      <c r="F1071" s="3"/>
      <c r="G1071" s="15">
        <f t="shared" si="172"/>
        <v>0</v>
      </c>
      <c r="H1071" s="92"/>
      <c r="I1071" s="25">
        <v>0</v>
      </c>
      <c r="K1071" s="25">
        <v>0</v>
      </c>
      <c r="L1071" s="25"/>
      <c r="M1071" s="15">
        <f t="shared" si="173"/>
        <v>0</v>
      </c>
    </row>
    <row r="1072" spans="1:13" x14ac:dyDescent="0.3">
      <c r="A1072" s="74" t="s">
        <v>1511</v>
      </c>
      <c r="B1072" s="93">
        <v>75560</v>
      </c>
      <c r="C1072" s="74" t="s">
        <v>1512</v>
      </c>
      <c r="D1072" s="25">
        <v>0</v>
      </c>
      <c r="E1072" s="25">
        <v>0</v>
      </c>
      <c r="F1072" s="3"/>
      <c r="G1072" s="15">
        <f t="shared" si="172"/>
        <v>0</v>
      </c>
      <c r="H1072" s="92"/>
      <c r="I1072" s="25">
        <v>0</v>
      </c>
      <c r="K1072" s="25">
        <v>0</v>
      </c>
      <c r="L1072" s="25"/>
      <c r="M1072" s="15">
        <f t="shared" si="173"/>
        <v>0</v>
      </c>
    </row>
    <row r="1073" spans="1:13" x14ac:dyDescent="0.3">
      <c r="A1073" s="74" t="s">
        <v>1513</v>
      </c>
      <c r="B1073" s="93">
        <v>75580</v>
      </c>
      <c r="C1073" s="74" t="s">
        <v>1514</v>
      </c>
      <c r="D1073" s="25">
        <v>10000</v>
      </c>
      <c r="E1073" s="25">
        <v>0</v>
      </c>
      <c r="F1073" s="3"/>
      <c r="G1073" s="15">
        <f t="shared" si="172"/>
        <v>10000</v>
      </c>
      <c r="H1073" s="92"/>
      <c r="I1073" s="25">
        <v>2000</v>
      </c>
      <c r="K1073" s="25">
        <v>8000</v>
      </c>
      <c r="L1073" s="25"/>
      <c r="M1073" s="15">
        <f t="shared" si="173"/>
        <v>0</v>
      </c>
    </row>
    <row r="1074" spans="1:13" x14ac:dyDescent="0.3">
      <c r="A1074" s="74" t="s">
        <v>1515</v>
      </c>
      <c r="B1074" s="93">
        <v>75600</v>
      </c>
      <c r="C1074" s="74" t="s">
        <v>1516</v>
      </c>
      <c r="D1074" s="25">
        <v>15000</v>
      </c>
      <c r="E1074" s="25">
        <v>0</v>
      </c>
      <c r="F1074" s="3"/>
      <c r="G1074" s="15">
        <f t="shared" si="172"/>
        <v>15000</v>
      </c>
      <c r="H1074" s="92"/>
      <c r="I1074" s="25">
        <v>12000</v>
      </c>
      <c r="K1074" s="25">
        <v>0</v>
      </c>
      <c r="L1074" s="25"/>
      <c r="M1074" s="15">
        <f t="shared" si="173"/>
        <v>3000</v>
      </c>
    </row>
    <row r="1075" spans="1:13" x14ac:dyDescent="0.3">
      <c r="A1075" s="74" t="s">
        <v>1517</v>
      </c>
      <c r="B1075" s="93">
        <v>75620</v>
      </c>
      <c r="C1075" s="74" t="s">
        <v>1518</v>
      </c>
      <c r="D1075" s="25">
        <v>18000</v>
      </c>
      <c r="E1075" s="25">
        <v>0</v>
      </c>
      <c r="F1075" s="3"/>
      <c r="G1075" s="15">
        <f t="shared" si="172"/>
        <v>18000</v>
      </c>
      <c r="H1075" s="92"/>
      <c r="I1075" s="25">
        <v>3000</v>
      </c>
      <c r="K1075" s="25">
        <v>15000</v>
      </c>
      <c r="L1075" s="25"/>
      <c r="M1075" s="15">
        <f t="shared" si="173"/>
        <v>0</v>
      </c>
    </row>
    <row r="1076" spans="1:13" x14ac:dyDescent="0.3">
      <c r="A1076" s="74" t="s">
        <v>1519</v>
      </c>
      <c r="B1076" s="93">
        <v>75640</v>
      </c>
      <c r="C1076" s="74" t="s">
        <v>1520</v>
      </c>
      <c r="D1076" s="25">
        <v>20000</v>
      </c>
      <c r="E1076" s="25">
        <v>0</v>
      </c>
      <c r="F1076" s="3"/>
      <c r="G1076" s="15">
        <f t="shared" si="172"/>
        <v>20000</v>
      </c>
      <c r="H1076" s="92"/>
      <c r="I1076" s="25">
        <v>14000</v>
      </c>
      <c r="K1076" s="25">
        <v>6000</v>
      </c>
      <c r="L1076" s="25"/>
      <c r="M1076" s="15">
        <f t="shared" si="173"/>
        <v>0</v>
      </c>
    </row>
    <row r="1077" spans="1:13" x14ac:dyDescent="0.3">
      <c r="A1077" s="74" t="s">
        <v>1521</v>
      </c>
      <c r="B1077" s="93">
        <v>75660</v>
      </c>
      <c r="C1077" s="74" t="s">
        <v>1522</v>
      </c>
      <c r="D1077" s="25">
        <v>15000</v>
      </c>
      <c r="E1077" s="25">
        <v>0</v>
      </c>
      <c r="F1077" s="3"/>
      <c r="G1077" s="15">
        <f t="shared" si="172"/>
        <v>15000</v>
      </c>
      <c r="H1077" s="92"/>
      <c r="I1077" s="25">
        <v>15000</v>
      </c>
      <c r="K1077" s="25">
        <v>0</v>
      </c>
      <c r="L1077" s="25"/>
      <c r="M1077" s="15">
        <f>G1077-I1077-K1077</f>
        <v>0</v>
      </c>
    </row>
    <row r="1078" spans="1:13" x14ac:dyDescent="0.3">
      <c r="A1078" s="74" t="s">
        <v>1523</v>
      </c>
      <c r="B1078" s="93">
        <v>75680</v>
      </c>
      <c r="C1078" s="74" t="s">
        <v>1524</v>
      </c>
      <c r="D1078" s="25">
        <v>0</v>
      </c>
      <c r="E1078" s="25">
        <v>0</v>
      </c>
      <c r="F1078" s="3"/>
      <c r="G1078" s="15">
        <f t="shared" si="172"/>
        <v>0</v>
      </c>
      <c r="H1078" s="92"/>
      <c r="I1078" s="25">
        <v>0</v>
      </c>
      <c r="K1078" s="25">
        <v>0</v>
      </c>
      <c r="L1078" s="25"/>
      <c r="M1078" s="15">
        <f>G1078-I1078-K1078</f>
        <v>0</v>
      </c>
    </row>
    <row r="1079" spans="1:13" x14ac:dyDescent="0.3">
      <c r="A1079" s="74" t="s">
        <v>1525</v>
      </c>
      <c r="B1079" s="93">
        <v>75700</v>
      </c>
      <c r="C1079" s="74" t="s">
        <v>1526</v>
      </c>
      <c r="D1079" s="25">
        <v>0</v>
      </c>
      <c r="E1079" s="25">
        <v>0</v>
      </c>
      <c r="F1079" s="3"/>
      <c r="G1079" s="15">
        <f t="shared" si="172"/>
        <v>0</v>
      </c>
      <c r="H1079" s="92"/>
      <c r="I1079" s="25">
        <v>0</v>
      </c>
      <c r="K1079" s="25">
        <v>0</v>
      </c>
      <c r="L1079" s="25"/>
      <c r="M1079" s="15">
        <f t="shared" si="173"/>
        <v>0</v>
      </c>
    </row>
    <row r="1080" spans="1:13" x14ac:dyDescent="0.3">
      <c r="A1080" s="74" t="s">
        <v>1527</v>
      </c>
      <c r="B1080" s="93">
        <v>75720</v>
      </c>
      <c r="C1080" s="74" t="s">
        <v>1528</v>
      </c>
      <c r="D1080" s="25">
        <v>0</v>
      </c>
      <c r="E1080" s="25">
        <v>0</v>
      </c>
      <c r="F1080" s="3"/>
      <c r="G1080" s="15">
        <f t="shared" si="172"/>
        <v>0</v>
      </c>
      <c r="H1080" s="92"/>
      <c r="I1080" s="25">
        <v>0</v>
      </c>
      <c r="K1080" s="25">
        <v>0</v>
      </c>
      <c r="L1080" s="25"/>
      <c r="M1080" s="15">
        <f>G1080-I1080-K1080</f>
        <v>0</v>
      </c>
    </row>
    <row r="1081" spans="1:13" x14ac:dyDescent="0.3">
      <c r="A1081" s="74" t="s">
        <v>1529</v>
      </c>
      <c r="B1081" s="93">
        <v>75740</v>
      </c>
      <c r="C1081" s="74" t="s">
        <v>1530</v>
      </c>
      <c r="D1081" s="25">
        <v>0</v>
      </c>
      <c r="E1081" s="25">
        <v>0</v>
      </c>
      <c r="F1081" s="3"/>
      <c r="G1081" s="15">
        <f t="shared" si="172"/>
        <v>0</v>
      </c>
      <c r="H1081" s="92"/>
      <c r="I1081" s="25">
        <v>0</v>
      </c>
      <c r="K1081" s="25">
        <v>0</v>
      </c>
      <c r="L1081" s="25"/>
      <c r="M1081" s="15">
        <f>G1081-I1081-K1081</f>
        <v>0</v>
      </c>
    </row>
    <row r="1082" spans="1:13" x14ac:dyDescent="0.3">
      <c r="A1082" s="74" t="s">
        <v>1531</v>
      </c>
      <c r="B1082" s="93">
        <v>75760</v>
      </c>
      <c r="C1082" s="74" t="s">
        <v>1532</v>
      </c>
      <c r="D1082" s="25">
        <v>0</v>
      </c>
      <c r="E1082" s="25">
        <v>0</v>
      </c>
      <c r="F1082" s="3"/>
      <c r="G1082" s="15">
        <f t="shared" si="172"/>
        <v>0</v>
      </c>
      <c r="H1082" s="92"/>
      <c r="I1082" s="25">
        <v>0</v>
      </c>
      <c r="K1082" s="25">
        <v>0</v>
      </c>
      <c r="L1082" s="25"/>
      <c r="M1082" s="15">
        <f>G1082-I1082-K1082</f>
        <v>0</v>
      </c>
    </row>
    <row r="1083" spans="1:13" x14ac:dyDescent="0.3">
      <c r="A1083" s="74" t="s">
        <v>1533</v>
      </c>
      <c r="B1083" s="93">
        <v>75780</v>
      </c>
      <c r="C1083" s="74" t="s">
        <v>1534</v>
      </c>
      <c r="D1083" s="25">
        <v>30000</v>
      </c>
      <c r="E1083" s="25">
        <v>0</v>
      </c>
      <c r="F1083" s="3"/>
      <c r="G1083" s="15">
        <f t="shared" si="172"/>
        <v>30000</v>
      </c>
      <c r="H1083" s="92"/>
      <c r="I1083" s="25">
        <v>10000</v>
      </c>
      <c r="K1083" s="25">
        <v>0</v>
      </c>
      <c r="L1083" s="25"/>
      <c r="M1083" s="15">
        <f t="shared" si="173"/>
        <v>20000</v>
      </c>
    </row>
    <row r="1084" spans="1:13" x14ac:dyDescent="0.3">
      <c r="A1084" s="74" t="s">
        <v>1535</v>
      </c>
      <c r="B1084" s="93">
        <v>75800</v>
      </c>
      <c r="C1084" s="74" t="s">
        <v>1536</v>
      </c>
      <c r="D1084" s="25">
        <v>55000</v>
      </c>
      <c r="E1084" s="25">
        <v>0</v>
      </c>
      <c r="F1084" s="3"/>
      <c r="G1084" s="15">
        <f t="shared" si="172"/>
        <v>55000</v>
      </c>
      <c r="H1084" s="92"/>
      <c r="I1084" s="25">
        <v>0</v>
      </c>
      <c r="K1084" s="25">
        <v>55000</v>
      </c>
      <c r="L1084" s="25"/>
      <c r="M1084" s="15">
        <f t="shared" si="173"/>
        <v>0</v>
      </c>
    </row>
    <row r="1085" spans="1:13" x14ac:dyDescent="0.3">
      <c r="A1085" s="74" t="s">
        <v>1537</v>
      </c>
      <c r="B1085" s="93">
        <v>75820</v>
      </c>
      <c r="C1085" s="74" t="s">
        <v>1538</v>
      </c>
      <c r="D1085" s="25">
        <v>55000</v>
      </c>
      <c r="E1085" s="25">
        <v>0</v>
      </c>
      <c r="F1085" s="3"/>
      <c r="G1085" s="15">
        <f t="shared" si="172"/>
        <v>55000</v>
      </c>
      <c r="H1085" s="92"/>
      <c r="I1085" s="25">
        <v>0</v>
      </c>
      <c r="K1085" s="25">
        <v>0</v>
      </c>
      <c r="L1085" s="25"/>
      <c r="M1085" s="15">
        <f t="shared" si="173"/>
        <v>55000</v>
      </c>
    </row>
    <row r="1086" spans="1:13" x14ac:dyDescent="0.3">
      <c r="A1086" s="74" t="s">
        <v>1539</v>
      </c>
      <c r="B1086" s="93">
        <v>75840</v>
      </c>
      <c r="C1086" s="74" t="s">
        <v>1540</v>
      </c>
      <c r="D1086" s="25">
        <v>0</v>
      </c>
      <c r="E1086" s="25">
        <v>0</v>
      </c>
      <c r="F1086" s="3"/>
      <c r="G1086" s="15">
        <f t="shared" si="172"/>
        <v>0</v>
      </c>
      <c r="H1086" s="92"/>
      <c r="I1086" s="25">
        <v>0</v>
      </c>
      <c r="K1086" s="25">
        <v>0</v>
      </c>
      <c r="L1086" s="25"/>
      <c r="M1086" s="15">
        <f t="shared" si="173"/>
        <v>0</v>
      </c>
    </row>
    <row r="1087" spans="1:13" x14ac:dyDescent="0.3">
      <c r="A1087" s="74" t="s">
        <v>1541</v>
      </c>
      <c r="B1087" s="93">
        <v>75860</v>
      </c>
      <c r="C1087" s="74" t="s">
        <v>1542</v>
      </c>
      <c r="D1087" s="25">
        <v>23000</v>
      </c>
      <c r="E1087" s="25">
        <v>0</v>
      </c>
      <c r="F1087" s="3"/>
      <c r="G1087" s="15">
        <f t="shared" si="172"/>
        <v>23000</v>
      </c>
      <c r="H1087" s="92"/>
      <c r="I1087" s="25">
        <v>23000</v>
      </c>
      <c r="K1087" s="25">
        <v>0</v>
      </c>
      <c r="L1087" s="25"/>
      <c r="M1087" s="15">
        <f t="shared" si="173"/>
        <v>0</v>
      </c>
    </row>
    <row r="1088" spans="1:13" ht="14.5" thickBot="1" x14ac:dyDescent="0.35">
      <c r="A1088" s="74" t="s">
        <v>214</v>
      </c>
      <c r="B1088" s="93">
        <v>75880</v>
      </c>
      <c r="C1088" s="99" t="s">
        <v>1543</v>
      </c>
      <c r="D1088" s="40">
        <f>SUM(D1038:D1087)</f>
        <v>400000</v>
      </c>
      <c r="E1088" s="40">
        <f>SUM(E1038:E1087)</f>
        <v>0</v>
      </c>
      <c r="F1088" s="3"/>
      <c r="G1088" s="40">
        <f>SUM(G1038:G1087)</f>
        <v>400000</v>
      </c>
      <c r="H1088" s="92"/>
      <c r="I1088" s="40">
        <f>SUM(I1038:I1087)</f>
        <v>110000</v>
      </c>
      <c r="K1088" s="40">
        <f>SUM(K1038:K1087)</f>
        <v>165000</v>
      </c>
      <c r="L1088" s="25"/>
      <c r="M1088" s="97">
        <f>SUM(M1038:M1087)</f>
        <v>125000</v>
      </c>
    </row>
    <row r="1089" spans="1:13" ht="14.5" thickTop="1" x14ac:dyDescent="0.3">
      <c r="A1089" s="99" t="s">
        <v>1869</v>
      </c>
      <c r="B1089" s="100"/>
      <c r="C1089" s="74"/>
      <c r="D1089" s="25"/>
      <c r="F1089" s="3"/>
      <c r="H1089" s="92"/>
      <c r="L1089" s="25"/>
      <c r="M1089" s="15"/>
    </row>
    <row r="1090" spans="1:13" x14ac:dyDescent="0.3">
      <c r="A1090" s="74" t="s">
        <v>1544</v>
      </c>
      <c r="B1090" s="93">
        <v>76000</v>
      </c>
      <c r="C1090" s="74" t="s">
        <v>584</v>
      </c>
      <c r="D1090" s="25">
        <v>300000</v>
      </c>
      <c r="E1090" s="25">
        <v>0</v>
      </c>
      <c r="F1090" s="3"/>
      <c r="G1090" s="15">
        <f t="shared" ref="G1090:G1104" si="174">D1090+E1090</f>
        <v>300000</v>
      </c>
      <c r="H1090" s="92"/>
      <c r="I1090" s="25">
        <v>25000</v>
      </c>
      <c r="K1090" s="25">
        <v>275000</v>
      </c>
      <c r="L1090" s="25"/>
      <c r="M1090" s="15">
        <f t="shared" ref="M1090:M1104" si="175">G1090-I1090-K1090</f>
        <v>0</v>
      </c>
    </row>
    <row r="1091" spans="1:13" x14ac:dyDescent="0.3">
      <c r="A1091" s="74" t="s">
        <v>1545</v>
      </c>
      <c r="B1091" s="93">
        <v>76005</v>
      </c>
      <c r="C1091" s="74" t="s">
        <v>356</v>
      </c>
      <c r="D1091" s="25"/>
      <c r="E1091" s="25">
        <v>0</v>
      </c>
      <c r="F1091" s="3"/>
      <c r="G1091" s="15">
        <f t="shared" si="174"/>
        <v>0</v>
      </c>
      <c r="H1091" s="92"/>
      <c r="L1091" s="25"/>
      <c r="M1091" s="15"/>
    </row>
    <row r="1092" spans="1:13" x14ac:dyDescent="0.3">
      <c r="A1092" s="74" t="s">
        <v>1546</v>
      </c>
      <c r="B1092" s="93">
        <v>76020</v>
      </c>
      <c r="C1092" s="74" t="s">
        <v>881</v>
      </c>
      <c r="D1092" s="25">
        <v>65000</v>
      </c>
      <c r="E1092" s="25">
        <v>0</v>
      </c>
      <c r="F1092" s="3"/>
      <c r="G1092" s="15">
        <f t="shared" si="174"/>
        <v>65000</v>
      </c>
      <c r="H1092" s="92"/>
      <c r="I1092" s="25">
        <v>12000</v>
      </c>
      <c r="K1092" s="25">
        <v>12200</v>
      </c>
      <c r="L1092" s="25"/>
      <c r="M1092" s="15">
        <f t="shared" si="175"/>
        <v>40800</v>
      </c>
    </row>
    <row r="1093" spans="1:13" x14ac:dyDescent="0.3">
      <c r="A1093" s="74" t="s">
        <v>1547</v>
      </c>
      <c r="B1093" s="93">
        <v>76040</v>
      </c>
      <c r="C1093" s="74" t="s">
        <v>887</v>
      </c>
      <c r="D1093" s="25">
        <v>0</v>
      </c>
      <c r="E1093" s="25">
        <v>0</v>
      </c>
      <c r="F1093" s="3"/>
      <c r="G1093" s="15">
        <f t="shared" si="174"/>
        <v>0</v>
      </c>
      <c r="H1093" s="92"/>
      <c r="I1093" s="25">
        <v>0</v>
      </c>
      <c r="K1093" s="25">
        <v>0</v>
      </c>
      <c r="L1093" s="25"/>
      <c r="M1093" s="15">
        <f t="shared" si="175"/>
        <v>0</v>
      </c>
    </row>
    <row r="1094" spans="1:13" x14ac:dyDescent="0.3">
      <c r="A1094" s="74" t="s">
        <v>1548</v>
      </c>
      <c r="B1094" s="93">
        <v>76060</v>
      </c>
      <c r="C1094" s="74" t="s">
        <v>805</v>
      </c>
      <c r="D1094" s="25">
        <v>60000</v>
      </c>
      <c r="E1094" s="25">
        <v>0</v>
      </c>
      <c r="F1094" s="3"/>
      <c r="G1094" s="15">
        <f t="shared" si="174"/>
        <v>60000</v>
      </c>
      <c r="H1094" s="92"/>
      <c r="I1094" s="25">
        <v>2000</v>
      </c>
      <c r="K1094" s="25">
        <v>52000</v>
      </c>
      <c r="L1094" s="25"/>
      <c r="M1094" s="15">
        <f t="shared" si="175"/>
        <v>6000</v>
      </c>
    </row>
    <row r="1095" spans="1:13" x14ac:dyDescent="0.3">
      <c r="A1095" s="74" t="s">
        <v>1549</v>
      </c>
      <c r="B1095" s="93">
        <v>76080</v>
      </c>
      <c r="C1095" s="74" t="s">
        <v>1550</v>
      </c>
      <c r="D1095" s="25">
        <v>449200</v>
      </c>
      <c r="E1095" s="25">
        <v>0</v>
      </c>
      <c r="F1095" s="3"/>
      <c r="G1095" s="15">
        <f t="shared" si="174"/>
        <v>449200</v>
      </c>
      <c r="H1095" s="92"/>
      <c r="I1095" s="25">
        <v>147000</v>
      </c>
      <c r="K1095" s="25">
        <v>291000</v>
      </c>
      <c r="L1095" s="25"/>
      <c r="M1095" s="15">
        <f t="shared" si="175"/>
        <v>11200</v>
      </c>
    </row>
    <row r="1096" spans="1:13" x14ac:dyDescent="0.3">
      <c r="A1096" s="74" t="s">
        <v>1551</v>
      </c>
      <c r="B1096" s="93">
        <v>76100</v>
      </c>
      <c r="C1096" s="74" t="s">
        <v>589</v>
      </c>
      <c r="D1096" s="25">
        <v>10000</v>
      </c>
      <c r="E1096" s="25">
        <v>0</v>
      </c>
      <c r="F1096" s="3"/>
      <c r="G1096" s="15">
        <f t="shared" si="174"/>
        <v>10000</v>
      </c>
      <c r="H1096" s="92"/>
      <c r="I1096" s="25">
        <v>5000</v>
      </c>
      <c r="K1096" s="25">
        <v>5000</v>
      </c>
      <c r="L1096" s="25"/>
      <c r="M1096" s="15">
        <f t="shared" si="175"/>
        <v>0</v>
      </c>
    </row>
    <row r="1097" spans="1:13" x14ac:dyDescent="0.3">
      <c r="A1097" s="74" t="s">
        <v>1552</v>
      </c>
      <c r="B1097" s="93">
        <v>76120</v>
      </c>
      <c r="C1097" s="74" t="s">
        <v>1553</v>
      </c>
      <c r="D1097" s="25">
        <v>0</v>
      </c>
      <c r="E1097" s="25">
        <v>0</v>
      </c>
      <c r="F1097" s="3"/>
      <c r="G1097" s="15">
        <f t="shared" si="174"/>
        <v>0</v>
      </c>
      <c r="H1097" s="92"/>
      <c r="I1097" s="25">
        <v>0</v>
      </c>
      <c r="K1097" s="25">
        <v>0</v>
      </c>
      <c r="L1097" s="25"/>
      <c r="M1097" s="15">
        <f t="shared" si="175"/>
        <v>0</v>
      </c>
    </row>
    <row r="1098" spans="1:13" x14ac:dyDescent="0.3">
      <c r="A1098" s="74" t="s">
        <v>1554</v>
      </c>
      <c r="B1098" s="93">
        <v>76140</v>
      </c>
      <c r="C1098" s="74" t="s">
        <v>1555</v>
      </c>
      <c r="D1098" s="25">
        <v>50000</v>
      </c>
      <c r="E1098" s="25">
        <v>0</v>
      </c>
      <c r="F1098" s="3"/>
      <c r="G1098" s="15">
        <f t="shared" si="174"/>
        <v>50000</v>
      </c>
      <c r="H1098" s="92"/>
      <c r="I1098" s="25">
        <v>4000</v>
      </c>
      <c r="K1098" s="25">
        <v>4000</v>
      </c>
      <c r="L1098" s="25"/>
      <c r="M1098" s="15">
        <f t="shared" si="175"/>
        <v>42000</v>
      </c>
    </row>
    <row r="1099" spans="1:13" x14ac:dyDescent="0.3">
      <c r="A1099" s="74" t="s">
        <v>1556</v>
      </c>
      <c r="B1099" s="93">
        <v>76160</v>
      </c>
      <c r="C1099" s="74" t="s">
        <v>1557</v>
      </c>
      <c r="D1099" s="25">
        <v>0</v>
      </c>
      <c r="E1099" s="25">
        <v>0</v>
      </c>
      <c r="F1099" s="3"/>
      <c r="G1099" s="15">
        <f t="shared" si="174"/>
        <v>0</v>
      </c>
      <c r="H1099" s="92"/>
      <c r="I1099" s="25">
        <v>0</v>
      </c>
      <c r="K1099" s="25">
        <v>0</v>
      </c>
      <c r="L1099" s="25"/>
      <c r="M1099" s="15">
        <f t="shared" si="175"/>
        <v>0</v>
      </c>
    </row>
    <row r="1100" spans="1:13" x14ac:dyDescent="0.3">
      <c r="A1100" s="74" t="s">
        <v>1558</v>
      </c>
      <c r="B1100" s="93">
        <v>76180</v>
      </c>
      <c r="C1100" s="74" t="s">
        <v>1559</v>
      </c>
      <c r="D1100" s="25">
        <v>0</v>
      </c>
      <c r="E1100" s="25">
        <v>0</v>
      </c>
      <c r="F1100" s="3"/>
      <c r="G1100" s="15">
        <f t="shared" si="174"/>
        <v>0</v>
      </c>
      <c r="H1100" s="92"/>
      <c r="I1100" s="25">
        <v>0</v>
      </c>
      <c r="K1100" s="25">
        <v>0</v>
      </c>
      <c r="L1100" s="25"/>
      <c r="M1100" s="15">
        <f t="shared" si="175"/>
        <v>0</v>
      </c>
    </row>
    <row r="1101" spans="1:13" x14ac:dyDescent="0.3">
      <c r="A1101" s="74" t="s">
        <v>1560</v>
      </c>
      <c r="B1101" s="93">
        <v>76200</v>
      </c>
      <c r="C1101" s="74" t="s">
        <v>343</v>
      </c>
      <c r="D1101" s="25">
        <v>5000</v>
      </c>
      <c r="E1101" s="25">
        <v>0</v>
      </c>
      <c r="F1101" s="3"/>
      <c r="G1101" s="15">
        <f t="shared" si="174"/>
        <v>5000</v>
      </c>
      <c r="H1101" s="92"/>
      <c r="I1101" s="25">
        <v>5000</v>
      </c>
      <c r="K1101" s="25">
        <v>0</v>
      </c>
      <c r="L1101" s="25"/>
      <c r="M1101" s="15">
        <f t="shared" si="175"/>
        <v>0</v>
      </c>
    </row>
    <row r="1102" spans="1:13" x14ac:dyDescent="0.3">
      <c r="A1102" s="74" t="s">
        <v>1561</v>
      </c>
      <c r="B1102" s="93">
        <v>76210</v>
      </c>
      <c r="C1102" s="74" t="s">
        <v>1562</v>
      </c>
      <c r="D1102" s="25">
        <v>0</v>
      </c>
      <c r="E1102" s="25">
        <v>0</v>
      </c>
      <c r="F1102" s="3"/>
      <c r="G1102" s="15">
        <f t="shared" si="174"/>
        <v>0</v>
      </c>
      <c r="H1102" s="92"/>
      <c r="I1102" s="25">
        <v>0</v>
      </c>
      <c r="K1102" s="25">
        <v>0</v>
      </c>
      <c r="L1102" s="25"/>
      <c r="M1102" s="15">
        <f t="shared" si="175"/>
        <v>0</v>
      </c>
    </row>
    <row r="1103" spans="1:13" x14ac:dyDescent="0.3">
      <c r="A1103" s="74" t="s">
        <v>1563</v>
      </c>
      <c r="B1103" s="93">
        <v>76220</v>
      </c>
      <c r="C1103" s="74" t="s">
        <v>1564</v>
      </c>
      <c r="D1103" s="25">
        <v>0</v>
      </c>
      <c r="E1103" s="25">
        <v>0</v>
      </c>
      <c r="F1103" s="3"/>
      <c r="G1103" s="15">
        <f t="shared" si="174"/>
        <v>0</v>
      </c>
      <c r="H1103" s="92"/>
      <c r="I1103" s="25">
        <v>0</v>
      </c>
      <c r="K1103" s="25">
        <v>0</v>
      </c>
      <c r="L1103" s="25"/>
      <c r="M1103" s="15">
        <f t="shared" si="175"/>
        <v>0</v>
      </c>
    </row>
    <row r="1104" spans="1:13" x14ac:dyDescent="0.3">
      <c r="A1104" s="74" t="s">
        <v>1565</v>
      </c>
      <c r="B1104" s="93">
        <v>76240</v>
      </c>
      <c r="C1104" s="74" t="s">
        <v>1566</v>
      </c>
      <c r="D1104" s="25">
        <v>0</v>
      </c>
      <c r="E1104" s="25">
        <v>0</v>
      </c>
      <c r="F1104" s="3"/>
      <c r="G1104" s="15">
        <f t="shared" si="174"/>
        <v>0</v>
      </c>
      <c r="H1104" s="92"/>
      <c r="I1104" s="25">
        <v>0</v>
      </c>
      <c r="K1104" s="25">
        <v>0</v>
      </c>
      <c r="L1104" s="25"/>
      <c r="M1104" s="15">
        <f t="shared" si="175"/>
        <v>0</v>
      </c>
    </row>
    <row r="1105" spans="1:13" ht="14.5" thickBot="1" x14ac:dyDescent="0.35">
      <c r="A1105" s="74" t="s">
        <v>1567</v>
      </c>
      <c r="B1105" s="93">
        <v>76260</v>
      </c>
      <c r="C1105" s="99" t="s">
        <v>1426</v>
      </c>
      <c r="D1105" s="40">
        <f>SUM(D1090:D1104)</f>
        <v>939200</v>
      </c>
      <c r="E1105" s="40">
        <f>SUM(E1090:E1104)</f>
        <v>0</v>
      </c>
      <c r="F1105" s="3"/>
      <c r="G1105" s="40">
        <f>SUM(G1090:G1104)</f>
        <v>939200</v>
      </c>
      <c r="H1105" s="92"/>
      <c r="I1105" s="40">
        <f>SUM(I1090:I1104)</f>
        <v>200000</v>
      </c>
      <c r="K1105" s="40">
        <f>SUM(K1090:K1104)</f>
        <v>639200</v>
      </c>
      <c r="L1105" s="25"/>
      <c r="M1105" s="97">
        <f>SUM(M1090:M1104)</f>
        <v>100000</v>
      </c>
    </row>
    <row r="1106" spans="1:13" ht="15" thickTop="1" thickBot="1" x14ac:dyDescent="0.35">
      <c r="A1106" s="74" t="s">
        <v>1568</v>
      </c>
      <c r="B1106" s="93">
        <v>76400</v>
      </c>
      <c r="C1106" s="99" t="s">
        <v>1569</v>
      </c>
      <c r="D1106" s="40">
        <f>D1088+D1105</f>
        <v>1339200</v>
      </c>
      <c r="E1106" s="40">
        <f>E1088+E1105</f>
        <v>0</v>
      </c>
      <c r="F1106" s="3"/>
      <c r="G1106" s="40">
        <f>G1088+G1105</f>
        <v>1339200</v>
      </c>
      <c r="H1106" s="92"/>
      <c r="I1106" s="40">
        <f>I1088+I1105</f>
        <v>310000</v>
      </c>
      <c r="K1106" s="40">
        <f>K1088+K1105</f>
        <v>804200</v>
      </c>
      <c r="L1106" s="25"/>
      <c r="M1106" s="97">
        <f>M1088+M1105</f>
        <v>225000</v>
      </c>
    </row>
    <row r="1107" spans="1:13" ht="14.5" thickTop="1" x14ac:dyDescent="0.3">
      <c r="A1107" s="99" t="s">
        <v>1870</v>
      </c>
      <c r="B1107" s="100"/>
      <c r="D1107" s="25"/>
      <c r="F1107" s="3"/>
      <c r="H1107" s="92"/>
      <c r="L1107" s="25"/>
      <c r="M1107" s="15"/>
    </row>
    <row r="1108" spans="1:13" x14ac:dyDescent="0.3">
      <c r="A1108" s="99" t="s">
        <v>1871</v>
      </c>
      <c r="B1108" s="100"/>
      <c r="C1108" s="74"/>
      <c r="D1108" s="25"/>
      <c r="F1108" s="3"/>
      <c r="H1108" s="92"/>
      <c r="L1108" s="25"/>
      <c r="M1108" s="15"/>
    </row>
    <row r="1109" spans="1:13" x14ac:dyDescent="0.3">
      <c r="A1109" s="74" t="s">
        <v>1570</v>
      </c>
      <c r="B1109" s="93">
        <v>77000</v>
      </c>
      <c r="C1109" s="74" t="s">
        <v>329</v>
      </c>
      <c r="D1109" s="25">
        <v>3301</v>
      </c>
      <c r="E1109" s="25">
        <v>0</v>
      </c>
      <c r="F1109" s="3"/>
      <c r="G1109" s="15">
        <f t="shared" ref="G1109:G1116" si="176">D1109+E1109</f>
        <v>3301</v>
      </c>
      <c r="H1109" s="92"/>
      <c r="I1109" s="25">
        <v>301</v>
      </c>
      <c r="K1109" s="25">
        <v>100</v>
      </c>
      <c r="L1109" s="25"/>
      <c r="M1109" s="15">
        <f t="shared" ref="M1109:M1116" si="177">G1109-I1109-K1109</f>
        <v>2900</v>
      </c>
    </row>
    <row r="1110" spans="1:13" x14ac:dyDescent="0.3">
      <c r="A1110" s="74" t="s">
        <v>1571</v>
      </c>
      <c r="B1110" s="93">
        <v>77020</v>
      </c>
      <c r="C1110" s="74" t="s">
        <v>331</v>
      </c>
      <c r="D1110" s="25">
        <v>0</v>
      </c>
      <c r="E1110" s="25">
        <v>0</v>
      </c>
      <c r="F1110" s="3"/>
      <c r="G1110" s="15">
        <f t="shared" si="176"/>
        <v>0</v>
      </c>
      <c r="H1110" s="92"/>
      <c r="I1110" s="25">
        <v>0</v>
      </c>
      <c r="K1110" s="25">
        <v>0</v>
      </c>
      <c r="L1110" s="25"/>
      <c r="M1110" s="15">
        <f t="shared" si="177"/>
        <v>0</v>
      </c>
    </row>
    <row r="1111" spans="1:13" x14ac:dyDescent="0.3">
      <c r="A1111" s="74" t="s">
        <v>1572</v>
      </c>
      <c r="B1111" s="93">
        <v>77025</v>
      </c>
      <c r="C1111" s="74" t="s">
        <v>356</v>
      </c>
      <c r="D1111" s="25">
        <v>0</v>
      </c>
      <c r="E1111" s="25">
        <v>0</v>
      </c>
      <c r="F1111" s="3"/>
      <c r="G1111" s="15">
        <f t="shared" si="176"/>
        <v>0</v>
      </c>
      <c r="H1111" s="92"/>
      <c r="I1111" s="25">
        <v>0</v>
      </c>
      <c r="K1111" s="25">
        <v>0</v>
      </c>
      <c r="L1111" s="25"/>
      <c r="M1111" s="15">
        <f t="shared" si="177"/>
        <v>0</v>
      </c>
    </row>
    <row r="1112" spans="1:13" x14ac:dyDescent="0.3">
      <c r="A1112" s="74" t="s">
        <v>1573</v>
      </c>
      <c r="B1112" s="93">
        <v>77040</v>
      </c>
      <c r="C1112" s="74" t="s">
        <v>623</v>
      </c>
      <c r="D1112" s="25">
        <v>0</v>
      </c>
      <c r="E1112" s="25">
        <v>0</v>
      </c>
      <c r="F1112" s="3"/>
      <c r="G1112" s="15">
        <f t="shared" si="176"/>
        <v>0</v>
      </c>
      <c r="H1112" s="92"/>
      <c r="I1112" s="25">
        <v>0</v>
      </c>
      <c r="K1112" s="25">
        <v>0</v>
      </c>
      <c r="L1112" s="25"/>
      <c r="M1112" s="15">
        <f t="shared" si="177"/>
        <v>0</v>
      </c>
    </row>
    <row r="1113" spans="1:13" x14ac:dyDescent="0.3">
      <c r="A1113" s="74" t="s">
        <v>1574</v>
      </c>
      <c r="B1113" s="93">
        <v>77060</v>
      </c>
      <c r="C1113" s="74" t="s">
        <v>337</v>
      </c>
      <c r="D1113" s="25">
        <v>0</v>
      </c>
      <c r="E1113" s="25">
        <v>0</v>
      </c>
      <c r="F1113" s="3"/>
      <c r="G1113" s="15">
        <f t="shared" si="176"/>
        <v>0</v>
      </c>
      <c r="H1113" s="92"/>
      <c r="I1113" s="25">
        <v>0</v>
      </c>
      <c r="K1113" s="25">
        <v>0</v>
      </c>
      <c r="L1113" s="25"/>
      <c r="M1113" s="15">
        <f t="shared" si="177"/>
        <v>0</v>
      </c>
    </row>
    <row r="1114" spans="1:13" x14ac:dyDescent="0.3">
      <c r="A1114" s="74" t="s">
        <v>1575</v>
      </c>
      <c r="B1114" s="93">
        <v>77080</v>
      </c>
      <c r="C1114" s="74" t="s">
        <v>339</v>
      </c>
      <c r="D1114" s="25">
        <v>0</v>
      </c>
      <c r="E1114" s="25">
        <v>0</v>
      </c>
      <c r="F1114" s="3"/>
      <c r="G1114" s="15">
        <f t="shared" si="176"/>
        <v>0</v>
      </c>
      <c r="H1114" s="92"/>
      <c r="I1114" s="25">
        <v>0</v>
      </c>
      <c r="K1114" s="25">
        <v>0</v>
      </c>
      <c r="L1114" s="25"/>
      <c r="M1114" s="15">
        <f t="shared" si="177"/>
        <v>0</v>
      </c>
    </row>
    <row r="1115" spans="1:13" x14ac:dyDescent="0.3">
      <c r="A1115" s="74" t="s">
        <v>1576</v>
      </c>
      <c r="B1115" s="93">
        <v>77100</v>
      </c>
      <c r="C1115" s="74" t="s">
        <v>341</v>
      </c>
      <c r="D1115" s="25">
        <v>0</v>
      </c>
      <c r="E1115" s="25">
        <v>0</v>
      </c>
      <c r="F1115" s="3"/>
      <c r="G1115" s="15">
        <f t="shared" si="176"/>
        <v>0</v>
      </c>
      <c r="H1115" s="92"/>
      <c r="I1115" s="25">
        <v>0</v>
      </c>
      <c r="K1115" s="25">
        <v>0</v>
      </c>
      <c r="L1115" s="25"/>
      <c r="M1115" s="15">
        <f t="shared" si="177"/>
        <v>0</v>
      </c>
    </row>
    <row r="1116" spans="1:13" x14ac:dyDescent="0.3">
      <c r="A1116" s="74" t="s">
        <v>1577</v>
      </c>
      <c r="B1116" s="93">
        <v>77120</v>
      </c>
      <c r="C1116" s="74" t="s">
        <v>343</v>
      </c>
      <c r="D1116" s="25">
        <v>0</v>
      </c>
      <c r="E1116" s="25">
        <v>0</v>
      </c>
      <c r="F1116" s="3"/>
      <c r="G1116" s="15">
        <f t="shared" si="176"/>
        <v>0</v>
      </c>
      <c r="H1116" s="92"/>
      <c r="I1116" s="25">
        <v>0</v>
      </c>
      <c r="K1116" s="25">
        <v>0</v>
      </c>
      <c r="L1116" s="25"/>
      <c r="M1116" s="15">
        <f t="shared" si="177"/>
        <v>0</v>
      </c>
    </row>
    <row r="1117" spans="1:13" ht="14.5" thickBot="1" x14ac:dyDescent="0.35">
      <c r="A1117" s="74" t="s">
        <v>219</v>
      </c>
      <c r="B1117" s="93">
        <v>77140</v>
      </c>
      <c r="C1117" s="99" t="s">
        <v>1578</v>
      </c>
      <c r="D1117" s="40">
        <f>SUM(D1109:D1116)</f>
        <v>3301</v>
      </c>
      <c r="E1117" s="40">
        <f>SUM(E1109:E1116)</f>
        <v>0</v>
      </c>
      <c r="F1117" s="3"/>
      <c r="G1117" s="40">
        <f>SUM(G1109:G1116)</f>
        <v>3301</v>
      </c>
      <c r="H1117" s="92"/>
      <c r="I1117" s="40">
        <f>SUM(I1109:I1116)</f>
        <v>301</v>
      </c>
      <c r="K1117" s="40">
        <f>SUM(K1109:K1116)</f>
        <v>100</v>
      </c>
      <c r="L1117" s="25"/>
      <c r="M1117" s="97">
        <f>SUM(M1109:M1116)</f>
        <v>2900</v>
      </c>
    </row>
    <row r="1118" spans="1:13" ht="14.5" thickTop="1" x14ac:dyDescent="0.3">
      <c r="A1118" s="99" t="s">
        <v>1872</v>
      </c>
      <c r="B1118" s="100"/>
      <c r="C1118" s="74"/>
      <c r="D1118" s="25"/>
      <c r="F1118" s="3"/>
      <c r="H1118" s="92"/>
      <c r="L1118" s="25"/>
      <c r="M1118" s="15"/>
    </row>
    <row r="1119" spans="1:13" x14ac:dyDescent="0.3">
      <c r="A1119" s="74" t="s">
        <v>1579</v>
      </c>
      <c r="B1119" s="93">
        <v>77160</v>
      </c>
      <c r="C1119" s="74" t="s">
        <v>584</v>
      </c>
      <c r="D1119" s="25">
        <v>3302</v>
      </c>
      <c r="E1119" s="25">
        <v>0</v>
      </c>
      <c r="F1119" s="3"/>
      <c r="G1119" s="15">
        <f t="shared" ref="G1119:G1125" si="178">D1119+E1119</f>
        <v>3302</v>
      </c>
      <c r="H1119" s="92"/>
      <c r="I1119" s="25">
        <v>302</v>
      </c>
      <c r="K1119" s="25">
        <v>200</v>
      </c>
      <c r="L1119" s="25"/>
      <c r="M1119" s="15">
        <f t="shared" ref="M1119:M1125" si="179">G1119-I1119-K1119</f>
        <v>2800</v>
      </c>
    </row>
    <row r="1120" spans="1:13" x14ac:dyDescent="0.3">
      <c r="A1120" s="74" t="s">
        <v>1580</v>
      </c>
      <c r="B1120" s="93">
        <v>77165</v>
      </c>
      <c r="C1120" s="74" t="s">
        <v>356</v>
      </c>
      <c r="D1120" s="25">
        <v>0</v>
      </c>
      <c r="E1120" s="25">
        <v>0</v>
      </c>
      <c r="F1120" s="3"/>
      <c r="G1120" s="15">
        <f t="shared" si="178"/>
        <v>0</v>
      </c>
      <c r="H1120" s="92"/>
      <c r="I1120" s="25">
        <v>0</v>
      </c>
      <c r="K1120" s="25">
        <v>0</v>
      </c>
      <c r="L1120" s="25"/>
      <c r="M1120" s="15">
        <f t="shared" si="179"/>
        <v>0</v>
      </c>
    </row>
    <row r="1121" spans="1:13" x14ac:dyDescent="0.3">
      <c r="A1121" s="74" t="s">
        <v>1581</v>
      </c>
      <c r="B1121" s="93">
        <v>77180</v>
      </c>
      <c r="C1121" s="74" t="s">
        <v>1582</v>
      </c>
      <c r="D1121" s="25">
        <v>0</v>
      </c>
      <c r="E1121" s="25">
        <v>0</v>
      </c>
      <c r="F1121" s="3"/>
      <c r="G1121" s="15">
        <f t="shared" si="178"/>
        <v>0</v>
      </c>
      <c r="H1121" s="92"/>
      <c r="I1121" s="25">
        <v>0</v>
      </c>
      <c r="K1121" s="25">
        <v>0</v>
      </c>
      <c r="L1121" s="25"/>
      <c r="M1121" s="15">
        <f t="shared" si="179"/>
        <v>0</v>
      </c>
    </row>
    <row r="1122" spans="1:13" x14ac:dyDescent="0.3">
      <c r="A1122" s="74" t="s">
        <v>1583</v>
      </c>
      <c r="B1122" s="93">
        <v>77200</v>
      </c>
      <c r="C1122" s="74" t="s">
        <v>623</v>
      </c>
      <c r="D1122" s="25">
        <v>0</v>
      </c>
      <c r="E1122" s="25">
        <v>0</v>
      </c>
      <c r="F1122" s="3"/>
      <c r="G1122" s="15">
        <f t="shared" si="178"/>
        <v>0</v>
      </c>
      <c r="H1122" s="92"/>
      <c r="I1122" s="25">
        <v>0</v>
      </c>
      <c r="K1122" s="25">
        <v>0</v>
      </c>
      <c r="L1122" s="25"/>
      <c r="M1122" s="15">
        <f t="shared" si="179"/>
        <v>0</v>
      </c>
    </row>
    <row r="1123" spans="1:13" x14ac:dyDescent="0.3">
      <c r="A1123" s="74" t="s">
        <v>1584</v>
      </c>
      <c r="B1123" s="93">
        <v>77220</v>
      </c>
      <c r="C1123" s="74" t="s">
        <v>337</v>
      </c>
      <c r="D1123" s="25">
        <v>0</v>
      </c>
      <c r="E1123" s="25">
        <v>0</v>
      </c>
      <c r="F1123" s="3"/>
      <c r="G1123" s="15">
        <f t="shared" si="178"/>
        <v>0</v>
      </c>
      <c r="H1123" s="92"/>
      <c r="I1123" s="25">
        <v>0</v>
      </c>
      <c r="K1123" s="25">
        <v>0</v>
      </c>
      <c r="L1123" s="25"/>
      <c r="M1123" s="15">
        <f t="shared" si="179"/>
        <v>0</v>
      </c>
    </row>
    <row r="1124" spans="1:13" x14ac:dyDescent="0.3">
      <c r="A1124" s="74" t="s">
        <v>1585</v>
      </c>
      <c r="B1124" s="93">
        <v>77240</v>
      </c>
      <c r="C1124" s="74" t="s">
        <v>589</v>
      </c>
      <c r="D1124" s="25">
        <v>0</v>
      </c>
      <c r="E1124" s="25">
        <v>0</v>
      </c>
      <c r="F1124" s="3"/>
      <c r="G1124" s="15">
        <f t="shared" si="178"/>
        <v>0</v>
      </c>
      <c r="H1124" s="92"/>
      <c r="I1124" s="25">
        <v>0</v>
      </c>
      <c r="K1124" s="25">
        <v>0</v>
      </c>
      <c r="L1124" s="25"/>
      <c r="M1124" s="15">
        <f t="shared" si="179"/>
        <v>0</v>
      </c>
    </row>
    <row r="1125" spans="1:13" x14ac:dyDescent="0.3">
      <c r="A1125" s="74" t="s">
        <v>1586</v>
      </c>
      <c r="B1125" s="93">
        <v>77260</v>
      </c>
      <c r="C1125" s="74" t="s">
        <v>343</v>
      </c>
      <c r="D1125" s="25">
        <v>0</v>
      </c>
      <c r="E1125" s="25">
        <v>0</v>
      </c>
      <c r="F1125" s="3"/>
      <c r="G1125" s="15">
        <f t="shared" si="178"/>
        <v>0</v>
      </c>
      <c r="H1125" s="92"/>
      <c r="I1125" s="25">
        <v>0</v>
      </c>
      <c r="K1125" s="25">
        <v>0</v>
      </c>
      <c r="L1125" s="25"/>
      <c r="M1125" s="15">
        <f t="shared" si="179"/>
        <v>0</v>
      </c>
    </row>
    <row r="1126" spans="1:13" ht="14.5" thickBot="1" x14ac:dyDescent="0.35">
      <c r="A1126" s="74" t="s">
        <v>221</v>
      </c>
      <c r="B1126" s="93">
        <v>77280</v>
      </c>
      <c r="C1126" s="99" t="s">
        <v>1587</v>
      </c>
      <c r="D1126" s="40">
        <f>SUM(D1119:D1125)</f>
        <v>3302</v>
      </c>
      <c r="E1126" s="40">
        <f>SUM(E1119:E1125)</f>
        <v>0</v>
      </c>
      <c r="F1126" s="46"/>
      <c r="G1126" s="40">
        <f>SUM(G1119:G1125)</f>
        <v>3302</v>
      </c>
      <c r="H1126" s="92"/>
      <c r="I1126" s="40">
        <f>SUM(I1119:I1125)</f>
        <v>302</v>
      </c>
      <c r="K1126" s="40">
        <f>SUM(K1119:K1125)</f>
        <v>200</v>
      </c>
      <c r="L1126" s="25"/>
      <c r="M1126" s="97">
        <f>SUM(M1119:M1125)</f>
        <v>2800</v>
      </c>
    </row>
    <row r="1127" spans="1:13" ht="15" thickTop="1" thickBot="1" x14ac:dyDescent="0.35">
      <c r="A1127" s="74" t="s">
        <v>1588</v>
      </c>
      <c r="B1127" s="93">
        <v>77300</v>
      </c>
      <c r="C1127" s="99" t="s">
        <v>1589</v>
      </c>
      <c r="D1127" s="40">
        <f>D1117+D1126</f>
        <v>6603</v>
      </c>
      <c r="E1127" s="40">
        <f>E1117+E1126</f>
        <v>0</v>
      </c>
      <c r="F1127" s="3"/>
      <c r="G1127" s="40">
        <f>G1117+G1126</f>
        <v>6603</v>
      </c>
      <c r="H1127" s="92"/>
      <c r="I1127" s="40">
        <f>I1117+I1126</f>
        <v>603</v>
      </c>
      <c r="K1127" s="40">
        <f>K1117+K1126</f>
        <v>300</v>
      </c>
      <c r="L1127" s="25"/>
      <c r="M1127" s="97">
        <f>M1117+M1126</f>
        <v>5700</v>
      </c>
    </row>
    <row r="1128" spans="1:13" ht="14.5" thickTop="1" x14ac:dyDescent="0.3">
      <c r="A1128" s="99" t="s">
        <v>1873</v>
      </c>
      <c r="B1128" s="100"/>
      <c r="C1128" s="74"/>
      <c r="D1128" s="25"/>
      <c r="F1128" s="3"/>
      <c r="H1128" s="92"/>
      <c r="L1128" s="25"/>
      <c r="M1128" s="15"/>
    </row>
    <row r="1129" spans="1:13" x14ac:dyDescent="0.3">
      <c r="A1129" s="74" t="s">
        <v>1590</v>
      </c>
      <c r="B1129" s="93">
        <v>77500</v>
      </c>
      <c r="C1129" s="74" t="s">
        <v>329</v>
      </c>
      <c r="D1129" s="25">
        <v>13000</v>
      </c>
      <c r="E1129" s="25">
        <v>0</v>
      </c>
      <c r="F1129" s="3"/>
      <c r="G1129" s="15">
        <f t="shared" ref="G1129:G1138" si="180">D1129+E1129</f>
        <v>13000</v>
      </c>
      <c r="H1129" s="92"/>
      <c r="I1129" s="25">
        <v>0</v>
      </c>
      <c r="K1129" s="25">
        <v>13000</v>
      </c>
      <c r="L1129" s="25"/>
      <c r="M1129" s="15">
        <f t="shared" ref="M1129:M1138" si="181">G1129-I1129-K1129</f>
        <v>0</v>
      </c>
    </row>
    <row r="1130" spans="1:13" x14ac:dyDescent="0.3">
      <c r="A1130" s="74" t="s">
        <v>1591</v>
      </c>
      <c r="B1130" s="93">
        <v>77520</v>
      </c>
      <c r="C1130" s="74" t="s">
        <v>331</v>
      </c>
      <c r="D1130" s="25">
        <v>4000</v>
      </c>
      <c r="E1130" s="25">
        <v>0</v>
      </c>
      <c r="F1130" s="3"/>
      <c r="G1130" s="15">
        <f t="shared" si="180"/>
        <v>4000</v>
      </c>
      <c r="H1130" s="92"/>
      <c r="I1130" s="25">
        <v>0</v>
      </c>
      <c r="K1130" s="25">
        <v>3000</v>
      </c>
      <c r="L1130" s="25"/>
      <c r="M1130" s="15">
        <f t="shared" si="181"/>
        <v>1000</v>
      </c>
    </row>
    <row r="1131" spans="1:13" x14ac:dyDescent="0.3">
      <c r="A1131" s="74" t="s">
        <v>1592</v>
      </c>
      <c r="B1131" s="93">
        <v>77540</v>
      </c>
      <c r="C1131" s="74" t="s">
        <v>607</v>
      </c>
      <c r="D1131" s="25">
        <v>0</v>
      </c>
      <c r="E1131" s="25">
        <v>0</v>
      </c>
      <c r="F1131" s="3"/>
      <c r="G1131" s="15">
        <f t="shared" si="180"/>
        <v>0</v>
      </c>
      <c r="H1131" s="92"/>
      <c r="I1131" s="25">
        <v>0</v>
      </c>
      <c r="K1131" s="25">
        <v>0</v>
      </c>
      <c r="L1131" s="25"/>
      <c r="M1131" s="15">
        <f t="shared" si="181"/>
        <v>0</v>
      </c>
    </row>
    <row r="1132" spans="1:13" x14ac:dyDescent="0.3">
      <c r="A1132" s="74" t="s">
        <v>1593</v>
      </c>
      <c r="B1132" s="93">
        <v>77560</v>
      </c>
      <c r="C1132" s="74" t="s">
        <v>609</v>
      </c>
      <c r="D1132" s="25">
        <v>0</v>
      </c>
      <c r="E1132" s="25">
        <v>0</v>
      </c>
      <c r="F1132" s="3"/>
      <c r="G1132" s="15">
        <f t="shared" si="180"/>
        <v>0</v>
      </c>
      <c r="H1132" s="92"/>
      <c r="I1132" s="25">
        <v>0</v>
      </c>
      <c r="K1132" s="25">
        <v>0</v>
      </c>
      <c r="L1132" s="25"/>
      <c r="M1132" s="15">
        <f t="shared" si="181"/>
        <v>0</v>
      </c>
    </row>
    <row r="1133" spans="1:13" x14ac:dyDescent="0.3">
      <c r="A1133" s="74" t="s">
        <v>1594</v>
      </c>
      <c r="B1133" s="93">
        <v>77565</v>
      </c>
      <c r="C1133" s="74" t="s">
        <v>356</v>
      </c>
      <c r="D1133" s="25">
        <v>0</v>
      </c>
      <c r="E1133" s="25">
        <v>0</v>
      </c>
      <c r="F1133" s="3"/>
      <c r="G1133" s="15">
        <f t="shared" si="180"/>
        <v>0</v>
      </c>
      <c r="H1133" s="92"/>
      <c r="I1133" s="25">
        <v>0</v>
      </c>
      <c r="K1133" s="25">
        <v>0</v>
      </c>
      <c r="L1133" s="25"/>
      <c r="M1133" s="15">
        <f t="shared" si="181"/>
        <v>0</v>
      </c>
    </row>
    <row r="1134" spans="1:13" x14ac:dyDescent="0.3">
      <c r="A1134" s="74" t="s">
        <v>1595</v>
      </c>
      <c r="B1134" s="93">
        <v>77580</v>
      </c>
      <c r="C1134" s="74" t="s">
        <v>623</v>
      </c>
      <c r="D1134" s="25">
        <v>0</v>
      </c>
      <c r="E1134" s="25">
        <v>0</v>
      </c>
      <c r="F1134" s="3"/>
      <c r="G1134" s="15">
        <f t="shared" si="180"/>
        <v>0</v>
      </c>
      <c r="H1134" s="92"/>
      <c r="I1134" s="25">
        <v>0</v>
      </c>
      <c r="K1134" s="25">
        <v>0</v>
      </c>
      <c r="L1134" s="25"/>
      <c r="M1134" s="15">
        <f t="shared" si="181"/>
        <v>0</v>
      </c>
    </row>
    <row r="1135" spans="1:13" x14ac:dyDescent="0.3">
      <c r="A1135" s="74" t="s">
        <v>1596</v>
      </c>
      <c r="B1135" s="93">
        <v>77600</v>
      </c>
      <c r="C1135" s="74" t="s">
        <v>337</v>
      </c>
      <c r="D1135" s="25">
        <v>2000</v>
      </c>
      <c r="E1135" s="25">
        <v>0</v>
      </c>
      <c r="F1135" s="3"/>
      <c r="G1135" s="15">
        <f t="shared" si="180"/>
        <v>2000</v>
      </c>
      <c r="H1135" s="92"/>
      <c r="I1135" s="25">
        <v>0</v>
      </c>
      <c r="K1135" s="25">
        <v>2000</v>
      </c>
      <c r="L1135" s="25"/>
      <c r="M1135" s="15">
        <f t="shared" si="181"/>
        <v>0</v>
      </c>
    </row>
    <row r="1136" spans="1:13" x14ac:dyDescent="0.3">
      <c r="A1136" s="74" t="s">
        <v>1597</v>
      </c>
      <c r="B1136" s="93">
        <v>77620</v>
      </c>
      <c r="C1136" s="74" t="s">
        <v>339</v>
      </c>
      <c r="D1136" s="25">
        <v>1000</v>
      </c>
      <c r="E1136" s="25">
        <v>0</v>
      </c>
      <c r="F1136" s="3"/>
      <c r="G1136" s="15">
        <f t="shared" si="180"/>
        <v>1000</v>
      </c>
      <c r="H1136" s="92"/>
      <c r="I1136" s="25">
        <v>1000</v>
      </c>
      <c r="K1136" s="25">
        <v>0</v>
      </c>
      <c r="L1136" s="25"/>
      <c r="M1136" s="15">
        <f t="shared" si="181"/>
        <v>0</v>
      </c>
    </row>
    <row r="1137" spans="1:13" x14ac:dyDescent="0.3">
      <c r="A1137" s="74" t="s">
        <v>1598</v>
      </c>
      <c r="B1137" s="93">
        <v>77640</v>
      </c>
      <c r="C1137" s="74" t="s">
        <v>341</v>
      </c>
      <c r="D1137" s="25">
        <v>0</v>
      </c>
      <c r="E1137" s="25">
        <v>0</v>
      </c>
      <c r="F1137" s="3"/>
      <c r="G1137" s="15">
        <f t="shared" si="180"/>
        <v>0</v>
      </c>
      <c r="H1137" s="92"/>
      <c r="I1137" s="25">
        <v>0</v>
      </c>
      <c r="K1137" s="25">
        <v>0</v>
      </c>
      <c r="L1137" s="25"/>
      <c r="M1137" s="15">
        <f t="shared" si="181"/>
        <v>0</v>
      </c>
    </row>
    <row r="1138" spans="1:13" x14ac:dyDescent="0.3">
      <c r="A1138" s="74" t="s">
        <v>1599</v>
      </c>
      <c r="B1138" s="93">
        <v>77660</v>
      </c>
      <c r="C1138" s="74" t="s">
        <v>343</v>
      </c>
      <c r="D1138" s="25">
        <v>0</v>
      </c>
      <c r="E1138" s="25">
        <v>0</v>
      </c>
      <c r="F1138" s="3"/>
      <c r="G1138" s="15">
        <f t="shared" si="180"/>
        <v>0</v>
      </c>
      <c r="H1138" s="92"/>
      <c r="I1138" s="25">
        <v>0</v>
      </c>
      <c r="K1138" s="25">
        <v>0</v>
      </c>
      <c r="L1138" s="25"/>
      <c r="M1138" s="15">
        <f t="shared" si="181"/>
        <v>0</v>
      </c>
    </row>
    <row r="1139" spans="1:13" ht="14.5" thickBot="1" x14ac:dyDescent="0.35">
      <c r="A1139" s="74" t="s">
        <v>1600</v>
      </c>
      <c r="B1139" s="93">
        <v>77680</v>
      </c>
      <c r="C1139" s="99" t="s">
        <v>643</v>
      </c>
      <c r="D1139" s="40">
        <f>SUM(D1129:D1138)</f>
        <v>20000</v>
      </c>
      <c r="E1139" s="40">
        <f>SUM(E1129:E1138)</f>
        <v>0</v>
      </c>
      <c r="F1139" s="3"/>
      <c r="G1139" s="40">
        <f>SUM(G1129:G1138)</f>
        <v>20000</v>
      </c>
      <c r="H1139" s="92"/>
      <c r="I1139" s="40">
        <f>SUM(I1129:I1138)</f>
        <v>1000</v>
      </c>
      <c r="K1139" s="40">
        <f>SUM(K1129:K1138)</f>
        <v>18000</v>
      </c>
      <c r="L1139" s="25"/>
      <c r="M1139" s="97">
        <f>SUM(M1129:M1138)</f>
        <v>1000</v>
      </c>
    </row>
    <row r="1140" spans="1:13" ht="14.5" thickTop="1" x14ac:dyDescent="0.3">
      <c r="A1140" s="99" t="s">
        <v>1874</v>
      </c>
      <c r="B1140" s="100"/>
      <c r="C1140" s="74"/>
      <c r="D1140" s="25"/>
      <c r="F1140" s="3"/>
      <c r="H1140" s="92"/>
      <c r="L1140" s="25"/>
      <c r="M1140" s="15"/>
    </row>
    <row r="1141" spans="1:13" x14ac:dyDescent="0.3">
      <c r="A1141" s="74" t="s">
        <v>1601</v>
      </c>
      <c r="B1141" s="93">
        <v>77700</v>
      </c>
      <c r="C1141" s="74" t="s">
        <v>584</v>
      </c>
      <c r="D1141" s="25">
        <v>2500</v>
      </c>
      <c r="E1141" s="25">
        <v>0</v>
      </c>
      <c r="F1141" s="3"/>
      <c r="G1141" s="15">
        <f t="shared" ref="G1141:G1147" si="182">D1141+E1141</f>
        <v>2500</v>
      </c>
      <c r="H1141" s="92"/>
      <c r="I1141" s="25">
        <v>200</v>
      </c>
      <c r="K1141" s="25">
        <v>100</v>
      </c>
      <c r="L1141" s="25"/>
      <c r="M1141" s="15">
        <f t="shared" ref="M1141:M1147" si="183">G1141-I1141-K1141</f>
        <v>2200</v>
      </c>
    </row>
    <row r="1142" spans="1:13" x14ac:dyDescent="0.3">
      <c r="A1142" s="74" t="s">
        <v>1602</v>
      </c>
      <c r="B1142" s="93">
        <v>77705</v>
      </c>
      <c r="C1142" s="74" t="s">
        <v>356</v>
      </c>
      <c r="D1142" s="25">
        <v>0</v>
      </c>
      <c r="E1142" s="25">
        <v>0</v>
      </c>
      <c r="F1142" s="3"/>
      <c r="G1142" s="15">
        <f t="shared" si="182"/>
        <v>0</v>
      </c>
      <c r="H1142" s="92"/>
      <c r="I1142" s="25">
        <v>0</v>
      </c>
      <c r="K1142" s="25">
        <v>0</v>
      </c>
      <c r="L1142" s="25"/>
      <c r="M1142" s="15">
        <f t="shared" si="183"/>
        <v>0</v>
      </c>
    </row>
    <row r="1143" spans="1:13" x14ac:dyDescent="0.3">
      <c r="A1143" s="74" t="s">
        <v>1603</v>
      </c>
      <c r="B1143" s="93">
        <v>77720</v>
      </c>
      <c r="C1143" s="74" t="s">
        <v>1582</v>
      </c>
      <c r="D1143" s="25">
        <v>1000</v>
      </c>
      <c r="E1143" s="25">
        <v>0</v>
      </c>
      <c r="F1143" s="3"/>
      <c r="G1143" s="15">
        <f t="shared" si="182"/>
        <v>1000</v>
      </c>
      <c r="H1143" s="92"/>
      <c r="I1143" s="25">
        <v>0</v>
      </c>
      <c r="K1143" s="25">
        <v>0</v>
      </c>
      <c r="L1143" s="25"/>
      <c r="M1143" s="15">
        <f t="shared" si="183"/>
        <v>1000</v>
      </c>
    </row>
    <row r="1144" spans="1:13" x14ac:dyDescent="0.3">
      <c r="A1144" s="74" t="s">
        <v>1604</v>
      </c>
      <c r="B1144" s="93">
        <v>77740</v>
      </c>
      <c r="C1144" s="74" t="s">
        <v>623</v>
      </c>
      <c r="D1144" s="25">
        <v>0</v>
      </c>
      <c r="E1144" s="25">
        <v>0</v>
      </c>
      <c r="F1144" s="3"/>
      <c r="G1144" s="15">
        <f t="shared" si="182"/>
        <v>0</v>
      </c>
      <c r="H1144" s="92"/>
      <c r="I1144" s="25">
        <v>0</v>
      </c>
      <c r="K1144" s="25">
        <v>0</v>
      </c>
      <c r="L1144" s="25"/>
      <c r="M1144" s="15">
        <f t="shared" si="183"/>
        <v>0</v>
      </c>
    </row>
    <row r="1145" spans="1:13" x14ac:dyDescent="0.3">
      <c r="A1145" s="74" t="s">
        <v>1605</v>
      </c>
      <c r="B1145" s="93">
        <v>77760</v>
      </c>
      <c r="C1145" s="74" t="s">
        <v>337</v>
      </c>
      <c r="D1145" s="25">
        <v>0</v>
      </c>
      <c r="E1145" s="25">
        <v>0</v>
      </c>
      <c r="F1145" s="3"/>
      <c r="G1145" s="15">
        <f t="shared" si="182"/>
        <v>0</v>
      </c>
      <c r="H1145" s="92"/>
      <c r="I1145" s="25">
        <v>0</v>
      </c>
      <c r="K1145" s="25">
        <v>0</v>
      </c>
      <c r="L1145" s="25"/>
      <c r="M1145" s="15">
        <f t="shared" si="183"/>
        <v>0</v>
      </c>
    </row>
    <row r="1146" spans="1:13" x14ac:dyDescent="0.3">
      <c r="A1146" s="74" t="s">
        <v>1606</v>
      </c>
      <c r="B1146" s="93">
        <v>77780</v>
      </c>
      <c r="C1146" s="74" t="s">
        <v>589</v>
      </c>
      <c r="D1146" s="25">
        <v>500</v>
      </c>
      <c r="E1146" s="25">
        <v>0</v>
      </c>
      <c r="F1146" s="3"/>
      <c r="G1146" s="15">
        <f t="shared" si="182"/>
        <v>500</v>
      </c>
      <c r="H1146" s="92"/>
      <c r="I1146" s="25">
        <v>0</v>
      </c>
      <c r="K1146" s="25">
        <v>0</v>
      </c>
      <c r="L1146" s="25"/>
      <c r="M1146" s="15">
        <f t="shared" si="183"/>
        <v>500</v>
      </c>
    </row>
    <row r="1147" spans="1:13" x14ac:dyDescent="0.3">
      <c r="A1147" s="74" t="s">
        <v>1607</v>
      </c>
      <c r="B1147" s="93">
        <v>77800</v>
      </c>
      <c r="C1147" s="74" t="s">
        <v>343</v>
      </c>
      <c r="D1147" s="25">
        <v>0</v>
      </c>
      <c r="E1147" s="25">
        <v>0</v>
      </c>
      <c r="F1147" s="3"/>
      <c r="G1147" s="15">
        <f t="shared" si="182"/>
        <v>0</v>
      </c>
      <c r="H1147" s="92"/>
      <c r="I1147" s="25">
        <v>0</v>
      </c>
      <c r="K1147" s="25">
        <v>0</v>
      </c>
      <c r="L1147" s="25"/>
      <c r="M1147" s="15">
        <f t="shared" si="183"/>
        <v>0</v>
      </c>
    </row>
    <row r="1148" spans="1:13" ht="14.5" thickBot="1" x14ac:dyDescent="0.35">
      <c r="A1148" s="74" t="s">
        <v>1608</v>
      </c>
      <c r="B1148" s="93">
        <v>77820</v>
      </c>
      <c r="C1148" s="99" t="s">
        <v>651</v>
      </c>
      <c r="D1148" s="40">
        <f>SUM(D1141:D1147)</f>
        <v>4000</v>
      </c>
      <c r="E1148" s="40">
        <f>SUM(E1141:E1147)</f>
        <v>0</v>
      </c>
      <c r="F1148" s="3"/>
      <c r="G1148" s="40">
        <f>SUM(G1141:G1147)</f>
        <v>4000</v>
      </c>
      <c r="H1148" s="92"/>
      <c r="I1148" s="40">
        <f>SUM(I1141:I1147)</f>
        <v>200</v>
      </c>
      <c r="K1148" s="40">
        <f>SUM(K1141:K1147)</f>
        <v>100</v>
      </c>
      <c r="L1148" s="25"/>
      <c r="M1148" s="97">
        <f>SUM(M1141:M1147)</f>
        <v>3700</v>
      </c>
    </row>
    <row r="1149" spans="1:13" ht="15" thickTop="1" thickBot="1" x14ac:dyDescent="0.35">
      <c r="A1149" s="74" t="s">
        <v>1609</v>
      </c>
      <c r="B1149" s="93">
        <v>77840</v>
      </c>
      <c r="C1149" s="99" t="s">
        <v>652</v>
      </c>
      <c r="D1149" s="40">
        <f>D1139+D1148</f>
        <v>24000</v>
      </c>
      <c r="E1149" s="40">
        <f>E1139+E1148</f>
        <v>0</v>
      </c>
      <c r="F1149" s="3"/>
      <c r="G1149" s="40">
        <f>G1139+G1148</f>
        <v>24000</v>
      </c>
      <c r="H1149" s="92"/>
      <c r="I1149" s="40">
        <f>I1139+I1148</f>
        <v>1200</v>
      </c>
      <c r="K1149" s="40">
        <f>K1139+K1148</f>
        <v>18100</v>
      </c>
      <c r="L1149" s="25"/>
      <c r="M1149" s="97">
        <f>M1139+M1148</f>
        <v>4700</v>
      </c>
    </row>
    <row r="1150" spans="1:13" ht="14.5" thickTop="1" x14ac:dyDescent="0.3">
      <c r="A1150" s="99" t="s">
        <v>1875</v>
      </c>
      <c r="B1150" s="100"/>
      <c r="C1150" s="74"/>
      <c r="D1150" s="25"/>
      <c r="F1150" s="3"/>
      <c r="H1150" s="92"/>
      <c r="L1150" s="25"/>
      <c r="M1150" s="15"/>
    </row>
    <row r="1151" spans="1:13" x14ac:dyDescent="0.3">
      <c r="A1151" s="74" t="s">
        <v>1610</v>
      </c>
      <c r="B1151" s="93">
        <v>78000</v>
      </c>
      <c r="C1151" s="74" t="s">
        <v>329</v>
      </c>
      <c r="D1151" s="25">
        <v>19000</v>
      </c>
      <c r="E1151" s="25">
        <v>0</v>
      </c>
      <c r="F1151" s="3"/>
      <c r="G1151" s="15">
        <f t="shared" ref="G1151:G1160" si="184">D1151+E1151</f>
        <v>19000</v>
      </c>
      <c r="H1151" s="92"/>
      <c r="I1151" s="25">
        <v>100</v>
      </c>
      <c r="K1151" s="25">
        <v>18000</v>
      </c>
      <c r="L1151" s="25"/>
      <c r="M1151" s="15">
        <f t="shared" ref="M1151:M1160" si="185">G1151-I1151-K1151</f>
        <v>900</v>
      </c>
    </row>
    <row r="1152" spans="1:13" x14ac:dyDescent="0.3">
      <c r="A1152" s="74" t="s">
        <v>1611</v>
      </c>
      <c r="B1152" s="93">
        <v>78020</v>
      </c>
      <c r="C1152" s="74" t="s">
        <v>331</v>
      </c>
      <c r="D1152" s="25">
        <v>7000</v>
      </c>
      <c r="E1152" s="25">
        <v>0</v>
      </c>
      <c r="F1152" s="3"/>
      <c r="G1152" s="15">
        <f t="shared" si="184"/>
        <v>7000</v>
      </c>
      <c r="H1152" s="92"/>
      <c r="I1152" s="25">
        <v>0</v>
      </c>
      <c r="K1152" s="25">
        <v>4000</v>
      </c>
      <c r="L1152" s="25"/>
      <c r="M1152" s="15">
        <f t="shared" si="185"/>
        <v>3000</v>
      </c>
    </row>
    <row r="1153" spans="1:13" x14ac:dyDescent="0.3">
      <c r="A1153" s="74" t="s">
        <v>1612</v>
      </c>
      <c r="B1153" s="93">
        <v>78040</v>
      </c>
      <c r="C1153" s="74" t="s">
        <v>607</v>
      </c>
      <c r="D1153" s="25">
        <v>0</v>
      </c>
      <c r="E1153" s="25">
        <v>0</v>
      </c>
      <c r="F1153" s="3"/>
      <c r="G1153" s="15">
        <f t="shared" si="184"/>
        <v>0</v>
      </c>
      <c r="H1153" s="92"/>
      <c r="I1153" s="25">
        <v>0</v>
      </c>
      <c r="K1153" s="25">
        <v>0</v>
      </c>
      <c r="L1153" s="25"/>
      <c r="M1153" s="15">
        <f t="shared" si="185"/>
        <v>0</v>
      </c>
    </row>
    <row r="1154" spans="1:13" x14ac:dyDescent="0.3">
      <c r="A1154" s="74" t="s">
        <v>1613</v>
      </c>
      <c r="B1154" s="93">
        <v>78060</v>
      </c>
      <c r="C1154" s="74" t="s">
        <v>609</v>
      </c>
      <c r="D1154" s="25">
        <v>0</v>
      </c>
      <c r="E1154" s="25">
        <v>0</v>
      </c>
      <c r="F1154" s="3"/>
      <c r="G1154" s="15">
        <f t="shared" si="184"/>
        <v>0</v>
      </c>
      <c r="H1154" s="92"/>
      <c r="I1154" s="25">
        <v>0</v>
      </c>
      <c r="K1154" s="25">
        <v>0</v>
      </c>
      <c r="L1154" s="25"/>
      <c r="M1154" s="15">
        <f t="shared" si="185"/>
        <v>0</v>
      </c>
    </row>
    <row r="1155" spans="1:13" x14ac:dyDescent="0.3">
      <c r="A1155" s="74" t="s">
        <v>1614</v>
      </c>
      <c r="B1155" s="93">
        <v>78065</v>
      </c>
      <c r="C1155" s="74" t="s">
        <v>356</v>
      </c>
      <c r="D1155" s="25">
        <v>0</v>
      </c>
      <c r="E1155" s="25">
        <v>0</v>
      </c>
      <c r="F1155" s="3"/>
      <c r="G1155" s="15">
        <f t="shared" si="184"/>
        <v>0</v>
      </c>
      <c r="H1155" s="92"/>
      <c r="I1155" s="25">
        <v>0</v>
      </c>
      <c r="K1155" s="25">
        <v>0</v>
      </c>
      <c r="L1155" s="25"/>
      <c r="M1155" s="15">
        <f t="shared" si="185"/>
        <v>0</v>
      </c>
    </row>
    <row r="1156" spans="1:13" x14ac:dyDescent="0.3">
      <c r="A1156" s="74" t="s">
        <v>1615</v>
      </c>
      <c r="B1156" s="93">
        <v>78080</v>
      </c>
      <c r="C1156" s="74" t="s">
        <v>623</v>
      </c>
      <c r="D1156" s="25">
        <v>4000</v>
      </c>
      <c r="E1156" s="25">
        <v>0</v>
      </c>
      <c r="F1156" s="3"/>
      <c r="G1156" s="15">
        <f t="shared" si="184"/>
        <v>4000</v>
      </c>
      <c r="H1156" s="92"/>
      <c r="I1156" s="25">
        <v>0</v>
      </c>
      <c r="K1156" s="25">
        <v>4000</v>
      </c>
      <c r="L1156" s="25"/>
      <c r="M1156" s="15">
        <f t="shared" si="185"/>
        <v>0</v>
      </c>
    </row>
    <row r="1157" spans="1:13" x14ac:dyDescent="0.3">
      <c r="A1157" s="74" t="s">
        <v>1616</v>
      </c>
      <c r="B1157" s="93">
        <v>78100</v>
      </c>
      <c r="C1157" s="74" t="s">
        <v>337</v>
      </c>
      <c r="D1157" s="25">
        <v>5000</v>
      </c>
      <c r="E1157" s="25">
        <v>0</v>
      </c>
      <c r="F1157" s="3"/>
      <c r="G1157" s="15">
        <f t="shared" si="184"/>
        <v>5000</v>
      </c>
      <c r="H1157" s="92"/>
      <c r="I1157" s="25">
        <v>0</v>
      </c>
      <c r="K1157" s="25">
        <v>0</v>
      </c>
      <c r="L1157" s="25"/>
      <c r="M1157" s="15">
        <f t="shared" si="185"/>
        <v>5000</v>
      </c>
    </row>
    <row r="1158" spans="1:13" x14ac:dyDescent="0.3">
      <c r="A1158" s="74" t="s">
        <v>1617</v>
      </c>
      <c r="B1158" s="93">
        <v>78120</v>
      </c>
      <c r="C1158" s="74" t="s">
        <v>339</v>
      </c>
      <c r="D1158" s="25">
        <v>10000</v>
      </c>
      <c r="E1158" s="25">
        <v>0</v>
      </c>
      <c r="F1158" s="3"/>
      <c r="G1158" s="15">
        <f t="shared" si="184"/>
        <v>10000</v>
      </c>
      <c r="H1158" s="92"/>
      <c r="I1158" s="25">
        <v>0</v>
      </c>
      <c r="K1158" s="25">
        <v>0</v>
      </c>
      <c r="L1158" s="25"/>
      <c r="M1158" s="15">
        <f t="shared" si="185"/>
        <v>10000</v>
      </c>
    </row>
    <row r="1159" spans="1:13" x14ac:dyDescent="0.3">
      <c r="A1159" s="74" t="s">
        <v>1618</v>
      </c>
      <c r="B1159" s="93">
        <v>78140</v>
      </c>
      <c r="C1159" s="74" t="s">
        <v>341</v>
      </c>
      <c r="D1159" s="25">
        <v>5000</v>
      </c>
      <c r="E1159" s="25">
        <v>0</v>
      </c>
      <c r="F1159" s="3"/>
      <c r="G1159" s="15">
        <f t="shared" si="184"/>
        <v>5000</v>
      </c>
      <c r="H1159" s="92"/>
      <c r="I1159" s="25">
        <v>0</v>
      </c>
      <c r="K1159" s="25">
        <v>4000</v>
      </c>
      <c r="L1159" s="25"/>
      <c r="M1159" s="15">
        <f t="shared" si="185"/>
        <v>1000</v>
      </c>
    </row>
    <row r="1160" spans="1:13" x14ac:dyDescent="0.3">
      <c r="A1160" s="74" t="s">
        <v>1619</v>
      </c>
      <c r="B1160" s="93">
        <v>78160</v>
      </c>
      <c r="C1160" s="74" t="s">
        <v>343</v>
      </c>
      <c r="D1160" s="25">
        <v>10000</v>
      </c>
      <c r="E1160" s="25">
        <v>0</v>
      </c>
      <c r="F1160" s="3"/>
      <c r="G1160" s="15">
        <f t="shared" si="184"/>
        <v>10000</v>
      </c>
      <c r="H1160" s="92"/>
      <c r="I1160" s="25">
        <v>0</v>
      </c>
      <c r="K1160" s="25">
        <v>10000</v>
      </c>
      <c r="L1160" s="25"/>
      <c r="M1160" s="15">
        <f t="shared" si="185"/>
        <v>0</v>
      </c>
    </row>
    <row r="1161" spans="1:13" ht="14.5" thickBot="1" x14ac:dyDescent="0.35">
      <c r="A1161" s="74" t="s">
        <v>225</v>
      </c>
      <c r="B1161" s="93">
        <v>78180</v>
      </c>
      <c r="C1161" s="99" t="s">
        <v>1620</v>
      </c>
      <c r="D1161" s="40">
        <f>SUM(D1151:D1160)</f>
        <v>60000</v>
      </c>
      <c r="E1161" s="40">
        <f>SUM(E1151:E1160)</f>
        <v>0</v>
      </c>
      <c r="F1161" s="3"/>
      <c r="G1161" s="40">
        <f>SUM(G1151:G1160)</f>
        <v>60000</v>
      </c>
      <c r="H1161" s="92"/>
      <c r="I1161" s="40">
        <f>SUM(I1151:I1160)</f>
        <v>100</v>
      </c>
      <c r="K1161" s="40">
        <f>SUM(K1151:K1160)</f>
        <v>40000</v>
      </c>
      <c r="L1161" s="25"/>
      <c r="M1161" s="97">
        <f>SUM(M1151:M1160)</f>
        <v>19900</v>
      </c>
    </row>
    <row r="1162" spans="1:13" ht="14.5" thickTop="1" x14ac:dyDescent="0.3">
      <c r="A1162" s="99" t="s">
        <v>1876</v>
      </c>
      <c r="B1162" s="100"/>
      <c r="C1162" s="74"/>
      <c r="D1162" s="25"/>
      <c r="F1162" s="3"/>
      <c r="H1162" s="92"/>
      <c r="L1162" s="25"/>
      <c r="M1162" s="15"/>
    </row>
    <row r="1163" spans="1:13" x14ac:dyDescent="0.3">
      <c r="A1163" s="74" t="s">
        <v>1621</v>
      </c>
      <c r="B1163" s="93">
        <v>78200</v>
      </c>
      <c r="C1163" s="74" t="s">
        <v>584</v>
      </c>
      <c r="D1163" s="25">
        <v>23000</v>
      </c>
      <c r="E1163" s="25">
        <v>0</v>
      </c>
      <c r="F1163" s="3"/>
      <c r="G1163" s="15">
        <f t="shared" ref="G1163:G1169" si="186">D1163+E1163</f>
        <v>23000</v>
      </c>
      <c r="H1163" s="92"/>
      <c r="I1163" s="25">
        <v>200</v>
      </c>
      <c r="K1163" s="25">
        <v>13000</v>
      </c>
      <c r="L1163" s="25"/>
      <c r="M1163" s="15">
        <f t="shared" ref="M1163:M1169" si="187">G1163-I1163-K1163</f>
        <v>9800</v>
      </c>
    </row>
    <row r="1164" spans="1:13" x14ac:dyDescent="0.3">
      <c r="A1164" s="74" t="s">
        <v>1622</v>
      </c>
      <c r="B1164" s="93">
        <v>78205</v>
      </c>
      <c r="C1164" s="74" t="s">
        <v>356</v>
      </c>
      <c r="D1164" s="25">
        <v>0</v>
      </c>
      <c r="E1164" s="25">
        <v>0</v>
      </c>
      <c r="F1164" s="3"/>
      <c r="G1164" s="15">
        <f t="shared" si="186"/>
        <v>0</v>
      </c>
      <c r="H1164" s="92"/>
      <c r="I1164" s="25">
        <v>0</v>
      </c>
      <c r="K1164" s="25">
        <v>0</v>
      </c>
      <c r="L1164" s="25"/>
      <c r="M1164" s="15">
        <f t="shared" si="187"/>
        <v>0</v>
      </c>
    </row>
    <row r="1165" spans="1:13" x14ac:dyDescent="0.3">
      <c r="A1165" s="74" t="s">
        <v>1623</v>
      </c>
      <c r="B1165" s="93">
        <v>78220</v>
      </c>
      <c r="C1165" s="74" t="s">
        <v>1582</v>
      </c>
      <c r="D1165" s="25">
        <v>8000</v>
      </c>
      <c r="E1165" s="25">
        <v>0</v>
      </c>
      <c r="F1165" s="3"/>
      <c r="G1165" s="15">
        <f t="shared" si="186"/>
        <v>8000</v>
      </c>
      <c r="H1165" s="92"/>
      <c r="K1165" s="25">
        <v>8000</v>
      </c>
      <c r="L1165" s="25"/>
      <c r="M1165" s="15">
        <f t="shared" si="187"/>
        <v>0</v>
      </c>
    </row>
    <row r="1166" spans="1:13" x14ac:dyDescent="0.3">
      <c r="A1166" s="74" t="s">
        <v>1624</v>
      </c>
      <c r="B1166" s="93">
        <v>78240</v>
      </c>
      <c r="C1166" s="74" t="s">
        <v>623</v>
      </c>
      <c r="D1166" s="25">
        <v>3000</v>
      </c>
      <c r="E1166" s="25">
        <v>0</v>
      </c>
      <c r="F1166" s="3"/>
      <c r="G1166" s="15">
        <f t="shared" si="186"/>
        <v>3000</v>
      </c>
      <c r="H1166" s="92"/>
      <c r="K1166" s="25">
        <v>3000</v>
      </c>
      <c r="L1166" s="25"/>
      <c r="M1166" s="15">
        <f t="shared" si="187"/>
        <v>0</v>
      </c>
    </row>
    <row r="1167" spans="1:13" x14ac:dyDescent="0.3">
      <c r="A1167" s="74" t="s">
        <v>1625</v>
      </c>
      <c r="B1167" s="93">
        <v>78260</v>
      </c>
      <c r="C1167" s="74" t="s">
        <v>337</v>
      </c>
      <c r="D1167" s="25">
        <v>1000</v>
      </c>
      <c r="E1167" s="25">
        <v>0</v>
      </c>
      <c r="F1167" s="3"/>
      <c r="G1167" s="15">
        <f t="shared" si="186"/>
        <v>1000</v>
      </c>
      <c r="H1167" s="92"/>
      <c r="K1167" s="25">
        <v>1000</v>
      </c>
      <c r="L1167" s="25"/>
      <c r="M1167" s="15">
        <f t="shared" si="187"/>
        <v>0</v>
      </c>
    </row>
    <row r="1168" spans="1:13" x14ac:dyDescent="0.3">
      <c r="A1168" s="74" t="s">
        <v>1626</v>
      </c>
      <c r="B1168" s="93">
        <v>78280</v>
      </c>
      <c r="C1168" s="74" t="s">
        <v>589</v>
      </c>
      <c r="D1168" s="25">
        <v>3000</v>
      </c>
      <c r="E1168" s="25">
        <v>0</v>
      </c>
      <c r="F1168" s="3"/>
      <c r="G1168" s="15">
        <f t="shared" si="186"/>
        <v>3000</v>
      </c>
      <c r="H1168" s="92"/>
      <c r="K1168" s="25">
        <v>3000</v>
      </c>
      <c r="L1168" s="25"/>
      <c r="M1168" s="15">
        <f t="shared" si="187"/>
        <v>0</v>
      </c>
    </row>
    <row r="1169" spans="1:13" x14ac:dyDescent="0.3">
      <c r="A1169" s="74" t="s">
        <v>1627</v>
      </c>
      <c r="B1169" s="93">
        <v>78300</v>
      </c>
      <c r="C1169" s="74" t="s">
        <v>343</v>
      </c>
      <c r="D1169" s="25">
        <v>2000</v>
      </c>
      <c r="E1169" s="25">
        <v>0</v>
      </c>
      <c r="F1169" s="3"/>
      <c r="G1169" s="15">
        <f t="shared" si="186"/>
        <v>2000</v>
      </c>
      <c r="H1169" s="92"/>
      <c r="K1169" s="25">
        <v>2000</v>
      </c>
      <c r="L1169" s="25"/>
      <c r="M1169" s="15">
        <f t="shared" si="187"/>
        <v>0</v>
      </c>
    </row>
    <row r="1170" spans="1:13" ht="14.5" thickBot="1" x14ac:dyDescent="0.35">
      <c r="A1170" s="74" t="s">
        <v>227</v>
      </c>
      <c r="B1170" s="93">
        <v>78320</v>
      </c>
      <c r="C1170" s="99" t="s">
        <v>1628</v>
      </c>
      <c r="D1170" s="40">
        <f>SUM(D1163:D1169)</f>
        <v>40000</v>
      </c>
      <c r="E1170" s="40">
        <f>SUM(E1163:E1169)</f>
        <v>0</v>
      </c>
      <c r="F1170" s="3"/>
      <c r="G1170" s="40">
        <f>SUM(G1163:G1169)</f>
        <v>40000</v>
      </c>
      <c r="H1170" s="92"/>
      <c r="I1170" s="40">
        <f>SUM(I1163:I1169)</f>
        <v>200</v>
      </c>
      <c r="K1170" s="40">
        <f>SUM(K1163:K1169)</f>
        <v>30000</v>
      </c>
      <c r="L1170" s="25"/>
      <c r="M1170" s="97">
        <f>SUM(M1163:M1169)</f>
        <v>9800</v>
      </c>
    </row>
    <row r="1171" spans="1:13" ht="15" thickTop="1" thickBot="1" x14ac:dyDescent="0.35">
      <c r="A1171" s="74" t="s">
        <v>1629</v>
      </c>
      <c r="B1171" s="93">
        <v>78340</v>
      </c>
      <c r="C1171" s="99" t="s">
        <v>1630</v>
      </c>
      <c r="D1171" s="40">
        <f>D1161+D1170</f>
        <v>100000</v>
      </c>
      <c r="E1171" s="40">
        <f>E1161+E1170</f>
        <v>0</v>
      </c>
      <c r="F1171" s="3"/>
      <c r="G1171" s="40">
        <f>G1161+G1170</f>
        <v>100000</v>
      </c>
      <c r="H1171" s="92"/>
      <c r="I1171" s="40">
        <f>I1161+I1170</f>
        <v>300</v>
      </c>
      <c r="K1171" s="40">
        <f>K1161+K1170</f>
        <v>70000</v>
      </c>
      <c r="L1171" s="25"/>
      <c r="M1171" s="97">
        <f>M1161+M1170</f>
        <v>29700</v>
      </c>
    </row>
    <row r="1172" spans="1:13" ht="14.5" thickTop="1" x14ac:dyDescent="0.3">
      <c r="A1172" s="99" t="s">
        <v>1877</v>
      </c>
      <c r="B1172" s="100"/>
      <c r="C1172" s="74"/>
      <c r="D1172" s="25"/>
      <c r="F1172" s="3"/>
      <c r="H1172" s="92"/>
      <c r="L1172" s="25"/>
      <c r="M1172" s="15"/>
    </row>
    <row r="1173" spans="1:13" x14ac:dyDescent="0.3">
      <c r="A1173" s="74" t="s">
        <v>1631</v>
      </c>
      <c r="B1173" s="93">
        <v>79000</v>
      </c>
      <c r="C1173" s="74" t="s">
        <v>329</v>
      </c>
      <c r="D1173" s="25">
        <v>15000</v>
      </c>
      <c r="E1173" s="25">
        <v>0</v>
      </c>
      <c r="F1173" s="3"/>
      <c r="G1173" s="15">
        <f t="shared" ref="G1173:G1182" si="188">D1173+E1173</f>
        <v>15000</v>
      </c>
      <c r="H1173" s="92"/>
      <c r="I1173" s="25">
        <f>10000-1500</f>
        <v>8500</v>
      </c>
      <c r="K1173" s="25">
        <v>0</v>
      </c>
      <c r="L1173" s="25"/>
      <c r="M1173" s="15">
        <f t="shared" ref="M1173:M1182" si="189">G1173-I1173-K1173</f>
        <v>6500</v>
      </c>
    </row>
    <row r="1174" spans="1:13" x14ac:dyDescent="0.3">
      <c r="A1174" s="74" t="s">
        <v>1632</v>
      </c>
      <c r="B1174" s="93">
        <v>79020</v>
      </c>
      <c r="C1174" s="74" t="s">
        <v>331</v>
      </c>
      <c r="D1174" s="25">
        <v>10000</v>
      </c>
      <c r="E1174" s="25">
        <v>0</v>
      </c>
      <c r="F1174" s="3"/>
      <c r="G1174" s="15">
        <f t="shared" si="188"/>
        <v>10000</v>
      </c>
      <c r="H1174" s="92"/>
      <c r="I1174" s="25">
        <v>0</v>
      </c>
      <c r="K1174" s="25">
        <v>10000</v>
      </c>
      <c r="L1174" s="25"/>
      <c r="M1174" s="15">
        <f t="shared" si="189"/>
        <v>0</v>
      </c>
    </row>
    <row r="1175" spans="1:13" x14ac:dyDescent="0.3">
      <c r="A1175" s="74" t="s">
        <v>1633</v>
      </c>
      <c r="B1175" s="93">
        <v>79040</v>
      </c>
      <c r="C1175" s="74" t="s">
        <v>607</v>
      </c>
      <c r="D1175" s="25">
        <v>0</v>
      </c>
      <c r="E1175" s="25">
        <v>0</v>
      </c>
      <c r="F1175" s="3"/>
      <c r="G1175" s="15">
        <f t="shared" si="188"/>
        <v>0</v>
      </c>
      <c r="H1175" s="92"/>
      <c r="I1175" s="25">
        <v>0</v>
      </c>
      <c r="K1175" s="25">
        <v>0</v>
      </c>
      <c r="L1175" s="25"/>
      <c r="M1175" s="15">
        <f t="shared" si="189"/>
        <v>0</v>
      </c>
    </row>
    <row r="1176" spans="1:13" x14ac:dyDescent="0.3">
      <c r="A1176" s="74" t="s">
        <v>1634</v>
      </c>
      <c r="B1176" s="93">
        <v>79060</v>
      </c>
      <c r="C1176" s="74" t="s">
        <v>609</v>
      </c>
      <c r="D1176" s="25">
        <v>0</v>
      </c>
      <c r="E1176" s="25">
        <v>0</v>
      </c>
      <c r="F1176" s="3"/>
      <c r="G1176" s="15">
        <f t="shared" si="188"/>
        <v>0</v>
      </c>
      <c r="H1176" s="92"/>
      <c r="I1176" s="25">
        <v>0</v>
      </c>
      <c r="K1176" s="25">
        <v>0</v>
      </c>
      <c r="L1176" s="25"/>
      <c r="M1176" s="15">
        <f t="shared" si="189"/>
        <v>0</v>
      </c>
    </row>
    <row r="1177" spans="1:13" x14ac:dyDescent="0.3">
      <c r="A1177" s="74" t="s">
        <v>1635</v>
      </c>
      <c r="B1177" s="93">
        <v>79065</v>
      </c>
      <c r="C1177" s="74" t="s">
        <v>356</v>
      </c>
      <c r="D1177" s="25">
        <v>0</v>
      </c>
      <c r="E1177" s="25">
        <v>0</v>
      </c>
      <c r="F1177" s="3"/>
      <c r="G1177" s="15">
        <f t="shared" si="188"/>
        <v>0</v>
      </c>
      <c r="H1177" s="92"/>
      <c r="I1177" s="25">
        <v>0</v>
      </c>
      <c r="K1177" s="25">
        <v>0</v>
      </c>
      <c r="L1177" s="25"/>
      <c r="M1177" s="15">
        <f t="shared" si="189"/>
        <v>0</v>
      </c>
    </row>
    <row r="1178" spans="1:13" x14ac:dyDescent="0.3">
      <c r="A1178" s="74" t="s">
        <v>1636</v>
      </c>
      <c r="B1178" s="93">
        <v>79080</v>
      </c>
      <c r="C1178" s="74" t="s">
        <v>623</v>
      </c>
      <c r="D1178" s="25">
        <v>1000</v>
      </c>
      <c r="E1178" s="25">
        <v>0</v>
      </c>
      <c r="F1178" s="3"/>
      <c r="G1178" s="15">
        <f t="shared" si="188"/>
        <v>1000</v>
      </c>
      <c r="H1178" s="92"/>
      <c r="I1178" s="25">
        <v>0</v>
      </c>
      <c r="K1178" s="25">
        <v>1000</v>
      </c>
      <c r="L1178" s="25"/>
      <c r="M1178" s="15">
        <f t="shared" si="189"/>
        <v>0</v>
      </c>
    </row>
    <row r="1179" spans="1:13" x14ac:dyDescent="0.3">
      <c r="A1179" s="74" t="s">
        <v>1637</v>
      </c>
      <c r="B1179" s="93">
        <v>79100</v>
      </c>
      <c r="C1179" s="74" t="s">
        <v>337</v>
      </c>
      <c r="D1179" s="25">
        <v>6000</v>
      </c>
      <c r="E1179" s="25">
        <v>0</v>
      </c>
      <c r="F1179" s="3"/>
      <c r="G1179" s="15">
        <f t="shared" si="188"/>
        <v>6000</v>
      </c>
      <c r="H1179" s="92"/>
      <c r="I1179" s="25">
        <v>0</v>
      </c>
      <c r="K1179" s="25">
        <v>6000</v>
      </c>
      <c r="L1179" s="25"/>
      <c r="M1179" s="15">
        <f t="shared" si="189"/>
        <v>0</v>
      </c>
    </row>
    <row r="1180" spans="1:13" x14ac:dyDescent="0.3">
      <c r="A1180" s="74" t="s">
        <v>1638</v>
      </c>
      <c r="B1180" s="93">
        <v>79120</v>
      </c>
      <c r="C1180" s="74" t="s">
        <v>339</v>
      </c>
      <c r="D1180" s="25">
        <v>0</v>
      </c>
      <c r="E1180" s="25">
        <v>0</v>
      </c>
      <c r="F1180" s="3"/>
      <c r="G1180" s="15">
        <f t="shared" si="188"/>
        <v>0</v>
      </c>
      <c r="H1180" s="92"/>
      <c r="I1180" s="25">
        <v>0</v>
      </c>
      <c r="K1180" s="25">
        <v>0</v>
      </c>
      <c r="L1180" s="25"/>
      <c r="M1180" s="15">
        <f t="shared" si="189"/>
        <v>0</v>
      </c>
    </row>
    <row r="1181" spans="1:13" x14ac:dyDescent="0.3">
      <c r="A1181" s="74" t="s">
        <v>1639</v>
      </c>
      <c r="B1181" s="93">
        <v>79140</v>
      </c>
      <c r="C1181" s="74" t="s">
        <v>341</v>
      </c>
      <c r="D1181" s="25">
        <v>0</v>
      </c>
      <c r="E1181" s="25">
        <v>0</v>
      </c>
      <c r="F1181" s="3"/>
      <c r="G1181" s="15">
        <f t="shared" si="188"/>
        <v>0</v>
      </c>
      <c r="H1181" s="92"/>
      <c r="I1181" s="25">
        <v>0</v>
      </c>
      <c r="K1181" s="25">
        <v>0</v>
      </c>
      <c r="L1181" s="25"/>
      <c r="M1181" s="15">
        <f t="shared" si="189"/>
        <v>0</v>
      </c>
    </row>
    <row r="1182" spans="1:13" x14ac:dyDescent="0.3">
      <c r="A1182" s="74" t="s">
        <v>1640</v>
      </c>
      <c r="B1182" s="93">
        <v>79160</v>
      </c>
      <c r="C1182" s="74" t="s">
        <v>343</v>
      </c>
      <c r="D1182" s="25">
        <v>0</v>
      </c>
      <c r="E1182" s="25">
        <v>0</v>
      </c>
      <c r="F1182" s="3"/>
      <c r="G1182" s="15">
        <f t="shared" si="188"/>
        <v>0</v>
      </c>
      <c r="H1182" s="92"/>
      <c r="I1182" s="25">
        <v>0</v>
      </c>
      <c r="K1182" s="25">
        <v>0</v>
      </c>
      <c r="L1182" s="25"/>
      <c r="M1182" s="15">
        <f t="shared" si="189"/>
        <v>0</v>
      </c>
    </row>
    <row r="1183" spans="1:13" ht="14.5" thickBot="1" x14ac:dyDescent="0.35">
      <c r="A1183" s="74" t="s">
        <v>1641</v>
      </c>
      <c r="B1183" s="93">
        <v>79180</v>
      </c>
      <c r="C1183" s="99" t="s">
        <v>1642</v>
      </c>
      <c r="D1183" s="40">
        <f>SUM(D1173:D1182)</f>
        <v>32000</v>
      </c>
      <c r="E1183" s="40">
        <f>SUM(E1173:E1182)</f>
        <v>0</v>
      </c>
      <c r="F1183" s="3"/>
      <c r="G1183" s="40">
        <f>SUM(G1173:G1182)</f>
        <v>32000</v>
      </c>
      <c r="H1183" s="92"/>
      <c r="I1183" s="40">
        <f>SUM(I1173:I1182)</f>
        <v>8500</v>
      </c>
      <c r="K1183" s="40">
        <f>SUM(K1173:K1182)</f>
        <v>17000</v>
      </c>
      <c r="L1183" s="25"/>
      <c r="M1183" s="97">
        <f>SUM(M1173:M1182)</f>
        <v>6500</v>
      </c>
    </row>
    <row r="1184" spans="1:13" ht="14.5" thickTop="1" x14ac:dyDescent="0.3">
      <c r="A1184" s="99" t="s">
        <v>1878</v>
      </c>
      <c r="B1184" s="100"/>
      <c r="C1184" s="74"/>
      <c r="D1184" s="25"/>
      <c r="F1184" s="3"/>
      <c r="H1184" s="92"/>
      <c r="L1184" s="25"/>
      <c r="M1184" s="15"/>
    </row>
    <row r="1185" spans="1:13" x14ac:dyDescent="0.3">
      <c r="A1185" s="74" t="s">
        <v>1643</v>
      </c>
      <c r="B1185" s="93">
        <v>79500</v>
      </c>
      <c r="C1185" s="74" t="s">
        <v>584</v>
      </c>
      <c r="D1185" s="25">
        <v>5000</v>
      </c>
      <c r="E1185" s="25">
        <v>0</v>
      </c>
      <c r="F1185" s="3"/>
      <c r="G1185" s="15">
        <f t="shared" ref="G1185:G1191" si="190">D1185+E1185</f>
        <v>5000</v>
      </c>
      <c r="H1185" s="92"/>
      <c r="I1185" s="25">
        <v>1000</v>
      </c>
      <c r="K1185" s="25">
        <v>0</v>
      </c>
      <c r="L1185" s="25"/>
      <c r="M1185" s="15">
        <f t="shared" ref="M1185:M1191" si="191">G1185-I1185-K1185</f>
        <v>4000</v>
      </c>
    </row>
    <row r="1186" spans="1:13" x14ac:dyDescent="0.3">
      <c r="A1186" s="74" t="s">
        <v>1644</v>
      </c>
      <c r="B1186" s="93">
        <v>79505</v>
      </c>
      <c r="C1186" s="74" t="s">
        <v>356</v>
      </c>
      <c r="D1186" s="25">
        <v>0</v>
      </c>
      <c r="E1186" s="25">
        <v>0</v>
      </c>
      <c r="F1186" s="3"/>
      <c r="G1186" s="15">
        <f t="shared" si="190"/>
        <v>0</v>
      </c>
      <c r="H1186" s="92"/>
      <c r="I1186" s="25">
        <v>0</v>
      </c>
      <c r="K1186" s="25">
        <v>0</v>
      </c>
      <c r="L1186" s="25"/>
      <c r="M1186" s="15">
        <f t="shared" si="191"/>
        <v>0</v>
      </c>
    </row>
    <row r="1187" spans="1:13" x14ac:dyDescent="0.3">
      <c r="A1187" s="74" t="s">
        <v>1645</v>
      </c>
      <c r="B1187" s="93">
        <v>79520</v>
      </c>
      <c r="C1187" s="74" t="s">
        <v>1582</v>
      </c>
      <c r="D1187" s="25">
        <v>5000</v>
      </c>
      <c r="E1187" s="25">
        <v>0</v>
      </c>
      <c r="F1187" s="3"/>
      <c r="G1187" s="15">
        <f t="shared" si="190"/>
        <v>5000</v>
      </c>
      <c r="H1187" s="92"/>
      <c r="I1187" s="25">
        <v>1500</v>
      </c>
      <c r="K1187" s="25">
        <v>3000</v>
      </c>
      <c r="L1187" s="25"/>
      <c r="M1187" s="15">
        <f t="shared" si="191"/>
        <v>500</v>
      </c>
    </row>
    <row r="1188" spans="1:13" x14ac:dyDescent="0.3">
      <c r="A1188" s="74" t="s">
        <v>1646</v>
      </c>
      <c r="B1188" s="93">
        <v>79540</v>
      </c>
      <c r="C1188" s="74" t="s">
        <v>623</v>
      </c>
      <c r="D1188" s="25">
        <v>3000</v>
      </c>
      <c r="E1188" s="25">
        <v>0</v>
      </c>
      <c r="F1188" s="3"/>
      <c r="G1188" s="15">
        <f t="shared" si="190"/>
        <v>3000</v>
      </c>
      <c r="H1188" s="92"/>
      <c r="I1188" s="25">
        <v>2000</v>
      </c>
      <c r="K1188" s="25">
        <v>1000</v>
      </c>
      <c r="L1188" s="25"/>
      <c r="M1188" s="15">
        <f t="shared" si="191"/>
        <v>0</v>
      </c>
    </row>
    <row r="1189" spans="1:13" x14ac:dyDescent="0.3">
      <c r="A1189" s="74" t="s">
        <v>1647</v>
      </c>
      <c r="B1189" s="93">
        <v>79560</v>
      </c>
      <c r="C1189" s="74" t="s">
        <v>337</v>
      </c>
      <c r="D1189" s="25">
        <v>1000</v>
      </c>
      <c r="E1189" s="25">
        <v>0</v>
      </c>
      <c r="F1189" s="3"/>
      <c r="G1189" s="15">
        <f t="shared" si="190"/>
        <v>1000</v>
      </c>
      <c r="H1189" s="92"/>
      <c r="I1189" s="25">
        <v>500</v>
      </c>
      <c r="K1189" s="25">
        <v>500</v>
      </c>
      <c r="L1189" s="25"/>
      <c r="M1189" s="15">
        <f t="shared" si="191"/>
        <v>0</v>
      </c>
    </row>
    <row r="1190" spans="1:13" x14ac:dyDescent="0.3">
      <c r="A1190" s="74" t="s">
        <v>1648</v>
      </c>
      <c r="B1190" s="93">
        <v>79580</v>
      </c>
      <c r="C1190" s="74" t="s">
        <v>589</v>
      </c>
      <c r="D1190" s="25">
        <v>500</v>
      </c>
      <c r="E1190" s="25">
        <v>0</v>
      </c>
      <c r="F1190" s="3"/>
      <c r="G1190" s="15">
        <f t="shared" si="190"/>
        <v>500</v>
      </c>
      <c r="H1190" s="92"/>
      <c r="K1190" s="25">
        <v>500</v>
      </c>
      <c r="L1190" s="25"/>
      <c r="M1190" s="15">
        <f t="shared" si="191"/>
        <v>0</v>
      </c>
    </row>
    <row r="1191" spans="1:13" x14ac:dyDescent="0.3">
      <c r="A1191" s="74" t="s">
        <v>1649</v>
      </c>
      <c r="B1191" s="93">
        <v>79600</v>
      </c>
      <c r="C1191" s="74" t="s">
        <v>343</v>
      </c>
      <c r="D1191" s="25">
        <v>1500</v>
      </c>
      <c r="E1191" s="25">
        <v>0</v>
      </c>
      <c r="F1191" s="3"/>
      <c r="G1191" s="15">
        <f t="shared" si="190"/>
        <v>1500</v>
      </c>
      <c r="H1191" s="92"/>
      <c r="I1191" s="25">
        <v>1500</v>
      </c>
      <c r="L1191" s="25"/>
      <c r="M1191" s="15">
        <f t="shared" si="191"/>
        <v>0</v>
      </c>
    </row>
    <row r="1192" spans="1:13" ht="14.5" thickBot="1" x14ac:dyDescent="0.35">
      <c r="A1192" s="74" t="s">
        <v>1650</v>
      </c>
      <c r="B1192" s="93">
        <v>79620</v>
      </c>
      <c r="C1192" s="99" t="s">
        <v>1651</v>
      </c>
      <c r="D1192" s="40">
        <f>SUM(D1184:D1191)</f>
        <v>16000</v>
      </c>
      <c r="E1192" s="40">
        <f>SUM(E1184:E1191)</f>
        <v>0</v>
      </c>
      <c r="F1192" s="3"/>
      <c r="G1192" s="40">
        <f>SUM(G1184:G1191)</f>
        <v>16000</v>
      </c>
      <c r="H1192" s="92"/>
      <c r="I1192" s="40">
        <f>SUM(I1184:I1191)</f>
        <v>6500</v>
      </c>
      <c r="K1192" s="40">
        <f>SUM(K1184:K1191)</f>
        <v>5000</v>
      </c>
      <c r="L1192" s="25"/>
      <c r="M1192" s="97">
        <f>SUM(M1184:M1191)</f>
        <v>4500</v>
      </c>
    </row>
    <row r="1193" spans="1:13" ht="15" thickTop="1" thickBot="1" x14ac:dyDescent="0.35">
      <c r="A1193" s="74" t="s">
        <v>1652</v>
      </c>
      <c r="B1193" s="93">
        <v>79640</v>
      </c>
      <c r="C1193" s="99" t="s">
        <v>1653</v>
      </c>
      <c r="D1193" s="40">
        <f>D1183+D1192</f>
        <v>48000</v>
      </c>
      <c r="E1193" s="40">
        <f>E1183+E1192</f>
        <v>0</v>
      </c>
      <c r="F1193" s="3"/>
      <c r="G1193" s="40">
        <f>G1183+G1192</f>
        <v>48000</v>
      </c>
      <c r="H1193" s="92"/>
      <c r="I1193" s="40">
        <f>I1183+I1192</f>
        <v>15000</v>
      </c>
      <c r="K1193" s="40">
        <f>K1183+K1192</f>
        <v>22000</v>
      </c>
      <c r="L1193" s="25"/>
      <c r="M1193" s="97">
        <f>M1183+M1192</f>
        <v>11000</v>
      </c>
    </row>
    <row r="1194" spans="1:13" ht="14.5" thickTop="1" x14ac:dyDescent="0.3">
      <c r="A1194" s="99" t="s">
        <v>1879</v>
      </c>
      <c r="B1194" s="100"/>
      <c r="C1194" s="99"/>
      <c r="D1194" s="25"/>
      <c r="F1194" s="3"/>
      <c r="H1194" s="92"/>
      <c r="L1194" s="25"/>
      <c r="M1194" s="15"/>
    </row>
    <row r="1195" spans="1:13" x14ac:dyDescent="0.3">
      <c r="A1195" s="74" t="s">
        <v>1654</v>
      </c>
      <c r="B1195" s="93">
        <v>80000</v>
      </c>
      <c r="C1195" s="74" t="s">
        <v>329</v>
      </c>
      <c r="D1195" s="25">
        <v>20000</v>
      </c>
      <c r="E1195" s="25">
        <v>0</v>
      </c>
      <c r="F1195" s="3"/>
      <c r="G1195" s="15">
        <f t="shared" ref="G1195:G1204" si="192">D1195+E1195</f>
        <v>20000</v>
      </c>
      <c r="H1195" s="92"/>
      <c r="I1195" s="25">
        <v>4000</v>
      </c>
      <c r="K1195" s="25">
        <v>16000</v>
      </c>
      <c r="L1195" s="25"/>
      <c r="M1195" s="15">
        <f t="shared" ref="M1195:M1204" si="193">G1195-I1195-K1195</f>
        <v>0</v>
      </c>
    </row>
    <row r="1196" spans="1:13" x14ac:dyDescent="0.3">
      <c r="A1196" s="74" t="s">
        <v>1655</v>
      </c>
      <c r="B1196" s="93">
        <v>80020</v>
      </c>
      <c r="C1196" s="74" t="s">
        <v>331</v>
      </c>
      <c r="D1196" s="25">
        <v>18000</v>
      </c>
      <c r="E1196" s="25">
        <v>0</v>
      </c>
      <c r="F1196" s="3"/>
      <c r="G1196" s="15">
        <f t="shared" si="192"/>
        <v>18000</v>
      </c>
      <c r="H1196" s="92"/>
      <c r="I1196" s="25">
        <v>5000</v>
      </c>
      <c r="K1196" s="25">
        <v>6000</v>
      </c>
      <c r="L1196" s="25"/>
      <c r="M1196" s="15">
        <f t="shared" si="193"/>
        <v>7000</v>
      </c>
    </row>
    <row r="1197" spans="1:13" x14ac:dyDescent="0.3">
      <c r="A1197" s="74" t="s">
        <v>1656</v>
      </c>
      <c r="B1197" s="93">
        <v>80040</v>
      </c>
      <c r="C1197" s="74" t="s">
        <v>607</v>
      </c>
      <c r="D1197" s="25">
        <v>0</v>
      </c>
      <c r="E1197" s="25">
        <v>0</v>
      </c>
      <c r="F1197" s="3"/>
      <c r="G1197" s="15">
        <f t="shared" si="192"/>
        <v>0</v>
      </c>
      <c r="H1197" s="92"/>
      <c r="I1197" s="25">
        <v>0</v>
      </c>
      <c r="K1197" s="25">
        <v>0</v>
      </c>
      <c r="L1197" s="25"/>
      <c r="M1197" s="15">
        <f t="shared" si="193"/>
        <v>0</v>
      </c>
    </row>
    <row r="1198" spans="1:13" x14ac:dyDescent="0.3">
      <c r="A1198" s="74" t="s">
        <v>1657</v>
      </c>
      <c r="B1198" s="93">
        <v>80060</v>
      </c>
      <c r="C1198" s="74" t="s">
        <v>609</v>
      </c>
      <c r="D1198" s="25">
        <v>0</v>
      </c>
      <c r="E1198" s="25">
        <v>0</v>
      </c>
      <c r="F1198" s="3"/>
      <c r="G1198" s="15">
        <f t="shared" si="192"/>
        <v>0</v>
      </c>
      <c r="H1198" s="92"/>
      <c r="I1198" s="25">
        <v>0</v>
      </c>
      <c r="K1198" s="25">
        <v>0</v>
      </c>
      <c r="L1198" s="25"/>
      <c r="M1198" s="15">
        <f t="shared" si="193"/>
        <v>0</v>
      </c>
    </row>
    <row r="1199" spans="1:13" x14ac:dyDescent="0.3">
      <c r="A1199" s="74" t="s">
        <v>1658</v>
      </c>
      <c r="B1199" s="93">
        <v>80065</v>
      </c>
      <c r="C1199" s="74" t="s">
        <v>356</v>
      </c>
      <c r="D1199" s="25">
        <v>0</v>
      </c>
      <c r="E1199" s="25">
        <v>0</v>
      </c>
      <c r="F1199" s="3"/>
      <c r="G1199" s="15">
        <f t="shared" si="192"/>
        <v>0</v>
      </c>
      <c r="H1199" s="92"/>
      <c r="I1199" s="25">
        <v>0</v>
      </c>
      <c r="K1199" s="25">
        <v>0</v>
      </c>
      <c r="L1199" s="25"/>
      <c r="M1199" s="15">
        <f t="shared" si="193"/>
        <v>0</v>
      </c>
    </row>
    <row r="1200" spans="1:13" x14ac:dyDescent="0.3">
      <c r="A1200" s="74" t="s">
        <v>1659</v>
      </c>
      <c r="B1200" s="93">
        <v>80080</v>
      </c>
      <c r="C1200" s="74" t="s">
        <v>623</v>
      </c>
      <c r="D1200" s="25">
        <v>3000</v>
      </c>
      <c r="E1200" s="25">
        <v>0</v>
      </c>
      <c r="F1200" s="3"/>
      <c r="G1200" s="15">
        <f t="shared" si="192"/>
        <v>3000</v>
      </c>
      <c r="H1200" s="92"/>
      <c r="I1200" s="25">
        <v>2000</v>
      </c>
      <c r="K1200" s="25">
        <v>0</v>
      </c>
      <c r="L1200" s="25"/>
      <c r="M1200" s="15">
        <f t="shared" si="193"/>
        <v>1000</v>
      </c>
    </row>
    <row r="1201" spans="1:13" x14ac:dyDescent="0.3">
      <c r="A1201" s="74" t="s">
        <v>1660</v>
      </c>
      <c r="B1201" s="93">
        <v>80100</v>
      </c>
      <c r="C1201" s="74" t="s">
        <v>337</v>
      </c>
      <c r="D1201" s="25">
        <v>1000</v>
      </c>
      <c r="E1201" s="25">
        <v>0</v>
      </c>
      <c r="F1201" s="3"/>
      <c r="G1201" s="15">
        <f t="shared" si="192"/>
        <v>1000</v>
      </c>
      <c r="H1201" s="92"/>
      <c r="I1201" s="25">
        <v>1000</v>
      </c>
      <c r="K1201" s="25">
        <v>0</v>
      </c>
      <c r="L1201" s="25"/>
      <c r="M1201" s="15">
        <f t="shared" si="193"/>
        <v>0</v>
      </c>
    </row>
    <row r="1202" spans="1:13" x14ac:dyDescent="0.3">
      <c r="A1202" s="74" t="s">
        <v>1661</v>
      </c>
      <c r="B1202" s="93">
        <v>80120</v>
      </c>
      <c r="C1202" s="74" t="s">
        <v>339</v>
      </c>
      <c r="D1202" s="25">
        <v>2000</v>
      </c>
      <c r="E1202" s="25">
        <v>0</v>
      </c>
      <c r="F1202" s="3"/>
      <c r="G1202" s="15">
        <f t="shared" si="192"/>
        <v>2000</v>
      </c>
      <c r="H1202" s="92"/>
      <c r="I1202" s="25">
        <v>2000</v>
      </c>
      <c r="K1202" s="25">
        <v>0</v>
      </c>
      <c r="L1202" s="25"/>
      <c r="M1202" s="15">
        <f t="shared" si="193"/>
        <v>0</v>
      </c>
    </row>
    <row r="1203" spans="1:13" x14ac:dyDescent="0.3">
      <c r="A1203" s="74" t="s">
        <v>1662</v>
      </c>
      <c r="B1203" s="93">
        <v>80140</v>
      </c>
      <c r="C1203" s="74" t="s">
        <v>341</v>
      </c>
      <c r="D1203" s="25">
        <v>1000</v>
      </c>
      <c r="E1203" s="25">
        <v>0</v>
      </c>
      <c r="F1203" s="3"/>
      <c r="G1203" s="15">
        <f t="shared" si="192"/>
        <v>1000</v>
      </c>
      <c r="H1203" s="92"/>
      <c r="I1203" s="25">
        <v>1000</v>
      </c>
      <c r="K1203" s="25">
        <v>0</v>
      </c>
      <c r="L1203" s="25"/>
      <c r="M1203" s="15">
        <f t="shared" si="193"/>
        <v>0</v>
      </c>
    </row>
    <row r="1204" spans="1:13" x14ac:dyDescent="0.3">
      <c r="A1204" s="74" t="s">
        <v>1663</v>
      </c>
      <c r="B1204" s="93">
        <v>80160</v>
      </c>
      <c r="C1204" s="74" t="s">
        <v>343</v>
      </c>
      <c r="D1204" s="25">
        <v>1000</v>
      </c>
      <c r="E1204" s="25">
        <v>0</v>
      </c>
      <c r="F1204" s="3"/>
      <c r="G1204" s="15">
        <f t="shared" si="192"/>
        <v>1000</v>
      </c>
      <c r="H1204" s="92"/>
      <c r="I1204" s="25">
        <v>1000</v>
      </c>
      <c r="K1204" s="25">
        <v>0</v>
      </c>
      <c r="L1204" s="25"/>
      <c r="M1204" s="15">
        <f t="shared" si="193"/>
        <v>0</v>
      </c>
    </row>
    <row r="1205" spans="1:13" ht="14.5" thickBot="1" x14ac:dyDescent="0.35">
      <c r="A1205" s="74" t="s">
        <v>1664</v>
      </c>
      <c r="B1205" s="93">
        <v>80180</v>
      </c>
      <c r="C1205" s="99" t="s">
        <v>1665</v>
      </c>
      <c r="D1205" s="40">
        <f>SUM(D1195:D1204)</f>
        <v>46000</v>
      </c>
      <c r="E1205" s="40">
        <f>SUM(E1195:E1204)</f>
        <v>0</v>
      </c>
      <c r="F1205" s="3"/>
      <c r="G1205" s="40">
        <f>SUM(G1195:G1204)</f>
        <v>46000</v>
      </c>
      <c r="H1205" s="92"/>
      <c r="I1205" s="40">
        <f>SUM(I1195:I1204)</f>
        <v>16000</v>
      </c>
      <c r="K1205" s="40">
        <f>SUM(K1195:K1204)</f>
        <v>22000</v>
      </c>
      <c r="L1205" s="25"/>
      <c r="M1205" s="97">
        <f>SUM(M1195:M1204)</f>
        <v>8000</v>
      </c>
    </row>
    <row r="1206" spans="1:13" ht="14.5" thickTop="1" x14ac:dyDescent="0.3">
      <c r="A1206" s="99" t="s">
        <v>1880</v>
      </c>
      <c r="B1206" s="100"/>
      <c r="C1206" s="74"/>
      <c r="D1206" s="25"/>
      <c r="F1206" s="3"/>
      <c r="H1206" s="92"/>
      <c r="L1206" s="25"/>
      <c r="M1206" s="15"/>
    </row>
    <row r="1207" spans="1:13" x14ac:dyDescent="0.3">
      <c r="A1207" s="74" t="s">
        <v>1666</v>
      </c>
      <c r="B1207" s="93">
        <v>80200</v>
      </c>
      <c r="C1207" s="74" t="s">
        <v>584</v>
      </c>
      <c r="D1207" s="25">
        <v>18000</v>
      </c>
      <c r="E1207" s="25">
        <v>0</v>
      </c>
      <c r="F1207" s="3"/>
      <c r="G1207" s="15">
        <f t="shared" ref="G1207:G1213" si="194">D1207+E1207</f>
        <v>18000</v>
      </c>
      <c r="H1207" s="92"/>
      <c r="I1207" s="25">
        <v>8000</v>
      </c>
      <c r="K1207" s="25">
        <v>10000</v>
      </c>
      <c r="L1207" s="25"/>
      <c r="M1207" s="15">
        <f t="shared" ref="M1207:M1213" si="195">G1207-I1207-K1207</f>
        <v>0</v>
      </c>
    </row>
    <row r="1208" spans="1:13" x14ac:dyDescent="0.3">
      <c r="A1208" s="74" t="s">
        <v>1667</v>
      </c>
      <c r="B1208" s="93">
        <v>80205</v>
      </c>
      <c r="C1208" s="74" t="s">
        <v>356</v>
      </c>
      <c r="D1208" s="25">
        <v>0</v>
      </c>
      <c r="E1208" s="25">
        <v>0</v>
      </c>
      <c r="F1208" s="3"/>
      <c r="G1208" s="15">
        <f t="shared" si="194"/>
        <v>0</v>
      </c>
      <c r="H1208" s="92"/>
      <c r="I1208" s="25">
        <v>0</v>
      </c>
      <c r="K1208" s="25">
        <v>0</v>
      </c>
      <c r="L1208" s="25"/>
      <c r="M1208" s="15">
        <f t="shared" si="195"/>
        <v>0</v>
      </c>
    </row>
    <row r="1209" spans="1:13" x14ac:dyDescent="0.3">
      <c r="A1209" s="74" t="s">
        <v>1668</v>
      </c>
      <c r="B1209" s="93">
        <v>80220</v>
      </c>
      <c r="C1209" s="74" t="s">
        <v>1582</v>
      </c>
      <c r="D1209" s="25">
        <v>9000</v>
      </c>
      <c r="E1209" s="25">
        <v>0</v>
      </c>
      <c r="F1209" s="3"/>
      <c r="G1209" s="15">
        <f t="shared" si="194"/>
        <v>9000</v>
      </c>
      <c r="H1209" s="92"/>
      <c r="I1209" s="25">
        <v>4000</v>
      </c>
      <c r="K1209" s="25">
        <v>5000</v>
      </c>
      <c r="L1209" s="25"/>
      <c r="M1209" s="15">
        <f t="shared" si="195"/>
        <v>0</v>
      </c>
    </row>
    <row r="1210" spans="1:13" x14ac:dyDescent="0.3">
      <c r="A1210" s="74" t="s">
        <v>1669</v>
      </c>
      <c r="B1210" s="93">
        <v>80240</v>
      </c>
      <c r="C1210" s="74" t="s">
        <v>623</v>
      </c>
      <c r="D1210" s="25">
        <v>5000</v>
      </c>
      <c r="E1210" s="25">
        <v>0</v>
      </c>
      <c r="F1210" s="3"/>
      <c r="G1210" s="15">
        <f t="shared" si="194"/>
        <v>5000</v>
      </c>
      <c r="H1210" s="92"/>
      <c r="I1210" s="25">
        <v>0</v>
      </c>
      <c r="K1210" s="25">
        <v>4000</v>
      </c>
      <c r="L1210" s="25"/>
      <c r="M1210" s="15">
        <f t="shared" si="195"/>
        <v>1000</v>
      </c>
    </row>
    <row r="1211" spans="1:13" x14ac:dyDescent="0.3">
      <c r="A1211" s="74" t="s">
        <v>1670</v>
      </c>
      <c r="B1211" s="93">
        <v>80260</v>
      </c>
      <c r="C1211" s="74" t="s">
        <v>337</v>
      </c>
      <c r="D1211" s="25">
        <v>0</v>
      </c>
      <c r="E1211" s="25">
        <v>0</v>
      </c>
      <c r="F1211" s="3"/>
      <c r="G1211" s="15">
        <f t="shared" si="194"/>
        <v>0</v>
      </c>
      <c r="H1211" s="92"/>
      <c r="I1211" s="25">
        <v>0</v>
      </c>
      <c r="K1211" s="25">
        <v>0</v>
      </c>
      <c r="L1211" s="25"/>
      <c r="M1211" s="15">
        <f t="shared" si="195"/>
        <v>0</v>
      </c>
    </row>
    <row r="1212" spans="1:13" x14ac:dyDescent="0.3">
      <c r="A1212" s="74" t="s">
        <v>1671</v>
      </c>
      <c r="B1212" s="93">
        <v>80280</v>
      </c>
      <c r="C1212" s="74" t="s">
        <v>589</v>
      </c>
      <c r="D1212" s="25">
        <v>0</v>
      </c>
      <c r="E1212" s="25">
        <v>0</v>
      </c>
      <c r="F1212" s="3"/>
      <c r="G1212" s="15">
        <f t="shared" si="194"/>
        <v>0</v>
      </c>
      <c r="H1212" s="92"/>
      <c r="I1212" s="25">
        <v>0</v>
      </c>
      <c r="K1212" s="25">
        <v>0</v>
      </c>
      <c r="L1212" s="25"/>
      <c r="M1212" s="15">
        <f t="shared" si="195"/>
        <v>0</v>
      </c>
    </row>
    <row r="1213" spans="1:13" x14ac:dyDescent="0.3">
      <c r="A1213" s="74" t="s">
        <v>1672</v>
      </c>
      <c r="B1213" s="93">
        <v>80300</v>
      </c>
      <c r="C1213" s="74" t="s">
        <v>343</v>
      </c>
      <c r="D1213" s="25">
        <v>6000</v>
      </c>
      <c r="E1213" s="25">
        <v>0</v>
      </c>
      <c r="F1213" s="3"/>
      <c r="G1213" s="15">
        <f t="shared" si="194"/>
        <v>6000</v>
      </c>
      <c r="H1213" s="92"/>
      <c r="I1213" s="25">
        <v>2000</v>
      </c>
      <c r="K1213" s="25">
        <v>4000</v>
      </c>
      <c r="L1213" s="25"/>
      <c r="M1213" s="15">
        <f t="shared" si="195"/>
        <v>0</v>
      </c>
    </row>
    <row r="1214" spans="1:13" ht="14.5" thickBot="1" x14ac:dyDescent="0.35">
      <c r="A1214" s="74" t="s">
        <v>1673</v>
      </c>
      <c r="B1214" s="93">
        <v>80320</v>
      </c>
      <c r="C1214" s="99" t="s">
        <v>1674</v>
      </c>
      <c r="D1214" s="40">
        <f>SUM(D1206:D1213)</f>
        <v>38000</v>
      </c>
      <c r="E1214" s="40">
        <f>SUM(E1206:E1213)</f>
        <v>0</v>
      </c>
      <c r="F1214" s="3"/>
      <c r="G1214" s="40">
        <f>SUM(G1206:G1213)</f>
        <v>38000</v>
      </c>
      <c r="H1214" s="92"/>
      <c r="I1214" s="40">
        <f>SUM(I1206:I1213)</f>
        <v>14000</v>
      </c>
      <c r="K1214" s="40">
        <f>SUM(K1206:K1213)</f>
        <v>23000</v>
      </c>
      <c r="L1214" s="25"/>
      <c r="M1214" s="97">
        <f>SUM(M1206:M1213)</f>
        <v>1000</v>
      </c>
    </row>
    <row r="1215" spans="1:13" ht="15" thickTop="1" thickBot="1" x14ac:dyDescent="0.35">
      <c r="A1215" s="74" t="s">
        <v>1675</v>
      </c>
      <c r="B1215" s="93">
        <v>80340</v>
      </c>
      <c r="C1215" s="99" t="s">
        <v>1676</v>
      </c>
      <c r="D1215" s="40">
        <f>D1205+D1214</f>
        <v>84000</v>
      </c>
      <c r="E1215" s="40">
        <f>E1205+E1214</f>
        <v>0</v>
      </c>
      <c r="F1215" s="3"/>
      <c r="G1215" s="40">
        <f>G1205+G1214</f>
        <v>84000</v>
      </c>
      <c r="H1215" s="92"/>
      <c r="I1215" s="40">
        <f>I1205+I1214</f>
        <v>30000</v>
      </c>
      <c r="K1215" s="40">
        <f>K1205+K1214</f>
        <v>45000</v>
      </c>
      <c r="L1215" s="25"/>
      <c r="M1215" s="97">
        <f>M1205+M1214</f>
        <v>9000</v>
      </c>
    </row>
    <row r="1216" spans="1:13" ht="14.5" thickTop="1" x14ac:dyDescent="0.3">
      <c r="A1216" s="99" t="s">
        <v>1881</v>
      </c>
      <c r="B1216" s="100"/>
      <c r="C1216" s="74"/>
      <c r="D1216" s="25"/>
      <c r="F1216" s="3"/>
      <c r="H1216" s="92"/>
      <c r="L1216" s="25"/>
      <c r="M1216" s="15"/>
    </row>
    <row r="1217" spans="1:13" x14ac:dyDescent="0.3">
      <c r="A1217" s="74" t="s">
        <v>1677</v>
      </c>
      <c r="B1217" s="93">
        <v>81000</v>
      </c>
      <c r="C1217" s="74" t="s">
        <v>329</v>
      </c>
      <c r="D1217" s="25">
        <v>20000</v>
      </c>
      <c r="E1217" s="25">
        <v>0</v>
      </c>
      <c r="F1217" s="3"/>
      <c r="G1217" s="15">
        <f t="shared" ref="G1217:G1226" si="196">D1217+E1217</f>
        <v>20000</v>
      </c>
      <c r="H1217" s="92"/>
      <c r="I1217" s="25">
        <v>100</v>
      </c>
      <c r="K1217" s="25">
        <v>6000</v>
      </c>
      <c r="L1217" s="25"/>
      <c r="M1217" s="15">
        <f t="shared" ref="M1217:M1226" si="197">G1217-I1217-K1217</f>
        <v>13900</v>
      </c>
    </row>
    <row r="1218" spans="1:13" x14ac:dyDescent="0.3">
      <c r="A1218" s="74" t="s">
        <v>1678</v>
      </c>
      <c r="B1218" s="93">
        <v>81020</v>
      </c>
      <c r="C1218" s="74" t="s">
        <v>331</v>
      </c>
      <c r="D1218" s="25">
        <v>20000</v>
      </c>
      <c r="E1218" s="25">
        <v>0</v>
      </c>
      <c r="F1218" s="3"/>
      <c r="G1218" s="15">
        <f t="shared" si="196"/>
        <v>20000</v>
      </c>
      <c r="H1218" s="92"/>
      <c r="I1218" s="25">
        <v>0</v>
      </c>
      <c r="K1218" s="25">
        <v>5000</v>
      </c>
      <c r="L1218" s="25"/>
      <c r="M1218" s="15">
        <f t="shared" si="197"/>
        <v>15000</v>
      </c>
    </row>
    <row r="1219" spans="1:13" x14ac:dyDescent="0.3">
      <c r="A1219" s="74" t="s">
        <v>1679</v>
      </c>
      <c r="B1219" s="93">
        <v>81040</v>
      </c>
      <c r="C1219" s="74" t="s">
        <v>607</v>
      </c>
      <c r="D1219" s="25">
        <v>0</v>
      </c>
      <c r="E1219" s="25">
        <v>0</v>
      </c>
      <c r="F1219" s="3"/>
      <c r="G1219" s="15">
        <f t="shared" si="196"/>
        <v>0</v>
      </c>
      <c r="H1219" s="92"/>
      <c r="I1219" s="25">
        <v>0</v>
      </c>
      <c r="K1219" s="25">
        <v>0</v>
      </c>
      <c r="L1219" s="25"/>
      <c r="M1219" s="15">
        <f t="shared" si="197"/>
        <v>0</v>
      </c>
    </row>
    <row r="1220" spans="1:13" x14ac:dyDescent="0.3">
      <c r="A1220" s="74" t="s">
        <v>1680</v>
      </c>
      <c r="B1220" s="93">
        <v>81060</v>
      </c>
      <c r="C1220" s="74" t="s">
        <v>609</v>
      </c>
      <c r="D1220" s="25">
        <v>0</v>
      </c>
      <c r="E1220" s="25">
        <v>0</v>
      </c>
      <c r="F1220" s="3"/>
      <c r="G1220" s="15">
        <f t="shared" si="196"/>
        <v>0</v>
      </c>
      <c r="H1220" s="92"/>
      <c r="I1220" s="25">
        <v>0</v>
      </c>
      <c r="K1220" s="25">
        <v>0</v>
      </c>
      <c r="L1220" s="25"/>
      <c r="M1220" s="15">
        <f t="shared" si="197"/>
        <v>0</v>
      </c>
    </row>
    <row r="1221" spans="1:13" x14ac:dyDescent="0.3">
      <c r="A1221" s="74" t="s">
        <v>1681</v>
      </c>
      <c r="B1221" s="93">
        <v>81065</v>
      </c>
      <c r="C1221" s="74" t="s">
        <v>356</v>
      </c>
      <c r="D1221" s="25">
        <v>0</v>
      </c>
      <c r="E1221" s="25">
        <v>0</v>
      </c>
      <c r="F1221" s="3"/>
      <c r="G1221" s="15">
        <f t="shared" si="196"/>
        <v>0</v>
      </c>
      <c r="H1221" s="92"/>
      <c r="I1221" s="25">
        <v>0</v>
      </c>
      <c r="K1221" s="25">
        <v>0</v>
      </c>
      <c r="L1221" s="25"/>
      <c r="M1221" s="15">
        <f t="shared" si="197"/>
        <v>0</v>
      </c>
    </row>
    <row r="1222" spans="1:13" x14ac:dyDescent="0.3">
      <c r="A1222" s="74" t="s">
        <v>1682</v>
      </c>
      <c r="B1222" s="93">
        <v>81080</v>
      </c>
      <c r="C1222" s="74" t="s">
        <v>623</v>
      </c>
      <c r="D1222" s="25">
        <v>0</v>
      </c>
      <c r="E1222" s="25">
        <v>0</v>
      </c>
      <c r="F1222" s="3"/>
      <c r="G1222" s="15">
        <f t="shared" si="196"/>
        <v>0</v>
      </c>
      <c r="H1222" s="92"/>
      <c r="I1222" s="25">
        <v>0</v>
      </c>
      <c r="K1222" s="25">
        <v>0</v>
      </c>
      <c r="L1222" s="25"/>
      <c r="M1222" s="15">
        <f t="shared" si="197"/>
        <v>0</v>
      </c>
    </row>
    <row r="1223" spans="1:13" x14ac:dyDescent="0.3">
      <c r="A1223" s="74" t="s">
        <v>1683</v>
      </c>
      <c r="B1223" s="93">
        <v>81100</v>
      </c>
      <c r="C1223" s="74" t="s">
        <v>337</v>
      </c>
      <c r="D1223" s="25">
        <v>0</v>
      </c>
      <c r="E1223" s="25">
        <v>0</v>
      </c>
      <c r="F1223" s="3"/>
      <c r="G1223" s="15">
        <f t="shared" si="196"/>
        <v>0</v>
      </c>
      <c r="H1223" s="92"/>
      <c r="I1223" s="25">
        <v>0</v>
      </c>
      <c r="K1223" s="25">
        <v>0</v>
      </c>
      <c r="L1223" s="25"/>
      <c r="M1223" s="15">
        <f t="shared" si="197"/>
        <v>0</v>
      </c>
    </row>
    <row r="1224" spans="1:13" x14ac:dyDescent="0.3">
      <c r="A1224" s="74" t="s">
        <v>1684</v>
      </c>
      <c r="B1224" s="93">
        <v>81120</v>
      </c>
      <c r="C1224" s="74" t="s">
        <v>339</v>
      </c>
      <c r="D1224" s="25">
        <v>0</v>
      </c>
      <c r="E1224" s="25">
        <v>0</v>
      </c>
      <c r="F1224" s="3"/>
      <c r="G1224" s="15">
        <f t="shared" si="196"/>
        <v>0</v>
      </c>
      <c r="H1224" s="92"/>
      <c r="I1224" s="25">
        <v>0</v>
      </c>
      <c r="K1224" s="25">
        <v>0</v>
      </c>
      <c r="L1224" s="25"/>
      <c r="M1224" s="15">
        <f t="shared" si="197"/>
        <v>0</v>
      </c>
    </row>
    <row r="1225" spans="1:13" x14ac:dyDescent="0.3">
      <c r="A1225" s="74" t="s">
        <v>1685</v>
      </c>
      <c r="B1225" s="93">
        <v>81140</v>
      </c>
      <c r="C1225" s="74" t="s">
        <v>341</v>
      </c>
      <c r="D1225" s="25">
        <v>2000</v>
      </c>
      <c r="E1225" s="25">
        <v>0</v>
      </c>
      <c r="F1225" s="3"/>
      <c r="G1225" s="15">
        <f t="shared" si="196"/>
        <v>2000</v>
      </c>
      <c r="H1225" s="92"/>
      <c r="I1225" s="25">
        <v>0</v>
      </c>
      <c r="K1225" s="25">
        <v>0</v>
      </c>
      <c r="L1225" s="25"/>
      <c r="M1225" s="15">
        <f t="shared" si="197"/>
        <v>2000</v>
      </c>
    </row>
    <row r="1226" spans="1:13" x14ac:dyDescent="0.3">
      <c r="A1226" s="74" t="s">
        <v>1686</v>
      </c>
      <c r="B1226" s="93">
        <v>81160</v>
      </c>
      <c r="C1226" s="74" t="s">
        <v>343</v>
      </c>
      <c r="D1226" s="25">
        <v>0</v>
      </c>
      <c r="E1226" s="25">
        <v>0</v>
      </c>
      <c r="F1226" s="3"/>
      <c r="G1226" s="15">
        <f t="shared" si="196"/>
        <v>0</v>
      </c>
      <c r="H1226" s="92"/>
      <c r="I1226" s="25">
        <v>0</v>
      </c>
      <c r="K1226" s="25">
        <v>0</v>
      </c>
      <c r="L1226" s="25"/>
      <c r="M1226" s="15">
        <f t="shared" si="197"/>
        <v>0</v>
      </c>
    </row>
    <row r="1227" spans="1:13" ht="14.5" thickBot="1" x14ac:dyDescent="0.35">
      <c r="A1227" s="74" t="s">
        <v>1687</v>
      </c>
      <c r="B1227" s="93">
        <v>81180</v>
      </c>
      <c r="C1227" s="99" t="s">
        <v>1688</v>
      </c>
      <c r="D1227" s="40">
        <f>SUM(D1217:D1226)</f>
        <v>42000</v>
      </c>
      <c r="E1227" s="40">
        <f>SUM(E1217:E1226)</f>
        <v>0</v>
      </c>
      <c r="F1227" s="3"/>
      <c r="G1227" s="40">
        <f>SUM(G1217:G1226)</f>
        <v>42000</v>
      </c>
      <c r="H1227" s="92"/>
      <c r="I1227" s="40">
        <f>SUM(I1217:I1226)</f>
        <v>100</v>
      </c>
      <c r="K1227" s="40">
        <f>SUM(K1217:K1226)</f>
        <v>11000</v>
      </c>
      <c r="L1227" s="25"/>
      <c r="M1227" s="97">
        <f>SUM(M1217:M1226)</f>
        <v>30900</v>
      </c>
    </row>
    <row r="1228" spans="1:13" ht="14.5" thickTop="1" x14ac:dyDescent="0.3">
      <c r="A1228" s="99" t="s">
        <v>1882</v>
      </c>
      <c r="B1228" s="100"/>
      <c r="C1228" s="74"/>
      <c r="D1228" s="25"/>
      <c r="F1228" s="3"/>
      <c r="H1228" s="92"/>
      <c r="L1228" s="25"/>
      <c r="M1228" s="15"/>
    </row>
    <row r="1229" spans="1:13" x14ac:dyDescent="0.3">
      <c r="A1229" s="74" t="s">
        <v>1689</v>
      </c>
      <c r="B1229" s="93">
        <v>81200</v>
      </c>
      <c r="C1229" s="74" t="s">
        <v>584</v>
      </c>
      <c r="D1229" s="25">
        <v>21000</v>
      </c>
      <c r="E1229" s="25">
        <v>0</v>
      </c>
      <c r="F1229" s="3"/>
      <c r="G1229" s="15">
        <f t="shared" ref="G1229:G1235" si="198">D1229+E1229</f>
        <v>21000</v>
      </c>
      <c r="H1229" s="92"/>
      <c r="I1229" s="25">
        <f>5000-750</f>
        <v>4250</v>
      </c>
      <c r="K1229" s="25">
        <v>5000</v>
      </c>
      <c r="L1229" s="25"/>
      <c r="M1229" s="15">
        <f t="shared" ref="M1229:M1235" si="199">G1229-I1229-K1229</f>
        <v>11750</v>
      </c>
    </row>
    <row r="1230" spans="1:13" x14ac:dyDescent="0.3">
      <c r="A1230" s="74" t="s">
        <v>1690</v>
      </c>
      <c r="B1230" s="93">
        <v>81205</v>
      </c>
      <c r="C1230" s="74" t="s">
        <v>356</v>
      </c>
      <c r="D1230" s="25">
        <v>0</v>
      </c>
      <c r="E1230" s="25">
        <v>0</v>
      </c>
      <c r="F1230" s="3"/>
      <c r="G1230" s="15">
        <f t="shared" si="198"/>
        <v>0</v>
      </c>
      <c r="H1230" s="92"/>
      <c r="I1230" s="25">
        <v>0</v>
      </c>
      <c r="K1230" s="25">
        <v>0</v>
      </c>
      <c r="L1230" s="25"/>
      <c r="M1230" s="15">
        <f t="shared" si="199"/>
        <v>0</v>
      </c>
    </row>
    <row r="1231" spans="1:13" x14ac:dyDescent="0.3">
      <c r="A1231" s="74" t="s">
        <v>1691</v>
      </c>
      <c r="B1231" s="93">
        <v>81220</v>
      </c>
      <c r="C1231" s="74" t="s">
        <v>1582</v>
      </c>
      <c r="D1231" s="25">
        <v>7000</v>
      </c>
      <c r="E1231" s="25">
        <v>0</v>
      </c>
      <c r="F1231" s="3"/>
      <c r="G1231" s="15">
        <f t="shared" si="198"/>
        <v>7000</v>
      </c>
      <c r="H1231" s="92"/>
      <c r="I1231" s="25">
        <v>750</v>
      </c>
      <c r="K1231" s="25">
        <v>0</v>
      </c>
      <c r="L1231" s="25"/>
      <c r="M1231" s="15">
        <f t="shared" si="199"/>
        <v>6250</v>
      </c>
    </row>
    <row r="1232" spans="1:13" x14ac:dyDescent="0.3">
      <c r="A1232" s="74" t="s">
        <v>1692</v>
      </c>
      <c r="B1232" s="93">
        <v>81240</v>
      </c>
      <c r="C1232" s="74" t="s">
        <v>623</v>
      </c>
      <c r="D1232" s="25">
        <v>7000</v>
      </c>
      <c r="E1232" s="25">
        <v>0</v>
      </c>
      <c r="F1232" s="3"/>
      <c r="G1232" s="15">
        <f t="shared" si="198"/>
        <v>7000</v>
      </c>
      <c r="H1232" s="92"/>
      <c r="I1232" s="25">
        <v>0</v>
      </c>
      <c r="K1232" s="25">
        <v>0</v>
      </c>
      <c r="L1232" s="25"/>
      <c r="M1232" s="15">
        <f t="shared" si="199"/>
        <v>7000</v>
      </c>
    </row>
    <row r="1233" spans="1:13" x14ac:dyDescent="0.3">
      <c r="A1233" s="74" t="s">
        <v>1693</v>
      </c>
      <c r="B1233" s="93">
        <v>81260</v>
      </c>
      <c r="C1233" s="74" t="s">
        <v>337</v>
      </c>
      <c r="D1233" s="25">
        <v>0</v>
      </c>
      <c r="E1233" s="25">
        <v>0</v>
      </c>
      <c r="F1233" s="3"/>
      <c r="G1233" s="15">
        <f t="shared" si="198"/>
        <v>0</v>
      </c>
      <c r="H1233" s="92"/>
      <c r="I1233" s="25">
        <v>0</v>
      </c>
      <c r="K1233" s="25">
        <v>0</v>
      </c>
      <c r="L1233" s="25"/>
      <c r="M1233" s="15">
        <f t="shared" si="199"/>
        <v>0</v>
      </c>
    </row>
    <row r="1234" spans="1:13" x14ac:dyDescent="0.3">
      <c r="A1234" s="74" t="s">
        <v>1694</v>
      </c>
      <c r="B1234" s="93">
        <v>81280</v>
      </c>
      <c r="C1234" s="74" t="s">
        <v>589</v>
      </c>
      <c r="D1234" s="25">
        <v>0</v>
      </c>
      <c r="E1234" s="25">
        <v>0</v>
      </c>
      <c r="F1234" s="3"/>
      <c r="G1234" s="15">
        <f t="shared" si="198"/>
        <v>0</v>
      </c>
      <c r="H1234" s="92"/>
      <c r="I1234" s="25">
        <v>0</v>
      </c>
      <c r="K1234" s="25">
        <v>0</v>
      </c>
      <c r="L1234" s="25"/>
      <c r="M1234" s="15">
        <f t="shared" si="199"/>
        <v>0</v>
      </c>
    </row>
    <row r="1235" spans="1:13" x14ac:dyDescent="0.3">
      <c r="A1235" s="74" t="s">
        <v>1695</v>
      </c>
      <c r="B1235" s="93">
        <v>81300</v>
      </c>
      <c r="C1235" s="74" t="s">
        <v>343</v>
      </c>
      <c r="D1235" s="25">
        <v>0</v>
      </c>
      <c r="E1235" s="25">
        <v>0</v>
      </c>
      <c r="F1235" s="3"/>
      <c r="G1235" s="15">
        <f t="shared" si="198"/>
        <v>0</v>
      </c>
      <c r="H1235" s="92"/>
      <c r="I1235" s="25">
        <v>0</v>
      </c>
      <c r="K1235" s="25">
        <v>0</v>
      </c>
      <c r="L1235" s="25"/>
      <c r="M1235" s="15">
        <f t="shared" si="199"/>
        <v>0</v>
      </c>
    </row>
    <row r="1236" spans="1:13" ht="14.5" thickBot="1" x14ac:dyDescent="0.35">
      <c r="A1236" s="74" t="s">
        <v>1696</v>
      </c>
      <c r="B1236" s="93">
        <v>81320</v>
      </c>
      <c r="C1236" s="99" t="s">
        <v>1697</v>
      </c>
      <c r="D1236" s="40">
        <f>SUM(D1228:D1235)</f>
        <v>35000</v>
      </c>
      <c r="E1236" s="40">
        <f>SUM(E1228:E1235)</f>
        <v>0</v>
      </c>
      <c r="F1236" s="3"/>
      <c r="G1236" s="40">
        <f>SUM(G1228:G1235)</f>
        <v>35000</v>
      </c>
      <c r="H1236" s="92"/>
      <c r="I1236" s="40">
        <f>SUM(I1228:I1235)</f>
        <v>5000</v>
      </c>
      <c r="K1236" s="40">
        <f>SUM(K1228:K1235)</f>
        <v>5000</v>
      </c>
      <c r="L1236" s="25"/>
      <c r="M1236" s="97">
        <f>SUM(M1228:M1235)</f>
        <v>25000</v>
      </c>
    </row>
    <row r="1237" spans="1:13" ht="15" thickTop="1" thickBot="1" x14ac:dyDescent="0.35">
      <c r="A1237" s="74" t="s">
        <v>1698</v>
      </c>
      <c r="B1237" s="93">
        <v>81340</v>
      </c>
      <c r="C1237" s="99" t="s">
        <v>1699</v>
      </c>
      <c r="D1237" s="40">
        <f>D1227+D1236</f>
        <v>77000</v>
      </c>
      <c r="E1237" s="40">
        <f>E1227+E1236</f>
        <v>0</v>
      </c>
      <c r="F1237" s="3"/>
      <c r="G1237" s="40">
        <f>G1227+G1236</f>
        <v>77000</v>
      </c>
      <c r="H1237" s="92"/>
      <c r="I1237" s="40">
        <f>I1227+I1236</f>
        <v>5100</v>
      </c>
      <c r="K1237" s="40">
        <f>K1227+K1236</f>
        <v>16000</v>
      </c>
      <c r="L1237" s="25"/>
      <c r="M1237" s="97">
        <f>M1227+M1236</f>
        <v>55900</v>
      </c>
    </row>
    <row r="1238" spans="1:13" ht="14.5" thickTop="1" x14ac:dyDescent="0.3">
      <c r="A1238" s="99" t="s">
        <v>1883</v>
      </c>
      <c r="B1238" s="100"/>
      <c r="C1238" s="74"/>
      <c r="D1238" s="25"/>
      <c r="F1238" s="3"/>
      <c r="H1238" s="92"/>
      <c r="L1238" s="25"/>
      <c r="M1238" s="15"/>
    </row>
    <row r="1239" spans="1:13" x14ac:dyDescent="0.3">
      <c r="A1239" s="74" t="s">
        <v>1700</v>
      </c>
      <c r="B1239" s="93">
        <v>82000</v>
      </c>
      <c r="C1239" s="74" t="s">
        <v>329</v>
      </c>
      <c r="D1239" s="25">
        <v>20000</v>
      </c>
      <c r="E1239" s="25">
        <v>0</v>
      </c>
      <c r="F1239" s="3"/>
      <c r="G1239" s="15">
        <f t="shared" ref="G1239:G1248" si="200">D1239+E1239</f>
        <v>20000</v>
      </c>
      <c r="H1239" s="92"/>
      <c r="I1239" s="25">
        <v>7000</v>
      </c>
      <c r="K1239" s="25">
        <v>10000</v>
      </c>
      <c r="L1239" s="25"/>
      <c r="M1239" s="15">
        <f t="shared" ref="M1239:M1248" si="201">G1239-I1239-K1239</f>
        <v>3000</v>
      </c>
    </row>
    <row r="1240" spans="1:13" x14ac:dyDescent="0.3">
      <c r="A1240" s="74" t="s">
        <v>1701</v>
      </c>
      <c r="B1240" s="93">
        <v>82020</v>
      </c>
      <c r="C1240" s="74" t="s">
        <v>331</v>
      </c>
      <c r="D1240" s="25">
        <v>15000</v>
      </c>
      <c r="E1240" s="25">
        <v>0</v>
      </c>
      <c r="F1240" s="3"/>
      <c r="G1240" s="15">
        <f t="shared" si="200"/>
        <v>15000</v>
      </c>
      <c r="H1240" s="92"/>
      <c r="I1240" s="25">
        <v>8000</v>
      </c>
      <c r="K1240" s="25">
        <v>7000</v>
      </c>
      <c r="L1240" s="25"/>
      <c r="M1240" s="15">
        <f t="shared" si="201"/>
        <v>0</v>
      </c>
    </row>
    <row r="1241" spans="1:13" x14ac:dyDescent="0.3">
      <c r="A1241" s="74" t="s">
        <v>1702</v>
      </c>
      <c r="B1241" s="93">
        <v>82040</v>
      </c>
      <c r="C1241" s="74" t="s">
        <v>607</v>
      </c>
      <c r="D1241" s="25">
        <v>0</v>
      </c>
      <c r="E1241" s="25">
        <v>0</v>
      </c>
      <c r="F1241" s="3"/>
      <c r="G1241" s="15">
        <f t="shared" si="200"/>
        <v>0</v>
      </c>
      <c r="H1241" s="92"/>
      <c r="I1241" s="25">
        <v>0</v>
      </c>
      <c r="K1241" s="25">
        <v>0</v>
      </c>
      <c r="L1241" s="25"/>
      <c r="M1241" s="15">
        <f t="shared" si="201"/>
        <v>0</v>
      </c>
    </row>
    <row r="1242" spans="1:13" x14ac:dyDescent="0.3">
      <c r="A1242" s="74" t="s">
        <v>1703</v>
      </c>
      <c r="B1242" s="93">
        <v>82060</v>
      </c>
      <c r="C1242" s="74" t="s">
        <v>609</v>
      </c>
      <c r="D1242" s="25">
        <v>0</v>
      </c>
      <c r="E1242" s="25">
        <v>0</v>
      </c>
      <c r="F1242" s="3"/>
      <c r="G1242" s="15">
        <f t="shared" si="200"/>
        <v>0</v>
      </c>
      <c r="H1242" s="92"/>
      <c r="I1242" s="25">
        <v>0</v>
      </c>
      <c r="K1242" s="25">
        <v>0</v>
      </c>
      <c r="L1242" s="25"/>
      <c r="M1242" s="15">
        <f t="shared" si="201"/>
        <v>0</v>
      </c>
    </row>
    <row r="1243" spans="1:13" x14ac:dyDescent="0.3">
      <c r="A1243" s="74" t="s">
        <v>1704</v>
      </c>
      <c r="B1243" s="93">
        <v>82065</v>
      </c>
      <c r="C1243" s="74" t="s">
        <v>356</v>
      </c>
      <c r="D1243" s="25">
        <v>0</v>
      </c>
      <c r="E1243" s="25">
        <v>0</v>
      </c>
      <c r="F1243" s="3"/>
      <c r="G1243" s="15">
        <f t="shared" si="200"/>
        <v>0</v>
      </c>
      <c r="H1243" s="92"/>
      <c r="I1243" s="25">
        <v>0</v>
      </c>
      <c r="K1243" s="25">
        <v>0</v>
      </c>
      <c r="L1243" s="25"/>
      <c r="M1243" s="15">
        <f t="shared" si="201"/>
        <v>0</v>
      </c>
    </row>
    <row r="1244" spans="1:13" x14ac:dyDescent="0.3">
      <c r="A1244" s="74" t="s">
        <v>1705</v>
      </c>
      <c r="B1244" s="93">
        <v>82080</v>
      </c>
      <c r="C1244" s="74" t="s">
        <v>623</v>
      </c>
      <c r="D1244" s="25">
        <v>0</v>
      </c>
      <c r="E1244" s="25">
        <v>0</v>
      </c>
      <c r="F1244" s="3"/>
      <c r="G1244" s="15">
        <f t="shared" si="200"/>
        <v>0</v>
      </c>
      <c r="H1244" s="92"/>
      <c r="I1244" s="25">
        <v>0</v>
      </c>
      <c r="K1244" s="25">
        <v>0</v>
      </c>
      <c r="L1244" s="25"/>
      <c r="M1244" s="15">
        <f t="shared" si="201"/>
        <v>0</v>
      </c>
    </row>
    <row r="1245" spans="1:13" x14ac:dyDescent="0.3">
      <c r="A1245" s="74" t="s">
        <v>1706</v>
      </c>
      <c r="B1245" s="93">
        <v>82100</v>
      </c>
      <c r="C1245" s="74" t="s">
        <v>337</v>
      </c>
      <c r="D1245" s="25">
        <v>2000</v>
      </c>
      <c r="E1245" s="25">
        <v>0</v>
      </c>
      <c r="F1245" s="3"/>
      <c r="G1245" s="15">
        <f t="shared" si="200"/>
        <v>2000</v>
      </c>
      <c r="H1245" s="92"/>
      <c r="I1245" s="25">
        <v>1000</v>
      </c>
      <c r="K1245" s="25">
        <v>1000</v>
      </c>
      <c r="L1245" s="25"/>
      <c r="M1245" s="15">
        <f t="shared" si="201"/>
        <v>0</v>
      </c>
    </row>
    <row r="1246" spans="1:13" x14ac:dyDescent="0.3">
      <c r="A1246" s="74" t="s">
        <v>1707</v>
      </c>
      <c r="B1246" s="93">
        <v>82120</v>
      </c>
      <c r="C1246" s="74" t="s">
        <v>339</v>
      </c>
      <c r="D1246" s="25">
        <v>0</v>
      </c>
      <c r="E1246" s="25">
        <v>0</v>
      </c>
      <c r="F1246" s="3"/>
      <c r="G1246" s="15">
        <f t="shared" si="200"/>
        <v>0</v>
      </c>
      <c r="H1246" s="92"/>
      <c r="I1246" s="25">
        <v>0</v>
      </c>
      <c r="K1246" s="25">
        <v>0</v>
      </c>
      <c r="L1246" s="25"/>
      <c r="M1246" s="15">
        <f t="shared" si="201"/>
        <v>0</v>
      </c>
    </row>
    <row r="1247" spans="1:13" x14ac:dyDescent="0.3">
      <c r="A1247" s="74" t="s">
        <v>1708</v>
      </c>
      <c r="B1247" s="93">
        <v>82140</v>
      </c>
      <c r="C1247" s="74" t="s">
        <v>341</v>
      </c>
      <c r="D1247" s="25">
        <v>0</v>
      </c>
      <c r="E1247" s="25">
        <v>0</v>
      </c>
      <c r="F1247" s="3"/>
      <c r="G1247" s="15">
        <f t="shared" si="200"/>
        <v>0</v>
      </c>
      <c r="H1247" s="92"/>
      <c r="I1247" s="25">
        <v>0</v>
      </c>
      <c r="K1247" s="25">
        <v>0</v>
      </c>
      <c r="L1247" s="25"/>
      <c r="M1247" s="15">
        <f t="shared" si="201"/>
        <v>0</v>
      </c>
    </row>
    <row r="1248" spans="1:13" x14ac:dyDescent="0.3">
      <c r="A1248" s="74" t="s">
        <v>1709</v>
      </c>
      <c r="B1248" s="93">
        <v>82160</v>
      </c>
      <c r="C1248" s="74" t="s">
        <v>343</v>
      </c>
      <c r="D1248" s="25">
        <v>1000</v>
      </c>
      <c r="E1248" s="25">
        <v>0</v>
      </c>
      <c r="F1248" s="3"/>
      <c r="G1248" s="15">
        <f t="shared" si="200"/>
        <v>1000</v>
      </c>
      <c r="H1248" s="92"/>
      <c r="I1248" s="25">
        <v>1000</v>
      </c>
      <c r="K1248" s="25">
        <v>0</v>
      </c>
      <c r="L1248" s="25"/>
      <c r="M1248" s="15">
        <f t="shared" si="201"/>
        <v>0</v>
      </c>
    </row>
    <row r="1249" spans="1:13" ht="14.5" thickBot="1" x14ac:dyDescent="0.35">
      <c r="A1249" s="74" t="s">
        <v>1710</v>
      </c>
      <c r="B1249" s="93">
        <v>82180</v>
      </c>
      <c r="C1249" s="99" t="s">
        <v>1711</v>
      </c>
      <c r="D1249" s="40">
        <f>SUM(D1239:D1248)</f>
        <v>38000</v>
      </c>
      <c r="E1249" s="40">
        <f>SUM(E1239:E1248)</f>
        <v>0</v>
      </c>
      <c r="F1249" s="3"/>
      <c r="G1249" s="40">
        <f>SUM(G1239:G1248)</f>
        <v>38000</v>
      </c>
      <c r="H1249" s="92"/>
      <c r="I1249" s="40">
        <f>SUM(I1239:I1248)</f>
        <v>17000</v>
      </c>
      <c r="K1249" s="40">
        <f>SUM(K1239:K1248)</f>
        <v>18000</v>
      </c>
      <c r="L1249" s="25"/>
      <c r="M1249" s="97">
        <f>SUM(M1239:M1248)</f>
        <v>3000</v>
      </c>
    </row>
    <row r="1250" spans="1:13" ht="14.5" thickTop="1" x14ac:dyDescent="0.3">
      <c r="A1250" s="99" t="s">
        <v>1884</v>
      </c>
      <c r="B1250" s="100"/>
      <c r="C1250" s="74"/>
      <c r="D1250" s="25"/>
      <c r="F1250" s="3"/>
      <c r="H1250" s="92"/>
      <c r="L1250" s="25"/>
      <c r="M1250" s="15"/>
    </row>
    <row r="1251" spans="1:13" x14ac:dyDescent="0.3">
      <c r="A1251" s="74" t="s">
        <v>1712</v>
      </c>
      <c r="B1251" s="93">
        <v>82200</v>
      </c>
      <c r="C1251" s="74" t="s">
        <v>584</v>
      </c>
      <c r="D1251" s="25">
        <v>8000</v>
      </c>
      <c r="E1251" s="25">
        <v>0</v>
      </c>
      <c r="F1251" s="3"/>
      <c r="G1251" s="15">
        <f t="shared" ref="G1251:G1257" si="202">D1251+E1251</f>
        <v>8000</v>
      </c>
      <c r="H1251" s="92"/>
      <c r="I1251" s="25">
        <v>0</v>
      </c>
      <c r="K1251" s="25">
        <v>2000</v>
      </c>
      <c r="L1251" s="25"/>
      <c r="M1251" s="15">
        <f t="shared" ref="M1251:M1257" si="203">G1251-I1251-K1251</f>
        <v>6000</v>
      </c>
    </row>
    <row r="1252" spans="1:13" x14ac:dyDescent="0.3">
      <c r="A1252" s="74" t="s">
        <v>1713</v>
      </c>
      <c r="B1252" s="93">
        <v>82205</v>
      </c>
      <c r="C1252" s="74" t="s">
        <v>356</v>
      </c>
      <c r="D1252" s="25">
        <v>0</v>
      </c>
      <c r="E1252" s="25">
        <v>0</v>
      </c>
      <c r="F1252" s="3"/>
      <c r="G1252" s="15">
        <f t="shared" si="202"/>
        <v>0</v>
      </c>
      <c r="H1252" s="92"/>
      <c r="I1252" s="25">
        <v>0</v>
      </c>
      <c r="K1252" s="25">
        <v>0</v>
      </c>
      <c r="L1252" s="25"/>
      <c r="M1252" s="15">
        <f t="shared" si="203"/>
        <v>0</v>
      </c>
    </row>
    <row r="1253" spans="1:13" x14ac:dyDescent="0.3">
      <c r="A1253" s="74" t="s">
        <v>1714</v>
      </c>
      <c r="B1253" s="93">
        <v>82220</v>
      </c>
      <c r="C1253" s="74" t="s">
        <v>1582</v>
      </c>
      <c r="D1253" s="25">
        <v>7000</v>
      </c>
      <c r="E1253" s="25">
        <v>0</v>
      </c>
      <c r="F1253" s="3"/>
      <c r="G1253" s="15">
        <f t="shared" si="202"/>
        <v>7000</v>
      </c>
      <c r="H1253" s="92"/>
      <c r="I1253" s="25">
        <v>2000</v>
      </c>
      <c r="K1253" s="25">
        <v>2000</v>
      </c>
      <c r="L1253" s="25"/>
      <c r="M1253" s="15">
        <f t="shared" si="203"/>
        <v>3000</v>
      </c>
    </row>
    <row r="1254" spans="1:13" x14ac:dyDescent="0.3">
      <c r="A1254" s="74" t="s">
        <v>1715</v>
      </c>
      <c r="B1254" s="93">
        <v>82240</v>
      </c>
      <c r="C1254" s="74" t="s">
        <v>623</v>
      </c>
      <c r="D1254" s="25">
        <v>4000</v>
      </c>
      <c r="E1254" s="25">
        <v>0</v>
      </c>
      <c r="F1254" s="3"/>
      <c r="G1254" s="15">
        <f t="shared" si="202"/>
        <v>4000</v>
      </c>
      <c r="H1254" s="92"/>
      <c r="I1254" s="25">
        <v>0</v>
      </c>
      <c r="K1254" s="25">
        <v>2000</v>
      </c>
      <c r="L1254" s="25"/>
      <c r="M1254" s="15">
        <f t="shared" si="203"/>
        <v>2000</v>
      </c>
    </row>
    <row r="1255" spans="1:13" x14ac:dyDescent="0.3">
      <c r="A1255" s="74" t="s">
        <v>1716</v>
      </c>
      <c r="B1255" s="93">
        <v>82260</v>
      </c>
      <c r="C1255" s="74" t="s">
        <v>337</v>
      </c>
      <c r="D1255" s="25">
        <v>3000</v>
      </c>
      <c r="E1255" s="25">
        <v>0</v>
      </c>
      <c r="F1255" s="3"/>
      <c r="G1255" s="15">
        <f t="shared" si="202"/>
        <v>3000</v>
      </c>
      <c r="H1255" s="92"/>
      <c r="I1255" s="25">
        <v>0</v>
      </c>
      <c r="K1255" s="25">
        <v>0</v>
      </c>
      <c r="L1255" s="25"/>
      <c r="M1255" s="15">
        <f t="shared" si="203"/>
        <v>3000</v>
      </c>
    </row>
    <row r="1256" spans="1:13" x14ac:dyDescent="0.3">
      <c r="A1256" s="74" t="s">
        <v>1717</v>
      </c>
      <c r="B1256" s="93">
        <v>82280</v>
      </c>
      <c r="C1256" s="74" t="s">
        <v>589</v>
      </c>
      <c r="D1256" s="25">
        <v>1000</v>
      </c>
      <c r="E1256" s="25">
        <v>0</v>
      </c>
      <c r="F1256" s="3"/>
      <c r="G1256" s="15">
        <f t="shared" si="202"/>
        <v>1000</v>
      </c>
      <c r="H1256" s="92"/>
      <c r="I1256" s="25">
        <v>0</v>
      </c>
      <c r="K1256" s="25">
        <v>1000</v>
      </c>
      <c r="L1256" s="25"/>
      <c r="M1256" s="15">
        <f t="shared" si="203"/>
        <v>0</v>
      </c>
    </row>
    <row r="1257" spans="1:13" x14ac:dyDescent="0.3">
      <c r="A1257" s="74" t="s">
        <v>1718</v>
      </c>
      <c r="B1257" s="93">
        <v>82300</v>
      </c>
      <c r="C1257" s="74" t="s">
        <v>343</v>
      </c>
      <c r="D1257" s="25">
        <v>1000</v>
      </c>
      <c r="E1257" s="25">
        <v>0</v>
      </c>
      <c r="F1257" s="3"/>
      <c r="G1257" s="15">
        <f t="shared" si="202"/>
        <v>1000</v>
      </c>
      <c r="H1257" s="92"/>
      <c r="I1257" s="25">
        <v>0</v>
      </c>
      <c r="K1257" s="25">
        <v>1000</v>
      </c>
      <c r="L1257" s="25"/>
      <c r="M1257" s="15">
        <f t="shared" si="203"/>
        <v>0</v>
      </c>
    </row>
    <row r="1258" spans="1:13" ht="14.5" thickBot="1" x14ac:dyDescent="0.35">
      <c r="A1258" s="74" t="s">
        <v>1719</v>
      </c>
      <c r="B1258" s="93">
        <v>82320</v>
      </c>
      <c r="C1258" s="99" t="s">
        <v>1720</v>
      </c>
      <c r="D1258" s="40">
        <f>SUM(D1250:D1257)</f>
        <v>24000</v>
      </c>
      <c r="E1258" s="40">
        <f>SUM(E1250:E1257)</f>
        <v>0</v>
      </c>
      <c r="F1258" s="3"/>
      <c r="G1258" s="40">
        <f>SUM(G1250:G1257)</f>
        <v>24000</v>
      </c>
      <c r="H1258" s="92"/>
      <c r="I1258" s="40">
        <f>SUM(I1250:I1257)</f>
        <v>2000</v>
      </c>
      <c r="K1258" s="40">
        <f>SUM(K1250:K1257)</f>
        <v>8000</v>
      </c>
      <c r="L1258" s="25"/>
      <c r="M1258" s="97">
        <f>SUM(M1250:M1257)</f>
        <v>14000</v>
      </c>
    </row>
    <row r="1259" spans="1:13" ht="15" thickTop="1" thickBot="1" x14ac:dyDescent="0.35">
      <c r="A1259" s="74" t="s">
        <v>1721</v>
      </c>
      <c r="B1259" s="93">
        <v>82340</v>
      </c>
      <c r="C1259" s="99" t="s">
        <v>1722</v>
      </c>
      <c r="D1259" s="40">
        <f>D1249+D1258</f>
        <v>62000</v>
      </c>
      <c r="E1259" s="40">
        <f>E1249+E1258</f>
        <v>0</v>
      </c>
      <c r="F1259" s="3"/>
      <c r="G1259" s="40">
        <f>G1249+G1258</f>
        <v>62000</v>
      </c>
      <c r="H1259" s="92"/>
      <c r="I1259" s="40">
        <f>I1249+I1258</f>
        <v>19000</v>
      </c>
      <c r="K1259" s="40">
        <f>K1249+K1258</f>
        <v>26000</v>
      </c>
      <c r="L1259" s="25"/>
      <c r="M1259" s="97">
        <f>M1249+M1258</f>
        <v>17000</v>
      </c>
    </row>
    <row r="1260" spans="1:13" ht="14.5" thickTop="1" x14ac:dyDescent="0.3">
      <c r="A1260" s="99" t="s">
        <v>1885</v>
      </c>
      <c r="B1260" s="100"/>
      <c r="C1260" s="74"/>
      <c r="D1260" s="25"/>
      <c r="F1260" s="3"/>
      <c r="H1260" s="92"/>
      <c r="L1260" s="25"/>
      <c r="M1260" s="15"/>
    </row>
    <row r="1261" spans="1:13" x14ac:dyDescent="0.3">
      <c r="A1261" s="74" t="s">
        <v>1723</v>
      </c>
      <c r="B1261" s="93">
        <v>83000</v>
      </c>
      <c r="C1261" s="74" t="s">
        <v>584</v>
      </c>
      <c r="D1261" s="25">
        <v>0</v>
      </c>
      <c r="E1261" s="25">
        <v>0</v>
      </c>
      <c r="F1261" s="3"/>
      <c r="G1261" s="15">
        <f t="shared" ref="G1261:G1264" si="204">D1261+E1261</f>
        <v>0</v>
      </c>
      <c r="H1261" s="92"/>
      <c r="I1261" s="25">
        <v>0</v>
      </c>
      <c r="K1261" s="25">
        <v>0</v>
      </c>
      <c r="L1261" s="25"/>
      <c r="M1261" s="15">
        <f>G1261-I1261-K1261</f>
        <v>0</v>
      </c>
    </row>
    <row r="1262" spans="1:13" x14ac:dyDescent="0.3">
      <c r="A1262" s="74" t="s">
        <v>1724</v>
      </c>
      <c r="B1262" s="93">
        <v>83005</v>
      </c>
      <c r="C1262" s="74" t="s">
        <v>356</v>
      </c>
      <c r="D1262" s="25">
        <v>0</v>
      </c>
      <c r="E1262" s="25">
        <v>0</v>
      </c>
      <c r="F1262" s="3"/>
      <c r="G1262" s="15">
        <f t="shared" si="204"/>
        <v>0</v>
      </c>
      <c r="H1262" s="92"/>
      <c r="I1262" s="25">
        <v>0</v>
      </c>
      <c r="K1262" s="25">
        <v>0</v>
      </c>
      <c r="L1262" s="25"/>
      <c r="M1262" s="15">
        <f>G1262-I1262-K1262</f>
        <v>0</v>
      </c>
    </row>
    <row r="1263" spans="1:13" x14ac:dyDescent="0.3">
      <c r="A1263" s="74" t="s">
        <v>1725</v>
      </c>
      <c r="B1263" s="93">
        <v>83020</v>
      </c>
      <c r="C1263" s="74" t="s">
        <v>589</v>
      </c>
      <c r="D1263" s="25">
        <v>6402</v>
      </c>
      <c r="E1263" s="25">
        <v>0</v>
      </c>
      <c r="F1263" s="3"/>
      <c r="G1263" s="15">
        <f t="shared" si="204"/>
        <v>6402</v>
      </c>
      <c r="H1263" s="92"/>
      <c r="I1263" s="25">
        <v>402</v>
      </c>
      <c r="K1263" s="25">
        <v>200</v>
      </c>
      <c r="L1263" s="25"/>
      <c r="M1263" s="15">
        <f>G1263-I1263-K1263</f>
        <v>5800</v>
      </c>
    </row>
    <row r="1264" spans="1:13" x14ac:dyDescent="0.3">
      <c r="A1264" s="74" t="s">
        <v>1726</v>
      </c>
      <c r="B1264" s="93">
        <v>83040</v>
      </c>
      <c r="C1264" s="74" t="s">
        <v>343</v>
      </c>
      <c r="D1264" s="25">
        <v>0</v>
      </c>
      <c r="E1264" s="25">
        <v>0</v>
      </c>
      <c r="F1264" s="3"/>
      <c r="G1264" s="15">
        <f t="shared" si="204"/>
        <v>0</v>
      </c>
      <c r="H1264" s="92"/>
      <c r="I1264" s="25">
        <v>0</v>
      </c>
      <c r="K1264" s="25">
        <v>0</v>
      </c>
      <c r="L1264" s="25"/>
      <c r="M1264" s="15">
        <f>G1264-I1264-K1264</f>
        <v>0</v>
      </c>
    </row>
    <row r="1265" spans="1:13" ht="14.5" thickBot="1" x14ac:dyDescent="0.35">
      <c r="A1265" s="74" t="s">
        <v>1727</v>
      </c>
      <c r="B1265" s="93">
        <v>83060</v>
      </c>
      <c r="C1265" s="99" t="s">
        <v>1728</v>
      </c>
      <c r="D1265" s="40">
        <f>SUM(D1261:D1264)</f>
        <v>6402</v>
      </c>
      <c r="E1265" s="40">
        <f>SUM(E1261:E1264)</f>
        <v>0</v>
      </c>
      <c r="F1265" s="3"/>
      <c r="G1265" s="40">
        <f>SUM(G1261:G1264)</f>
        <v>6402</v>
      </c>
      <c r="H1265" s="92"/>
      <c r="I1265" s="40">
        <f>SUM(I1261:I1264)</f>
        <v>402</v>
      </c>
      <c r="K1265" s="40">
        <f>SUM(K1261:K1264)</f>
        <v>200</v>
      </c>
      <c r="L1265" s="25"/>
      <c r="M1265" s="97">
        <f>SUM(M1261:M1264)</f>
        <v>5800</v>
      </c>
    </row>
    <row r="1266" spans="1:13" ht="15" thickTop="1" thickBot="1" x14ac:dyDescent="0.35">
      <c r="A1266" s="74" t="s">
        <v>1729</v>
      </c>
      <c r="B1266" s="93">
        <v>83080</v>
      </c>
      <c r="C1266" s="99" t="s">
        <v>1730</v>
      </c>
      <c r="D1266" s="113">
        <f>D1259+D1237+D1215+D1193+D1171+D1149+D1127+D1265</f>
        <v>408005</v>
      </c>
      <c r="E1266" s="113">
        <f>E1259+E1237+E1215+E1193+E1171+E1149+E1127+E1265</f>
        <v>0</v>
      </c>
      <c r="F1266" s="3"/>
      <c r="G1266" s="113">
        <f>G1259+G1237+G1215+G1193+G1171+G1149+G1127+G1265</f>
        <v>408005</v>
      </c>
      <c r="H1266" s="109"/>
      <c r="I1266" s="113">
        <f>I1259+I1237+I1215+I1193+I1171+I1149+I1127+I1265</f>
        <v>71605</v>
      </c>
      <c r="J1266" s="37"/>
      <c r="K1266" s="113">
        <f>K1259+K1237+K1215+K1193+K1171+K1149+K1127+K1265</f>
        <v>197600</v>
      </c>
      <c r="L1266" s="37"/>
      <c r="M1266" s="114">
        <f>M1259+M1237+M1215+M1193+M1171+M1149+M1127+M1265</f>
        <v>138800</v>
      </c>
    </row>
    <row r="1267" spans="1:13" ht="14.5" thickTop="1" x14ac:dyDescent="0.3">
      <c r="A1267" s="74" t="s">
        <v>1731</v>
      </c>
      <c r="B1267" s="93">
        <v>84000</v>
      </c>
      <c r="C1267" s="74" t="s">
        <v>240</v>
      </c>
      <c r="D1267" s="25">
        <v>5600</v>
      </c>
      <c r="E1267" s="25">
        <v>0</v>
      </c>
      <c r="F1267" s="3"/>
      <c r="G1267" s="15">
        <f t="shared" ref="G1267:G1269" si="205">D1267+E1267</f>
        <v>5600</v>
      </c>
      <c r="H1267" s="92"/>
      <c r="I1267" s="25">
        <v>600</v>
      </c>
      <c r="K1267" s="25">
        <v>100</v>
      </c>
      <c r="L1267" s="25"/>
      <c r="M1267" s="15">
        <f>G1267-I1267-K1267</f>
        <v>4900</v>
      </c>
    </row>
    <row r="1268" spans="1:13" x14ac:dyDescent="0.3">
      <c r="A1268" s="74" t="s">
        <v>241</v>
      </c>
      <c r="B1268" s="93">
        <v>84005</v>
      </c>
      <c r="C1268" s="74" t="s">
        <v>242</v>
      </c>
      <c r="D1268" s="25">
        <v>0</v>
      </c>
      <c r="E1268" s="25">
        <v>0</v>
      </c>
      <c r="F1268" s="3"/>
      <c r="G1268" s="15">
        <f t="shared" si="205"/>
        <v>0</v>
      </c>
      <c r="H1268" s="92"/>
      <c r="I1268" s="25">
        <v>0</v>
      </c>
      <c r="K1268" s="25">
        <v>0</v>
      </c>
      <c r="L1268" s="25"/>
      <c r="M1268" s="15">
        <f>G1268-I1268-K1268</f>
        <v>0</v>
      </c>
    </row>
    <row r="1269" spans="1:13" x14ac:dyDescent="0.3">
      <c r="A1269" s="74" t="s">
        <v>243</v>
      </c>
      <c r="B1269" s="93">
        <v>84020</v>
      </c>
      <c r="C1269" s="74" t="s">
        <v>1732</v>
      </c>
      <c r="D1269" s="25">
        <v>5209</v>
      </c>
      <c r="E1269" s="25">
        <v>0</v>
      </c>
      <c r="F1269" s="3"/>
      <c r="G1269" s="15">
        <f t="shared" si="205"/>
        <v>5209</v>
      </c>
      <c r="H1269" s="92"/>
      <c r="I1269" s="25">
        <v>930</v>
      </c>
      <c r="K1269" s="25">
        <v>300</v>
      </c>
      <c r="L1269" s="25"/>
      <c r="M1269" s="15">
        <f>G1269-I1269-K1269</f>
        <v>3979</v>
      </c>
    </row>
    <row r="1270" spans="1:13" ht="14.5" thickBot="1" x14ac:dyDescent="0.35">
      <c r="A1270" s="11" t="s">
        <v>1733</v>
      </c>
      <c r="B1270" s="13">
        <v>84060</v>
      </c>
      <c r="D1270" s="87">
        <f>D1269+D1268+D1267+D1266+D1106+D1034</f>
        <v>31240034</v>
      </c>
      <c r="E1270" s="87">
        <f>E1269+E1268+E1267+E1266+E1106+E1034</f>
        <v>0</v>
      </c>
      <c r="F1270" s="57">
        <v>6</v>
      </c>
      <c r="G1270" s="87">
        <f>G1269+G1268+G1267+G1266+G1106+G1034</f>
        <v>31240034</v>
      </c>
      <c r="H1270" s="118">
        <v>7</v>
      </c>
      <c r="I1270" s="87">
        <f>I1269+I1268+I1267+I1266+I1106+I1034</f>
        <v>7110987</v>
      </c>
      <c r="J1270" s="119">
        <v>5</v>
      </c>
      <c r="K1270" s="87">
        <f>K1269+K1268+K1267+K1266+K1106+K1034</f>
        <v>17584141</v>
      </c>
      <c r="L1270" s="119">
        <v>9</v>
      </c>
      <c r="M1270" s="87">
        <f>M1269+M1268+M1267+M1266+M1106+M1034</f>
        <v>6544906</v>
      </c>
    </row>
    <row r="1271" spans="1:13" ht="14.5" thickTop="1" x14ac:dyDescent="0.3">
      <c r="A1271" s="3" t="s">
        <v>136</v>
      </c>
    </row>
  </sheetData>
  <sheetProtection algorithmName="SHA-512" hashValue="odQVd5Tpl0hzPWZMtS+gMhbYEsZ6KjGIF557Oi/AMaKRPw2uMWFrX7TTeE4lnCdOOY86g6nH8RVyY2WLqcBaWQ==" saltValue="IzU3KnSjJZVKyAnVmpV/Xw==" spinCount="100000" sheet="1" objects="1" scenarios="1"/>
  <mergeCells count="8">
    <mergeCell ref="A8:M8"/>
    <mergeCell ref="A1:M1"/>
    <mergeCell ref="A2:M2"/>
    <mergeCell ref="A3:M3"/>
    <mergeCell ref="A4:M4"/>
    <mergeCell ref="A5:M5"/>
    <mergeCell ref="A6:M6"/>
    <mergeCell ref="A7:M7"/>
  </mergeCells>
  <phoneticPr fontId="3" type="noConversion"/>
  <pageMargins left="0.25" right="0.25" top="0.5" bottom="0.25" header="0.25" footer="0.25"/>
  <pageSetup scale="55" fitToHeight="0" orientation="landscape" r:id="rId1"/>
  <headerFooter alignWithMargins="0">
    <oddHeader>&amp;RFund 10 BSR
&amp;A
Month End July 31, 2024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3668C-729E-4D47-8CA4-4BE491EADA0A}">
  <ds:schemaRefs>
    <ds:schemaRef ds:uri="http://schemas.microsoft.com/office/2006/documentManagement/types"/>
    <ds:schemaRef ds:uri="http://www.w3.org/XML/1998/namespace"/>
    <ds:schemaRef ds:uri="64e0ddde-597f-42db-a51b-785073b57ebd"/>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F3C5B7A-BF05-44DB-AC38-9F4E8D9AC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38252-E362-47F5-8FD9-B5964B00A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Balance Sheet</vt:lpstr>
      <vt:lpstr>Summary Budget to Actual </vt:lpstr>
      <vt:lpstr>Schedule of Revenues</vt:lpstr>
      <vt:lpstr>Statement of Appropriations</vt:lpstr>
      <vt:lpstr>'Schedule of Revenues'!Print_Area</vt:lpstr>
      <vt:lpstr>'Statement of Appropriations'!Print_Area</vt:lpstr>
      <vt:lpstr>'Summary Budget to Actual '!Print_Area</vt:lpstr>
      <vt:lpstr>'Balance Sheet'!Print_Titles</vt:lpstr>
      <vt:lpstr>'Schedule of Revenues'!Print_Titles</vt:lpstr>
      <vt:lpstr>'Statement of Appropriations'!Print_Titles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BSR - Fund 10</dc:title>
  <dc:subject/>
  <dc:creator>Office of Fiscal Policy and Planning</dc:creator>
  <cp:keywords/>
  <dc:description/>
  <cp:lastModifiedBy>Gorman, Stephanie</cp:lastModifiedBy>
  <cp:revision/>
  <cp:lastPrinted>2024-05-23T19:32:22Z</cp:lastPrinted>
  <dcterms:created xsi:type="dcterms:W3CDTF">2003-01-15T15:43:17Z</dcterms:created>
  <dcterms:modified xsi:type="dcterms:W3CDTF">2024-05-23T20:27:07Z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