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P:\Audit Program for ET\2025-26\ACFR\"/>
    </mc:Choice>
  </mc:AlternateContent>
  <xr:revisionPtr revIDLastSave="0" documentId="8_{271EF8A9-667C-4423-93B4-D67E00007A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otal Fund 15 - Res. Sum " sheetId="1" r:id="rId1"/>
    <sheet name="Lincoln Res Sum " sheetId="2" r:id="rId2"/>
    <sheet name="Washington Res Sum " sheetId="3" r:id="rId3"/>
  </sheets>
  <externalReferences>
    <externalReference r:id="rId4"/>
  </externalReferences>
  <definedNames>
    <definedName name="_xlnm.Print_Area" localSheetId="1">'Lincoln Res Sum '!$A$2:$E$52</definedName>
    <definedName name="_xlnm.Print_Area" localSheetId="0">'Total Fund 15 - Res. Sum '!$A$2:$E$50</definedName>
    <definedName name="_xlnm.Print_Area" localSheetId="2">'Washington Res Sum '!$A$2:$E$48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3" l="1"/>
  <c r="B7" i="2"/>
  <c r="B10" i="2"/>
  <c r="B11" i="2" s="1"/>
  <c r="B10" i="3"/>
  <c r="B11" i="3" s="1"/>
  <c r="D11" i="3" s="1"/>
  <c r="E11" i="3" s="1"/>
  <c r="B8" i="3"/>
  <c r="D8" i="3" s="1"/>
  <c r="B26" i="1"/>
  <c r="B43" i="1"/>
  <c r="B38" i="1"/>
  <c r="B31" i="1"/>
  <c r="B19" i="1"/>
  <c r="B20" i="1"/>
  <c r="B19" i="3"/>
  <c r="B31" i="3"/>
  <c r="B37" i="3"/>
  <c r="B43" i="3"/>
  <c r="B19" i="2"/>
  <c r="D8" i="2"/>
  <c r="E8" i="2" s="1"/>
  <c r="D24" i="3"/>
  <c r="E24" i="3" s="1"/>
  <c r="D24" i="2"/>
  <c r="D42" i="3"/>
  <c r="E42" i="3" s="1"/>
  <c r="D36" i="3"/>
  <c r="E36" i="3" s="1"/>
  <c r="D36" i="2"/>
  <c r="E36" i="2" s="1"/>
  <c r="D30" i="3"/>
  <c r="E30" i="3" s="1"/>
  <c r="D18" i="3"/>
  <c r="E18" i="3" s="1"/>
  <c r="D18" i="2"/>
  <c r="E18" i="2" s="1"/>
  <c r="B23" i="2"/>
  <c r="B25" i="2" s="1"/>
  <c r="B42" i="2"/>
  <c r="D42" i="2" s="1"/>
  <c r="B23" i="3"/>
  <c r="B35" i="2"/>
  <c r="B37" i="1" s="1"/>
  <c r="B30" i="2"/>
  <c r="D30" i="2" s="1"/>
  <c r="A4" i="3"/>
  <c r="D50" i="1"/>
  <c r="D26" i="1" l="1"/>
  <c r="E26" i="1" s="1"/>
  <c r="B37" i="2"/>
  <c r="B12" i="1"/>
  <c r="B13" i="1" s="1"/>
  <c r="B12" i="2"/>
  <c r="B43" i="2"/>
  <c r="B44" i="1"/>
  <c r="B45" i="1" s="1"/>
  <c r="D20" i="1"/>
  <c r="E20" i="1" s="1"/>
  <c r="B25" i="1"/>
  <c r="E24" i="2"/>
  <c r="B32" i="1"/>
  <c r="B33" i="1" s="1"/>
  <c r="D38" i="1"/>
  <c r="E38" i="1" s="1"/>
  <c r="B31" i="2"/>
  <c r="B39" i="1"/>
  <c r="B21" i="1"/>
  <c r="B27" i="1"/>
  <c r="D44" i="1"/>
  <c r="E42" i="2"/>
  <c r="D32" i="1"/>
  <c r="E30" i="2"/>
  <c r="D11" i="2"/>
  <c r="D13" i="1" s="1"/>
  <c r="B9" i="1"/>
  <c r="B12" i="3"/>
  <c r="B10" i="1"/>
  <c r="E8" i="3"/>
  <c r="B25" i="3"/>
  <c r="E13" i="1" l="1"/>
  <c r="E11" i="2"/>
  <c r="B47" i="2"/>
  <c r="B48" i="2" s="1"/>
  <c r="C12" i="2" s="1"/>
  <c r="D12" i="2" s="1"/>
  <c r="B14" i="1"/>
  <c r="B47" i="3"/>
  <c r="B48" i="3" s="1"/>
  <c r="C25" i="3" s="1"/>
  <c r="D10" i="1"/>
  <c r="E10" i="1" s="1"/>
  <c r="E44" i="1"/>
  <c r="B49" i="1"/>
  <c r="E32" i="1"/>
  <c r="D7" i="2" l="1"/>
  <c r="E7" i="2" s="1"/>
  <c r="E12" i="2"/>
  <c r="C31" i="2"/>
  <c r="D31" i="2" s="1"/>
  <c r="C37" i="2"/>
  <c r="D37" i="2" s="1"/>
  <c r="D35" i="2" s="1"/>
  <c r="E35" i="2" s="1"/>
  <c r="C19" i="2"/>
  <c r="D19" i="2" s="1"/>
  <c r="C43" i="2"/>
  <c r="D43" i="2" s="1"/>
  <c r="E48" i="2"/>
  <c r="C25" i="2"/>
  <c r="D25" i="3"/>
  <c r="B50" i="1"/>
  <c r="C12" i="3"/>
  <c r="D12" i="3" s="1"/>
  <c r="C43" i="3"/>
  <c r="D43" i="3" s="1"/>
  <c r="C37" i="3"/>
  <c r="D37" i="3" s="1"/>
  <c r="C31" i="3"/>
  <c r="D31" i="3" s="1"/>
  <c r="C19" i="3"/>
  <c r="D19" i="3" s="1"/>
  <c r="E37" i="2" l="1"/>
  <c r="D41" i="2"/>
  <c r="E41" i="2" s="1"/>
  <c r="E43" i="2"/>
  <c r="D25" i="2"/>
  <c r="C47" i="2"/>
  <c r="C48" i="2" s="1"/>
  <c r="E19" i="2"/>
  <c r="D17" i="2"/>
  <c r="E17" i="2" s="1"/>
  <c r="D29" i="2"/>
  <c r="E29" i="2" s="1"/>
  <c r="E31" i="2"/>
  <c r="E19" i="3"/>
  <c r="D17" i="3"/>
  <c r="D29" i="3"/>
  <c r="E31" i="3"/>
  <c r="D35" i="3"/>
  <c r="E37" i="3"/>
  <c r="E50" i="1"/>
  <c r="C27" i="1"/>
  <c r="C45" i="1"/>
  <c r="C39" i="1"/>
  <c r="C21" i="1"/>
  <c r="C33" i="1"/>
  <c r="C49" i="1"/>
  <c r="D47" i="3"/>
  <c r="D23" i="3"/>
  <c r="E23" i="3" s="1"/>
  <c r="E25" i="3"/>
  <c r="D7" i="3"/>
  <c r="E12" i="3"/>
  <c r="D41" i="3"/>
  <c r="E43" i="3"/>
  <c r="C14" i="1"/>
  <c r="C47" i="3"/>
  <c r="C48" i="3" s="1"/>
  <c r="D47" i="2" l="1"/>
  <c r="D23" i="2"/>
  <c r="E23" i="2" s="1"/>
  <c r="E25" i="2"/>
  <c r="E47" i="2" s="1"/>
  <c r="E41" i="3"/>
  <c r="D43" i="1"/>
  <c r="E47" i="3"/>
  <c r="E48" i="3" s="1"/>
  <c r="E7" i="3"/>
  <c r="D9" i="1"/>
  <c r="E29" i="3"/>
  <c r="D31" i="1"/>
  <c r="E35" i="3"/>
  <c r="D37" i="1"/>
  <c r="E17" i="3"/>
  <c r="D19" i="1"/>
  <c r="C50" i="1"/>
  <c r="D25" i="1" l="1"/>
  <c r="E25" i="1" s="1"/>
  <c r="E31" i="1"/>
  <c r="D33" i="1"/>
  <c r="E33" i="1" s="1"/>
  <c r="E19" i="1"/>
  <c r="D21" i="1"/>
  <c r="E21" i="1" s="1"/>
  <c r="D39" i="1"/>
  <c r="E39" i="1" s="1"/>
  <c r="E37" i="1"/>
  <c r="D14" i="1"/>
  <c r="E14" i="1" s="1"/>
  <c r="E9" i="1"/>
  <c r="E43" i="1"/>
  <c r="D45" i="1"/>
  <c r="E45" i="1" s="1"/>
  <c r="D27" i="1" l="1"/>
  <c r="E27" i="1" s="1"/>
  <c r="E49" i="1" s="1"/>
  <c r="D49" i="1" l="1"/>
</calcChain>
</file>

<file path=xl/sharedStrings.xml><?xml version="1.0" encoding="utf-8"?>
<sst xmlns="http://schemas.openxmlformats.org/spreadsheetml/2006/main" count="203" uniqueCount="57">
  <si>
    <t>Resources</t>
  </si>
  <si>
    <t>District-wide Blended % of Total Resources</t>
  </si>
  <si>
    <t>Total Expenditures Allocated as a % of Total Resources</t>
  </si>
  <si>
    <t xml:space="preserve">Total Surplus/ Carryover </t>
  </si>
  <si>
    <t>Other State Resources</t>
  </si>
  <si>
    <t>Combined General Fund Contribution &amp; State Resources</t>
  </si>
  <si>
    <t xml:space="preserve">Restricted Federal Resources  </t>
  </si>
  <si>
    <t>Totals</t>
  </si>
  <si>
    <t>School:  Lincoln</t>
  </si>
  <si>
    <t>% of Total Resources</t>
  </si>
  <si>
    <t>School:  Washington</t>
  </si>
  <si>
    <t>Resource Amount (Final Budget)</t>
  </si>
  <si>
    <t xml:space="preserve">Total Restricted Federal Resources </t>
  </si>
  <si>
    <t xml:space="preserve">Total Restricted Federal Resources  </t>
  </si>
  <si>
    <t>District-wide</t>
  </si>
  <si>
    <t>for the Fiscal Year Ended June 30, 20XX</t>
  </si>
  <si>
    <t xml:space="preserve">   Title II, Part A  - June 30, 20PY Deferred Revenue</t>
  </si>
  <si>
    <t xml:space="preserve">   Title II, Part D  - June 30, 20PY Deferred Revenue</t>
  </si>
  <si>
    <t xml:space="preserve">   Title IV, Part A  - June 30, 20PY Deferred Revenue</t>
  </si>
  <si>
    <t xml:space="preserve">   Title V , Part A - June 30, 20PY Deferred Revenue</t>
  </si>
  <si>
    <t xml:space="preserve">   Title I, Part A - June 30, 20PY  Deferred Revenue</t>
  </si>
  <si>
    <t>General Fund Reserve for Encumbrances at June 30, 20PY</t>
  </si>
  <si>
    <t>Title I, Part A  - June 30, 20PY Deferred Revenue</t>
  </si>
  <si>
    <t>Title II, Part A  - June 30, 20PY Deferred Revenue</t>
  </si>
  <si>
    <t>Title II, Part D  - June 30, 20PY Deferred Revenue</t>
  </si>
  <si>
    <t>Title IV, Part A  - June 30, 20PY Deferred Revenue</t>
  </si>
  <si>
    <t>Title V , Part A - June 30, 20PY Deferred Revenue</t>
  </si>
  <si>
    <t>General Fund Contribution to SBB</t>
  </si>
  <si>
    <t xml:space="preserve">Contribution to SBB- Restricted Source(s) </t>
  </si>
  <si>
    <t>Total Other State Resources</t>
  </si>
  <si>
    <t>Contibution to SBB-Restricted Source(s)</t>
  </si>
  <si>
    <t>Contribution to SBB- Restricted Source(s)</t>
  </si>
  <si>
    <t>D-2</t>
  </si>
  <si>
    <t xml:space="preserve"> Year Ended June 30, 20XX</t>
  </si>
  <si>
    <t xml:space="preserve"> 6/30/2026</t>
  </si>
  <si>
    <t>Anytown School District</t>
  </si>
  <si>
    <t>Blended Resource Fund 15 
 Schedule of Expenditures Allocated by Resource Type - Actual</t>
  </si>
  <si>
    <r>
      <t xml:space="preserve">Title I, Part A of NCLB:  </t>
    </r>
    <r>
      <rPr>
        <b/>
        <i/>
        <sz val="11"/>
        <rFont val="Times New Roman"/>
        <family val="1"/>
      </rPr>
      <t>Improving Basic Programs</t>
    </r>
  </si>
  <si>
    <r>
      <t xml:space="preserve">Title II, Part A: </t>
    </r>
    <r>
      <rPr>
        <b/>
        <i/>
        <sz val="11"/>
        <rFont val="Times New Roman"/>
        <family val="1"/>
      </rPr>
      <t>Teacher and Principal Training and Recruiting</t>
    </r>
  </si>
  <si>
    <r>
      <t xml:space="preserve">Title II, Part D: </t>
    </r>
    <r>
      <rPr>
        <b/>
        <i/>
        <sz val="11"/>
        <rFont val="Times New Roman"/>
        <family val="1"/>
      </rPr>
      <t>Enhancing Education through Technology</t>
    </r>
  </si>
  <si>
    <r>
      <t xml:space="preserve">Title IV, Part A: </t>
    </r>
    <r>
      <rPr>
        <b/>
        <i/>
        <sz val="11"/>
        <rFont val="Times New Roman"/>
        <family val="1"/>
      </rPr>
      <t xml:space="preserve"> Safe and Drug-Free Schools and Communities</t>
    </r>
  </si>
  <si>
    <r>
      <t xml:space="preserve">Title V, Part A: </t>
    </r>
    <r>
      <rPr>
        <b/>
        <i/>
        <sz val="11"/>
        <rFont val="Times New Roman"/>
        <family val="1"/>
      </rPr>
      <t xml:space="preserve"> Innovative Programs</t>
    </r>
  </si>
  <si>
    <t>end of worksheet</t>
  </si>
  <si>
    <t>Title II, Part A</t>
  </si>
  <si>
    <t>Title I, Part A</t>
  </si>
  <si>
    <t>Title II, Part D</t>
  </si>
  <si>
    <t>Title IV, Part A</t>
  </si>
  <si>
    <t>Title V, Part A</t>
  </si>
  <si>
    <t>Resource Amount 
(Final Budget)</t>
  </si>
  <si>
    <t>This worksheet contains7 tables, each spanning columns A through E, with formulas in many of the cells.</t>
  </si>
  <si>
    <r>
      <t xml:space="preserve">Title I, Part A :  </t>
    </r>
    <r>
      <rPr>
        <b/>
        <i/>
        <sz val="11"/>
        <rFont val="Times New Roman"/>
        <family val="1"/>
      </rPr>
      <t>Improving Basic Programs</t>
    </r>
  </si>
  <si>
    <t>Column1</t>
  </si>
  <si>
    <t>Column2</t>
  </si>
  <si>
    <t>Column3</t>
  </si>
  <si>
    <t>Column4</t>
  </si>
  <si>
    <t>This worksheet contains 7 tables spanning columns A through E, with formulas in many of the data cells.</t>
  </si>
  <si>
    <t>Title III, Part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</si>
</sst>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i/>
      <u/>
      <sz val="10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i/>
      <sz val="1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Alignment="0" applyProtection="0"/>
    <xf numFmtId="0" fontId="10" fillId="0" borderId="5" applyNumberFormat="0" applyFill="0" applyAlignment="0" applyProtection="0"/>
    <xf numFmtId="0" fontId="11" fillId="2" borderId="0" applyNumberFormat="0" applyAlignment="0" applyProtection="0"/>
  </cellStyleXfs>
  <cellXfs count="1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3" fontId="3" fillId="0" borderId="0" xfId="1" applyNumberFormat="1" applyFont="1" applyBorder="1"/>
    <xf numFmtId="3" fontId="3" fillId="0" borderId="0" xfId="0" applyNumberFormat="1" applyFont="1"/>
    <xf numFmtId="0" fontId="3" fillId="0" borderId="0" xfId="0" applyFont="1"/>
    <xf numFmtId="0" fontId="2" fillId="0" borderId="0" xfId="0" applyFont="1"/>
    <xf numFmtId="42" fontId="3" fillId="0" borderId="0" xfId="1" applyNumberFormat="1" applyFont="1" applyBorder="1"/>
    <xf numFmtId="164" fontId="3" fillId="0" borderId="0" xfId="1" applyNumberFormat="1" applyFont="1"/>
    <xf numFmtId="164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 wrapText="1"/>
    </xf>
    <xf numFmtId="164" fontId="3" fillId="0" borderId="0" xfId="1" applyNumberFormat="1" applyFont="1" applyBorder="1"/>
    <xf numFmtId="0" fontId="2" fillId="0" borderId="0" xfId="0" applyFont="1" applyAlignment="1">
      <alignment horizontal="center" wrapText="1"/>
    </xf>
    <xf numFmtId="165" fontId="3" fillId="0" borderId="0" xfId="2" applyNumberFormat="1" applyFont="1" applyBorder="1"/>
    <xf numFmtId="164" fontId="3" fillId="0" borderId="0" xfId="0" applyNumberFormat="1" applyFont="1"/>
    <xf numFmtId="44" fontId="3" fillId="0" borderId="0" xfId="2" applyFont="1" applyBorder="1" applyAlignment="1">
      <alignment horizontal="left"/>
    </xf>
    <xf numFmtId="164" fontId="3" fillId="0" borderId="0" xfId="1" applyNumberFormat="1" applyFont="1" applyBorder="1" applyAlignment="1">
      <alignment horizontal="center"/>
    </xf>
    <xf numFmtId="10" fontId="3" fillId="0" borderId="0" xfId="2" applyNumberFormat="1" applyFont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wrapText="1"/>
    </xf>
    <xf numFmtId="0" fontId="3" fillId="0" borderId="0" xfId="0" quotePrefix="1" applyFont="1"/>
    <xf numFmtId="43" fontId="3" fillId="0" borderId="0" xfId="1" applyFont="1"/>
    <xf numFmtId="164" fontId="3" fillId="0" borderId="0" xfId="1" applyNumberFormat="1" applyFont="1" applyBorder="1" applyAlignment="1">
      <alignment horizontal="left"/>
    </xf>
    <xf numFmtId="165" fontId="3" fillId="0" borderId="0" xfId="0" applyNumberFormat="1" applyFont="1"/>
    <xf numFmtId="0" fontId="4" fillId="0" borderId="0" xfId="0" applyFont="1" applyAlignment="1">
      <alignment horizontal="center"/>
    </xf>
    <xf numFmtId="164" fontId="3" fillId="0" borderId="0" xfId="1" applyNumberFormat="1" applyFont="1" applyBorder="1" applyAlignment="1">
      <alignment horizontal="right"/>
    </xf>
    <xf numFmtId="42" fontId="3" fillId="0" borderId="0" xfId="2" applyNumberFormat="1" applyFont="1" applyBorder="1"/>
    <xf numFmtId="37" fontId="3" fillId="0" borderId="0" xfId="2" applyNumberFormat="1" applyFont="1" applyBorder="1"/>
    <xf numFmtId="41" fontId="3" fillId="0" borderId="0" xfId="1" applyNumberFormat="1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wrapText="1"/>
    </xf>
    <xf numFmtId="164" fontId="5" fillId="0" borderId="1" xfId="1" applyNumberFormat="1" applyFont="1" applyFill="1" applyBorder="1" applyAlignment="1">
      <alignment horizontal="center" vertical="top" wrapText="1"/>
    </xf>
    <xf numFmtId="164" fontId="5" fillId="0" borderId="0" xfId="1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4" fontId="7" fillId="0" borderId="0" xfId="1" applyNumberFormat="1" applyFont="1" applyFill="1" applyAlignment="1">
      <alignment vertical="top" wrapText="1"/>
    </xf>
    <xf numFmtId="164" fontId="7" fillId="0" borderId="0" xfId="1" applyNumberFormat="1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centerContinuous" wrapText="1"/>
    </xf>
    <xf numFmtId="3" fontId="3" fillId="0" borderId="0" xfId="1" applyNumberFormat="1" applyFont="1" applyFill="1" applyBorder="1" applyAlignment="1">
      <alignment wrapText="1"/>
    </xf>
    <xf numFmtId="3" fontId="3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1" applyNumberFormat="1" applyFont="1" applyFill="1" applyAlignment="1">
      <alignment wrapText="1"/>
    </xf>
    <xf numFmtId="165" fontId="7" fillId="0" borderId="3" xfId="2" applyNumberFormat="1" applyFont="1" applyFill="1" applyBorder="1" applyAlignment="1">
      <alignment wrapText="1"/>
    </xf>
    <xf numFmtId="10" fontId="7" fillId="0" borderId="2" xfId="3" applyNumberFormat="1" applyFont="1" applyFill="1" applyBorder="1" applyAlignment="1">
      <alignment wrapText="1"/>
    </xf>
    <xf numFmtId="165" fontId="7" fillId="0" borderId="2" xfId="2" applyNumberFormat="1" applyFont="1" applyFill="1" applyBorder="1" applyAlignment="1">
      <alignment wrapText="1"/>
    </xf>
    <xf numFmtId="165" fontId="7" fillId="0" borderId="0" xfId="2" applyNumberFormat="1" applyFont="1" applyFill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44" fontId="7" fillId="0" borderId="0" xfId="2" applyFont="1" applyFill="1" applyBorder="1" applyAlignment="1">
      <alignment horizontal="center" wrapText="1"/>
    </xf>
    <xf numFmtId="164" fontId="7" fillId="0" borderId="3" xfId="2" applyNumberFormat="1" applyFont="1" applyFill="1" applyBorder="1" applyAlignment="1">
      <alignment wrapText="1"/>
    </xf>
    <xf numFmtId="10" fontId="7" fillId="0" borderId="0" xfId="3" applyNumberFormat="1" applyFont="1" applyFill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64" fontId="7" fillId="0" borderId="0" xfId="0" applyNumberFormat="1" applyFont="1" applyAlignment="1">
      <alignment wrapText="1"/>
    </xf>
    <xf numFmtId="44" fontId="7" fillId="0" borderId="0" xfId="2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164" fontId="7" fillId="0" borderId="0" xfId="1" applyNumberFormat="1" applyFont="1" applyFill="1" applyBorder="1" applyAlignment="1">
      <alignment horizontal="center" wrapText="1"/>
    </xf>
    <xf numFmtId="164" fontId="7" fillId="0" borderId="1" xfId="1" applyNumberFormat="1" applyFont="1" applyFill="1" applyBorder="1" applyAlignment="1">
      <alignment wrapText="1"/>
    </xf>
    <xf numFmtId="164" fontId="7" fillId="0" borderId="3" xfId="1" applyNumberFormat="1" applyFont="1" applyFill="1" applyBorder="1" applyAlignment="1">
      <alignment wrapText="1"/>
    </xf>
    <xf numFmtId="10" fontId="7" fillId="0" borderId="3" xfId="3" applyNumberFormat="1" applyFont="1" applyFill="1" applyBorder="1" applyAlignment="1">
      <alignment wrapText="1"/>
    </xf>
    <xf numFmtId="10" fontId="7" fillId="0" borderId="0" xfId="1" applyNumberFormat="1" applyFont="1" applyFill="1" applyAlignment="1">
      <alignment wrapText="1"/>
    </xf>
    <xf numFmtId="165" fontId="7" fillId="0" borderId="4" xfId="2" applyNumberFormat="1" applyFont="1" applyFill="1" applyBorder="1" applyAlignment="1">
      <alignment wrapText="1"/>
    </xf>
    <xf numFmtId="10" fontId="7" fillId="0" borderId="4" xfId="2" applyNumberFormat="1" applyFont="1" applyFill="1" applyBorder="1" applyAlignment="1">
      <alignment wrapText="1"/>
    </xf>
    <xf numFmtId="164" fontId="3" fillId="0" borderId="0" xfId="1" applyNumberFormat="1" applyFont="1" applyFill="1" applyAlignment="1">
      <alignment wrapText="1"/>
    </xf>
    <xf numFmtId="164" fontId="3" fillId="0" borderId="0" xfId="1" applyNumberFormat="1" applyFont="1" applyFill="1" applyBorder="1" applyAlignment="1">
      <alignment wrapText="1"/>
    </xf>
    <xf numFmtId="43" fontId="3" fillId="0" borderId="0" xfId="0" applyNumberFormat="1" applyFont="1" applyAlignment="1">
      <alignment wrapText="1"/>
    </xf>
    <xf numFmtId="165" fontId="3" fillId="0" borderId="0" xfId="2" applyNumberFormat="1" applyFont="1" applyFill="1" applyBorder="1" applyAlignment="1">
      <alignment wrapText="1"/>
    </xf>
    <xf numFmtId="10" fontId="3" fillId="0" borderId="0" xfId="2" applyNumberFormat="1" applyFont="1" applyFill="1" applyBorder="1" applyAlignment="1">
      <alignment wrapText="1"/>
    </xf>
    <xf numFmtId="164" fontId="3" fillId="0" borderId="0" xfId="1" applyNumberFormat="1" applyFont="1" applyFill="1" applyAlignment="1">
      <alignment horizontal="right" wrapText="1"/>
    </xf>
    <xf numFmtId="165" fontId="3" fillId="0" borderId="0" xfId="2" applyNumberFormat="1" applyFont="1" applyFill="1" applyAlignment="1">
      <alignment wrapText="1"/>
    </xf>
    <xf numFmtId="0" fontId="3" fillId="0" borderId="0" xfId="0" quotePrefix="1" applyFont="1" applyAlignment="1">
      <alignment wrapText="1"/>
    </xf>
    <xf numFmtId="43" fontId="3" fillId="0" borderId="0" xfId="1" applyFont="1" applyFill="1" applyAlignment="1">
      <alignment wrapText="1"/>
    </xf>
    <xf numFmtId="164" fontId="3" fillId="0" borderId="0" xfId="1" applyNumberFormat="1" applyFont="1" applyAlignment="1">
      <alignment vertical="top"/>
    </xf>
    <xf numFmtId="164" fontId="2" fillId="0" borderId="0" xfId="1" applyNumberFormat="1" applyFont="1" applyBorder="1" applyAlignment="1">
      <alignment horizontal="center" vertical="top" wrapText="1"/>
    </xf>
    <xf numFmtId="164" fontId="3" fillId="0" borderId="0" xfId="1" applyNumberFormat="1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4" fontId="5" fillId="0" borderId="1" xfId="1" applyNumberFormat="1" applyFont="1" applyBorder="1" applyAlignment="1">
      <alignment horizontal="center" vertical="top" wrapText="1"/>
    </xf>
    <xf numFmtId="0" fontId="5" fillId="0" borderId="0" xfId="0" applyFont="1"/>
    <xf numFmtId="165" fontId="7" fillId="0" borderId="3" xfId="2" applyNumberFormat="1" applyFont="1" applyBorder="1"/>
    <xf numFmtId="10" fontId="7" fillId="0" borderId="0" xfId="3" applyNumberFormat="1" applyFont="1" applyBorder="1"/>
    <xf numFmtId="165" fontId="7" fillId="0" borderId="2" xfId="2" applyNumberFormat="1" applyFont="1" applyBorder="1"/>
    <xf numFmtId="165" fontId="7" fillId="0" borderId="2" xfId="0" applyNumberFormat="1" applyFont="1" applyBorder="1"/>
    <xf numFmtId="164" fontId="7" fillId="0" borderId="3" xfId="2" applyNumberFormat="1" applyFont="1" applyBorder="1"/>
    <xf numFmtId="164" fontId="7" fillId="0" borderId="0" xfId="2" applyNumberFormat="1" applyFont="1" applyBorder="1"/>
    <xf numFmtId="164" fontId="7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left" indent="1"/>
    </xf>
    <xf numFmtId="41" fontId="8" fillId="0" borderId="0" xfId="0" applyNumberFormat="1" applyFont="1"/>
    <xf numFmtId="164" fontId="7" fillId="0" borderId="1" xfId="1" applyNumberFormat="1" applyFont="1" applyBorder="1"/>
    <xf numFmtId="164" fontId="7" fillId="0" borderId="0" xfId="1" applyNumberFormat="1" applyFont="1" applyBorder="1"/>
    <xf numFmtId="0" fontId="7" fillId="0" borderId="0" xfId="0" applyFont="1"/>
    <xf numFmtId="164" fontId="7" fillId="0" borderId="3" xfId="1" applyNumberFormat="1" applyFont="1" applyBorder="1"/>
    <xf numFmtId="10" fontId="7" fillId="0" borderId="3" xfId="1" applyNumberFormat="1" applyFont="1" applyBorder="1"/>
    <xf numFmtId="164" fontId="7" fillId="0" borderId="0" xfId="1" applyNumberFormat="1" applyFont="1"/>
    <xf numFmtId="10" fontId="7" fillId="0" borderId="0" xfId="1" applyNumberFormat="1" applyFont="1"/>
    <xf numFmtId="0" fontId="5" fillId="0" borderId="0" xfId="0" applyFont="1" applyAlignment="1">
      <alignment horizontal="left" indent="2"/>
    </xf>
    <xf numFmtId="10" fontId="7" fillId="0" borderId="3" xfId="3" applyNumberFormat="1" applyFont="1" applyBorder="1"/>
    <xf numFmtId="165" fontId="7" fillId="0" borderId="4" xfId="2" applyNumberFormat="1" applyFont="1" applyBorder="1"/>
    <xf numFmtId="10" fontId="7" fillId="0" borderId="4" xfId="2" applyNumberFormat="1" applyFont="1" applyBorder="1"/>
    <xf numFmtId="0" fontId="11" fillId="2" borderId="0" xfId="6"/>
    <xf numFmtId="165" fontId="7" fillId="0" borderId="0" xfId="2" applyNumberFormat="1" applyFont="1"/>
    <xf numFmtId="164" fontId="8" fillId="0" borderId="0" xfId="0" applyNumberFormat="1" applyFont="1"/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10" fillId="0" borderId="0" xfId="5" applyBorder="1" applyAlignment="1">
      <alignment wrapText="1"/>
    </xf>
    <xf numFmtId="164" fontId="5" fillId="0" borderId="0" xfId="1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0" xfId="4" applyAlignment="1">
      <alignment horizontal="center" wrapText="1"/>
    </xf>
    <xf numFmtId="0" fontId="5" fillId="0" borderId="0" xfId="0" applyFont="1" applyAlignment="1">
      <alignment wrapText="1"/>
    </xf>
    <xf numFmtId="0" fontId="10" fillId="0" borderId="5" xfId="5" applyAlignment="1">
      <alignment wrapText="1"/>
    </xf>
    <xf numFmtId="0" fontId="11" fillId="2" borderId="0" xfId="6" applyAlignment="1">
      <alignment wrapText="1"/>
    </xf>
    <xf numFmtId="0" fontId="2" fillId="0" borderId="0" xfId="0" applyFont="1" applyAlignment="1">
      <alignment wrapText="1"/>
    </xf>
    <xf numFmtId="0" fontId="11" fillId="2" borderId="0" xfId="6"/>
    <xf numFmtId="0" fontId="5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 indent="1"/>
    </xf>
    <xf numFmtId="0" fontId="11" fillId="2" borderId="0" xfId="6" applyAlignment="1">
      <alignment horizontal="left" indent="1"/>
    </xf>
    <xf numFmtId="0" fontId="10" fillId="0" borderId="0" xfId="5" applyBorder="1"/>
    <xf numFmtId="0" fontId="10" fillId="0" borderId="5" xfId="5"/>
    <xf numFmtId="0" fontId="11" fillId="2" borderId="6" xfId="6" applyBorder="1" applyAlignment="1">
      <alignment wrapText="1"/>
    </xf>
    <xf numFmtId="0" fontId="6" fillId="0" borderId="0" xfId="4" applyAlignment="1">
      <alignment horizontal="center"/>
    </xf>
    <xf numFmtId="0" fontId="2" fillId="0" borderId="0" xfId="0" applyFont="1" applyAlignment="1">
      <alignment horizontal="center"/>
    </xf>
    <xf numFmtId="0" fontId="11" fillId="0" borderId="5" xfId="5" applyFont="1"/>
    <xf numFmtId="0" fontId="7" fillId="0" borderId="0" xfId="0" applyFont="1"/>
  </cellXfs>
  <cellStyles count="7">
    <cellStyle name="Comma" xfId="1" builtinId="3"/>
    <cellStyle name="Currency" xfId="2" builtinId="4"/>
    <cellStyle name="Heading 1" xfId="4" builtinId="16" customBuiltin="1"/>
    <cellStyle name="Heading 2" xfId="5" builtinId="17" customBuiltin="1"/>
    <cellStyle name="Heading 3" xfId="6" builtinId="18" customBuiltin="1"/>
    <cellStyle name="Normal" xfId="0" builtinId="0"/>
    <cellStyle name="Percent" xfId="3" builtinId="5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textRotation="0" wrapText="1" indent="0" justifyLastLine="0" shrinkToFit="0" readingOrder="0"/>
    </dxf>
    <dxf>
      <border outline="0">
        <top style="medium">
          <color theme="1"/>
        </top>
      </border>
    </dxf>
    <dxf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bbott%20AddendumWebsite\04-05%20Addendum\For%20Website\EncumbranceWork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 for Encum 2003"/>
    </sheetNames>
    <sheetDataSet>
      <sheetData sheetId="0" refreshError="1">
        <row r="28">
          <cell r="P28">
            <v>53734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3D58FC-5E07-4B82-BC10-C00B9D607E1A}" name="Districtwide" displayName="Districtwide" ref="A8:E14" totalsRowShown="0" headerRowDxfId="47" dataDxfId="46" tableBorderDxfId="45" headerRowCellStyle="Comma">
  <autoFilter ref="A8:E14" xr:uid="{8B3D58FC-5E07-4B82-BC10-C00B9D607E1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F2DC876-6D19-4B8E-BC94-0C9B34A0B69F}" name="Resources" dataDxfId="44"/>
    <tableColumn id="2" xr3:uid="{5C743E93-9714-4271-8DCA-08476F28DABB}" name="Resource Amount _x000a_(Final Budget)" dataDxfId="43" dataCellStyle="Comma"/>
    <tableColumn id="3" xr3:uid="{4A867FFF-E6C1-48D1-8CC2-648E0D34B084}" name="District-wide Blended % of Total Resources" dataDxfId="42"/>
    <tableColumn id="4" xr3:uid="{FAECF3FA-7233-4A29-8710-00966BF5E422}" name="Total Expenditures Allocated as a % of Total Resources" dataDxfId="41"/>
    <tableColumn id="5" xr3:uid="{4899C7EF-AF45-4692-9AC2-5AA426D23632}" name="Total Surplus/ Carryover " dataDxfId="4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C896FCA-F38C-4DAD-9682-27B28185E53C}" name="Lincoln_Title2A" displayName="Lincoln_Title2A" ref="A22:E25" totalsRowShown="0" headerRowDxfId="16" headerRowCellStyle="Comma">
  <autoFilter ref="A22:E25" xr:uid="{CC896FCA-F38C-4DAD-9682-27B28185E53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9DF423F-F64D-4999-BDE5-A5F5F10F347E}" name="Resources"/>
    <tableColumn id="2" xr3:uid="{18D7282A-312A-4319-BAAF-6EAF458D237E}" name="Resource Amount (Final Budget)"/>
    <tableColumn id="3" xr3:uid="{BC73B149-58EB-4AF5-8530-5193E6E1B554}" name="% of Total Resources"/>
    <tableColumn id="4" xr3:uid="{2245DE1D-11D8-4B80-AF03-3A0FB14050E0}" name="Total Expenditures Allocated as a % of Total Resources"/>
    <tableColumn id="5" xr3:uid="{59ED22F8-B7F7-43FC-B8FD-89F263D5DB47}" name="Total Surplus/ Carryover ">
      <calculatedColumnFormula>+B23-D23</calculatedColumn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15126A9-5DF8-4DF9-B330-6AFF798C54E9}" name="Lincoln_Title2D" displayName="Lincoln_Title2D" ref="A28:E31" totalsRowShown="0" headerRowDxfId="15" headerRowCellStyle="Comma">
  <autoFilter ref="A28:E31" xr:uid="{715126A9-5DF8-4DF9-B330-6AFF798C54E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B9490A2-4C49-4A47-9F79-EF08D92C0EE0}" name="Resources"/>
    <tableColumn id="2" xr3:uid="{D1E5A464-8CFC-45FB-A577-925CDDF2761A}" name="Resource Amount (Final Budget)"/>
    <tableColumn id="3" xr3:uid="{8557BEFC-FEA1-4D44-9600-8568C53DD3E1}" name="% of Total Resources"/>
    <tableColumn id="4" xr3:uid="{E6A26DA9-F958-4177-94B0-338AC5238007}" name="Total Expenditures Allocated as a % of Total Resources"/>
    <tableColumn id="5" xr3:uid="{485C9777-2E8A-41E7-BA6A-F24966224B67}" name="Total Surplus/ Carryover ">
      <calculatedColumnFormula>+B29-D29</calculatedColumnFormula>
    </tableColumn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0C24F00-A104-49B1-9CDC-A6A66B8454A0}" name="Lincoln_Title4A" displayName="Lincoln_Title4A" ref="A34:E37" totalsRowShown="0" headerRowDxfId="14" headerRowCellStyle="Comma">
  <autoFilter ref="A34:E37" xr:uid="{20C24F00-A104-49B1-9CDC-A6A66B8454A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3A7C41A-CB47-4CA5-A504-1DDDD076623F}" name="Resources"/>
    <tableColumn id="2" xr3:uid="{B98E4E50-4212-48F3-8C07-3B236C7B077A}" name="Resource Amount (Final Budget)"/>
    <tableColumn id="3" xr3:uid="{0196A7E6-3E5F-4565-BF1F-FBB13FBCE65F}" name="% of Total Resources"/>
    <tableColumn id="4" xr3:uid="{412E7845-F463-41D4-AFA3-DB4F0F2D3ADE}" name="Total Expenditures Allocated as a % of Total Resources"/>
    <tableColumn id="5" xr3:uid="{F286CABF-7F5C-4065-A457-07DA41F45F89}" name="Total Surplus/ Carryover ">
      <calculatedColumnFormula>+B35-D35</calculatedColumnFormula>
    </tableColumn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35075F3-18EF-43D7-B4A4-8EB4B51B49A5}" name="Lincoln_Title5A" displayName="Lincoln_Title5A" ref="A40:E43" totalsRowShown="0" headerRowDxfId="13" headerRowCellStyle="Comma">
  <autoFilter ref="A40:E43" xr:uid="{235075F3-18EF-43D7-B4A4-8EB4B51B49A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477B558-9AC1-4A71-9B1C-6E943D7C8065}" name="Resources"/>
    <tableColumn id="2" xr3:uid="{D395A4A9-9FE4-47CB-A619-928DDE142697}" name="Resource Amount (Final Budget)"/>
    <tableColumn id="3" xr3:uid="{7D4BC47A-98BF-4A57-9141-5BF1818AD8C1}" name="% of Total Resources"/>
    <tableColumn id="4" xr3:uid="{DB1CACAF-B9F8-44B4-8C50-A08AABC9FAE9}" name="Total Expenditures Allocated as a % of Total Resources"/>
    <tableColumn id="5" xr3:uid="{B8BF094F-8042-4FCA-AA7A-88A43C1EF278}" name="Total Surplus/ Carryover ">
      <calculatedColumnFormula>+B41-D41</calculatedColumnFormula>
    </tableColumn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08AA14A-90A0-4C06-949C-580AFCBFA82B}" name="Lincoln_Totals" displayName="Lincoln_Totals" ref="A46:E48" totalsRowShown="0" headerRowDxfId="12" headerRowCellStyle="Comma">
  <autoFilter ref="A46:E48" xr:uid="{308AA14A-90A0-4C06-949C-580AFCBFA82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E365D0E-5DF6-44BF-95F0-EC7D2920ECB2}" name="Resources" dataDxfId="11"/>
    <tableColumn id="2" xr3:uid="{4F2B7A5E-20A4-415C-A113-28924DE6F797}" name="Resource Amount (Final Budget)">
      <calculatedColumnFormula>+B46+B11</calculatedColumnFormula>
    </tableColumn>
    <tableColumn id="3" xr3:uid="{8727B0D6-CD6B-4286-9DEC-45220FF828D4}" name="% of Total Resources" dataDxfId="10" dataCellStyle="Percent">
      <calculatedColumnFormula>(ROUND(+C46+C11,4))</calculatedColumnFormula>
    </tableColumn>
    <tableColumn id="4" xr3:uid="{49F398B7-E837-454F-8189-C77F277E8B52}" name="Total Expenditures Allocated as a % of Total Resources"/>
    <tableColumn id="5" xr3:uid="{4303C301-6DCB-4A33-B4DD-78FBD8D6CCAA}" name="Total Surplus/ Carryover ">
      <calculatedColumnFormula>+B47-D47</calculatedColumnFormula>
    </tableColumn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C118CC12-8D67-4873-AC3B-6D31F5A2AD5D}" name="Washington" displayName="Washington" ref="A6:E12" totalsRowShown="0" headerRowDxfId="9" tableBorderDxfId="8" headerRowCellStyle="Comma">
  <autoFilter ref="A6:E12" xr:uid="{C118CC12-8D67-4873-AC3B-6D31F5A2AD5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CE18D0D-0979-44E3-BF3F-E28510CE88DE}" name="Resources" dataDxfId="7"/>
    <tableColumn id="2" xr3:uid="{2FB01B9D-9D53-4E71-9019-C89E261BD5A6}" name="Resource Amount _x000a_(Final Budget)" dataDxfId="6" dataCellStyle="Comma"/>
    <tableColumn id="3" xr3:uid="{BD50398C-D147-4377-823F-45456DD0553B}" name="% of Total Resources" dataDxfId="5"/>
    <tableColumn id="4" xr3:uid="{CEBC62A1-10DF-4E7E-97F3-5AFAB2581BCA}" name="Total Expenditures Allocated as a % of Total Resources"/>
    <tableColumn id="5" xr3:uid="{BAE1018B-E8B7-4AD2-AC98-3801715568DD}" name="Total Surplus/ Carryover 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33E4A587-11FB-4442-863B-5CBF670FAD30}" name="Washington_Title1A" displayName="Washington_Title1A" ref="A16:E20" totalsRowShown="0" headerRowDxfId="4" headerRowCellStyle="Comma">
  <autoFilter ref="A16:E20" xr:uid="{33E4A587-11FB-4442-863B-5CBF670FAD3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AE44E58-D3CD-4983-96DB-900AABE4717A}" name="Resources"/>
    <tableColumn id="2" xr3:uid="{461DD60B-3365-4D27-B935-1B5E03F0058C}" name="Resource Amount _x000a_(Final Budget)"/>
    <tableColumn id="3" xr3:uid="{36E444ED-0C76-4529-9800-406E3CA55553}" name="% of Total Resources"/>
    <tableColumn id="4" xr3:uid="{274E370A-F4A2-4B4E-99E4-72B59E711DD2}" name="Total Expenditures Allocated as a % of Total Resources"/>
    <tableColumn id="5" xr3:uid="{D88BC9B7-413F-498C-B045-D7B26BECC790}" name="Total Surplus/ Carryover 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59FC3CA-F127-4E7C-8E17-64469C683FFE}" name="Washington_Title2A" displayName="Washington_Title2A" ref="A22:E25" totalsRowShown="0" headerRowDxfId="3" headerRowCellStyle="Comma">
  <autoFilter ref="A22:E25" xr:uid="{D59FC3CA-F127-4E7C-8E17-64469C683FF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056794A-4769-44C6-8CDE-3137333CC29B}" name="Resources"/>
    <tableColumn id="2" xr3:uid="{FA87C274-04B1-4FD0-9011-7036891F90CF}" name="Resource Amount _x000a_(Final Budget)"/>
    <tableColumn id="3" xr3:uid="{C7BDFD54-A365-40EE-A178-B0FB2A108BB2}" name="% of Total Resources"/>
    <tableColumn id="4" xr3:uid="{2724F28A-C703-4457-A787-53CE8F596B37}" name="Total Expenditures Allocated as a % of Total Resources"/>
    <tableColumn id="5" xr3:uid="{55CF4F6C-3AAB-4D5C-9386-E03EF5AE32DE}" name="Total Surplus/ Carryover ">
      <calculatedColumnFormula>+B23-D23</calculatedColumnFormula>
    </tableColumn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6723AA97-E010-4045-8FC8-822A18EB2E66}" name="Washington_Title3D" displayName="Washington_Title3D" ref="A28:E31" totalsRowShown="0" headerRowDxfId="2" headerRowCellStyle="Comma">
  <autoFilter ref="A28:E31" xr:uid="{6723AA97-E010-4045-8FC8-822A18EB2E6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11D7913-1A35-4EAF-ADDE-61845D52AD1E}" name="Resources"/>
    <tableColumn id="2" xr3:uid="{22495210-3F2A-4C44-8D1F-1C0597462F58}" name="Resource Amount _x000a_(Final Budget)"/>
    <tableColumn id="3" xr3:uid="{329B8CDB-B3DF-480D-BFE9-800CD6A80961}" name="% of Total Resources"/>
    <tableColumn id="4" xr3:uid="{85A6C4E3-8DA5-42D5-9AA8-80117AFB658D}" name="Total Expenditures Allocated as a % of Total Resources"/>
    <tableColumn id="5" xr3:uid="{0499BC9D-FB14-41F1-9B82-793A5DF85F94}" name="Total Surplus/ Carryover ">
      <calculatedColumnFormula>+B29-D29</calculatedColumnFormula>
    </tableColumn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75218E6E-0C39-46BB-8E88-C8058A68F5C2}" name="Washington_Title4A" displayName="Washington_Title4A" ref="A34:E37" totalsRowShown="0" headerRowDxfId="1" headerRowCellStyle="Comma">
  <autoFilter ref="A34:E37" xr:uid="{75218E6E-0C39-46BB-8E88-C8058A68F5C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A0B223C-8B54-4EE2-8C90-99F3AB49CAFD}" name="Resources"/>
    <tableColumn id="2" xr3:uid="{421B313D-C282-4131-B03E-739B7E669C30}" name="Resource Amount _x000a_(Final Budget)"/>
    <tableColumn id="3" xr3:uid="{873C76A2-60B4-4B6E-8CF4-370B3B02021D}" name="% of Total Resources"/>
    <tableColumn id="4" xr3:uid="{DDE55EFD-E907-4FC7-AE2E-02B37EBEF95E}" name="Total Expenditures Allocated as a % of Total Resources"/>
    <tableColumn id="5" xr3:uid="{C34668A9-8963-4326-BC8C-0A739F2837B5}" name="Total Surplus/ Carryover ">
      <calculatedColumnFormula>+B35-D35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03F947-A6DE-43E6-87BB-F2B252719096}" name="Title1" displayName="Title1" ref="A18:E21" totalsRowShown="0" headerRowDxfId="39" dataDxfId="38" headerRowCellStyle="Comma">
  <autoFilter ref="A18:E21" xr:uid="{9F03F947-A6DE-43E6-87BB-F2B25271909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2FB20BC-F23A-4322-97B5-002C1C5F5713}" name="Resources" dataDxfId="37"/>
    <tableColumn id="2" xr3:uid="{E61CC5BC-4ACB-4898-A7B9-3CA9AF88CFE1}" name="Resource Amount _x000a_(Final Budget)" dataDxfId="36"/>
    <tableColumn id="3" xr3:uid="{29B0A65B-ED7B-4D7F-A3E1-E689C46A9A09}" name="District-wide Blended % of Total Resources" dataDxfId="35"/>
    <tableColumn id="4" xr3:uid="{2F7EB6AD-D9FA-4A3C-8529-E2B3B39F25AF}" name="Total Expenditures Allocated as a % of Total Resources" dataDxfId="34"/>
    <tableColumn id="5" xr3:uid="{943FB01B-E70D-440C-97F3-620B17404DA2}" name="Total Surplus/ Carryover " dataDxfId="33">
      <calculatedColumnFormula>+B19-D19</calculatedColumnFormula>
    </tableColumn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669C472-371A-45FD-BA0E-77F723999865}" name="Washington_Title5A" displayName="Washington_Title5A" ref="A40:E43" totalsRowShown="0" headerRowDxfId="0" headerRowCellStyle="Comma">
  <autoFilter ref="A40:E43" xr:uid="{7669C472-371A-45FD-BA0E-77F72399986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288A649-F9F3-4E35-9D36-6EDC115D670B}" name="Resources"/>
    <tableColumn id="2" xr3:uid="{006BE374-5F29-4320-98C7-09E7127BFFF1}" name="Resource Amount _x000a_(Final Budget)"/>
    <tableColumn id="3" xr3:uid="{006170FF-39A8-4963-B4D7-5E1E98401116}" name="% of Total Resources"/>
    <tableColumn id="4" xr3:uid="{A58ED7B2-E00A-431C-A70D-FDD521FA048E}" name="Total Expenditures Allocated as a % of Total Resources"/>
    <tableColumn id="5" xr3:uid="{5D49A9A7-C10E-45D3-82C7-2BE00F15CDE3}" name="Total Surplus/ Carryover ">
      <calculatedColumnFormula>+B41-D41</calculatedColumnFormula>
    </tableColumn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9C8AECA9-72AF-4630-89A7-9C8A6269C8CB}" name="Washington_Totals" displayName="Washington_Totals" ref="A45:E48" totalsRowShown="0" headerRowCellStyle="Heading 3">
  <autoFilter ref="A45:E48" xr:uid="{9C8AECA9-72AF-4630-89A7-9C8A6269C8C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1F746D9-4BD2-442E-B072-03B29952752A}" name="Totals"/>
    <tableColumn id="2" xr3:uid="{D9DB6EB7-590F-4D13-BBE7-28F8084DA489}" name="Column1"/>
    <tableColumn id="3" xr3:uid="{065A23B1-10C3-4738-BC5B-78B5C4A372F6}" name="Column2"/>
    <tableColumn id="4" xr3:uid="{B5E6764C-4CA1-4557-A187-F1653DEA9308}" name="Column3"/>
    <tableColumn id="5" xr3:uid="{D46D34FE-16ED-4010-A505-BA9CC3CB08A5}" name="Column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45F900-A69A-41D9-ABF6-984D723797DA}" name="Title2a" displayName="Title2a" ref="A24:E27" totalsRowShown="0" headerRowDxfId="32" headerRowCellStyle="Comma">
  <autoFilter ref="A24:E27" xr:uid="{4345F900-A69A-41D9-ABF6-984D723797D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762CCAA-F02A-4227-929E-4DFC5F409AF7}" name="Resources" dataDxfId="31"/>
    <tableColumn id="2" xr3:uid="{06BBC56E-0A50-4B5F-9032-25599CD9DCCD}" name="Resource Amount _x000a_(Final Budget)"/>
    <tableColumn id="3" xr3:uid="{E9DBD981-DA2E-4EB7-BEE1-267C07A9054F}" name="District-wide Blended % of Total Resources"/>
    <tableColumn id="4" xr3:uid="{6133EB0C-BEA4-4FF3-9FC7-2AED9F920925}" name="Total Expenditures Allocated as a % of Total Resources"/>
    <tableColumn id="5" xr3:uid="{7806F164-72AE-4147-B86E-322C0961CB0D}" name="Total Surplus/ Carryover ">
      <calculatedColumnFormula>+B25-D25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1E9295C-2403-4DB9-9037-7891B9DEC4B9}" name="Title2D" displayName="Title2D" ref="A30:E33" totalsRowShown="0" headerRowDxfId="30" headerRowCellStyle="Comma">
  <autoFilter ref="A30:E33" xr:uid="{91E9295C-2403-4DB9-9037-7891B9DEC4B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A997DA2-AA0A-4597-A2E7-A82AB77AC6C5}" name="Resources" dataDxfId="29"/>
    <tableColumn id="2" xr3:uid="{C23049A0-226C-416E-B3FE-319149AA7E87}" name="Resource Amount _x000a_(Final Budget)"/>
    <tableColumn id="3" xr3:uid="{E0FBA695-3E1F-401E-B931-2203509318AD}" name="District-wide Blended % of Total Resources"/>
    <tableColumn id="4" xr3:uid="{11D7C6B0-AC88-4EAD-9095-F97C9B362EC8}" name="Total Expenditures Allocated as a % of Total Resources"/>
    <tableColumn id="5" xr3:uid="{F4B6B44E-7E72-4665-A86C-2ED8545DCD0D}" name="Total Surplus/ Carryover ">
      <calculatedColumnFormula>+B31-D31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669726A-9032-44E7-97CE-68D03634AB4A}" name="Title4A" displayName="Title4A" ref="A36:E39" totalsRowShown="0" headerRowDxfId="28" headerRowCellStyle="Comma">
  <autoFilter ref="A36:E39" xr:uid="{B669726A-9032-44E7-97CE-68D03634AB4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628E121-5F4A-4376-8FCF-467E8DC2692B}" name="Resources" dataDxfId="27"/>
    <tableColumn id="2" xr3:uid="{6749E1F5-EEBF-473A-8AF3-DE70D4AC6DB2}" name="Resource Amount _x000a_(Final Budget)"/>
    <tableColumn id="3" xr3:uid="{0A73FE5E-25E1-4613-B02E-79518CC6FC1D}" name="District-wide Blended % of Total Resources"/>
    <tableColumn id="4" xr3:uid="{FA815E26-DDB0-414C-BBFD-852C1C944498}" name="Total Expenditures Allocated as a % of Total Resources"/>
    <tableColumn id="5" xr3:uid="{75A2DF48-3567-4E3C-9EAE-685E07AD4455}" name="Total Surplus/ Carryover ">
      <calculatedColumnFormula>+B37-D37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55B6AD7-85F4-4555-8F59-C8EC7B9E99AC}" name="Title5A" displayName="Title5A" ref="A42:E45" totalsRowShown="0" headerRowDxfId="26" headerRowCellStyle="Comma">
  <autoFilter ref="A42:E45" xr:uid="{955B6AD7-85F4-4555-8F59-C8EC7B9E99A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2DC254E-0D4B-427C-AFBE-C656EB392779}" name="Resources" dataDxfId="25"/>
    <tableColumn id="2" xr3:uid="{CBC2952F-B268-4721-BF98-72751E2975F7}" name="Resource Amount _x000a_(Final Budget)"/>
    <tableColumn id="3" xr3:uid="{BD85842E-6FE3-48E8-AB48-89671438CE80}" name="District-wide Blended % of Total Resources"/>
    <tableColumn id="4" xr3:uid="{63D273C2-DD1C-465B-A4B6-783620225C8E}" name="Total Expenditures Allocated as a % of Total Resources"/>
    <tableColumn id="5" xr3:uid="{BC0F9918-01AA-4624-9B03-EB27D9269225}" name="Total Surplus/ Carryover ">
      <calculatedColumnFormula>+B43-D43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A4D247A-B59B-4FC2-BEA3-3CA646A9592F}" name="Totals" displayName="Totals" ref="A48:E50" totalsRowShown="0" headerRowDxfId="24" headerRowCellStyle="Comma">
  <autoFilter ref="A48:E50" xr:uid="{5A4D247A-B59B-4FC2-BEA3-3CA646A9592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138A58C-902E-4103-8A95-42F9FD05F024}" name="Resources" dataDxfId="23"/>
    <tableColumn id="2" xr3:uid="{1E6B5093-7A11-4819-9451-8EA9CDAD49E1}" name="Resource Amount _x000a_(Final Budget)">
      <calculatedColumnFormula>+B48+B13</calculatedColumnFormula>
    </tableColumn>
    <tableColumn id="3" xr3:uid="{F2B9886E-EA1F-472E-A3B2-7853890563FC}" name="District-wide Blended % of Total Resources" dataDxfId="22" dataCellStyle="Percent">
      <calculatedColumnFormula>+C48+C13</calculatedColumnFormula>
    </tableColumn>
    <tableColumn id="4" xr3:uid="{BF45B9B7-D72C-4ACB-A59E-302259D2CD6D}" name="Total Expenditures Allocated as a % of Total Resources">
      <calculatedColumnFormula>'Lincoln Res Sum '!D47+'Washington Res Sum '!D47</calculatedColumnFormula>
    </tableColumn>
    <tableColumn id="5" xr3:uid="{5AD82292-7655-4085-BE66-2BCB807D99B8}" name="Total Surplus/ Carryover ">
      <calculatedColumnFormula>+B49-D49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4EE4253-3101-41BA-9EDC-010B020270A4}" name="Lincoln" displayName="Lincoln" ref="A6:E12" totalsRowShown="0" headerRowDxfId="21" tableBorderDxfId="20" headerRowCellStyle="Comma">
  <autoFilter ref="A6:E12" xr:uid="{34EE4253-3101-41BA-9EDC-010B020270A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398EC8C-A84E-42E0-BEF7-67A7C9C3C723}" name="Resources" dataDxfId="19"/>
    <tableColumn id="2" xr3:uid="{F4F69873-8939-4932-91AA-5A3D643636D8}" name="Resource Amount (Final Budget)"/>
    <tableColumn id="3" xr3:uid="{3D246103-9631-47B9-BA46-F7CA0A68D02B}" name="% of Total Resources" dataDxfId="18"/>
    <tableColumn id="4" xr3:uid="{AB44C645-E8CE-48B8-A110-5161DD50226C}" name="Total Expenditures Allocated as a % of Total Resources"/>
    <tableColumn id="5" xr3:uid="{AAAFF6A1-1D07-4375-BDA7-60234609A357}" name="Total Surplus/ Carryover 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134C3EA-E6AD-4B75-B937-4E4BEEA51CDD}" name="Lincoln_Title1A" displayName="Lincoln_Title1A" ref="A16:E19" totalsRowShown="0" headerRowDxfId="17" headerRowCellStyle="Comma">
  <autoFilter ref="A16:E19" xr:uid="{7134C3EA-E6AD-4B75-B937-4E4BEEA51CD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95A0C83-84FB-4E01-9C0B-14E232321650}" name="Resources"/>
    <tableColumn id="2" xr3:uid="{C5579BC2-5E0F-4C82-ABE1-F0F5F48F3C19}" name="Resource Amount (Final Budget)"/>
    <tableColumn id="3" xr3:uid="{3F1251C9-4750-4859-86C0-5031990C9A6C}" name="% of Total Resources"/>
    <tableColumn id="4" xr3:uid="{21C0E9F2-ADCB-442B-B5B3-E133E69AB8D3}" name="Total Expenditures Allocated as a % of Total Resources"/>
    <tableColumn id="5" xr3:uid="{49FBAC36-8896-45D6-8DCA-C793EB4191EE}" name="Total Surplus/ Carryover ">
      <calculatedColumnFormula>+B17-D17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4.xml"/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1.xml"/><Relationship Id="rId3" Type="http://schemas.openxmlformats.org/officeDocument/2006/relationships/table" Target="../tables/table16.xml"/><Relationship Id="rId7" Type="http://schemas.openxmlformats.org/officeDocument/2006/relationships/table" Target="../tables/table20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9.xml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5"/>
  <sheetViews>
    <sheetView tabSelected="1" topLeftCell="A35" zoomScaleNormal="100" workbookViewId="0">
      <selection sqref="A1:E1"/>
    </sheetView>
  </sheetViews>
  <sheetFormatPr defaultColWidth="0" defaultRowHeight="13" zeroHeight="1" x14ac:dyDescent="0.3"/>
  <cols>
    <col min="1" max="1" width="56.453125" style="19" customWidth="1"/>
    <col min="2" max="2" width="22.81640625" style="19" customWidth="1"/>
    <col min="3" max="3" width="21.6328125" style="19" customWidth="1"/>
    <col min="4" max="4" width="21.7265625" style="19" customWidth="1"/>
    <col min="5" max="5" width="19.26953125" style="19" customWidth="1"/>
    <col min="6" max="6" width="2.81640625" style="19" hidden="1" customWidth="1"/>
    <col min="7" max="7" width="12.1796875" style="19" hidden="1" customWidth="1"/>
    <col min="8" max="8" width="3.7265625" style="19" hidden="1" customWidth="1"/>
    <col min="9" max="9" width="10.54296875" style="19" hidden="1" customWidth="1"/>
    <col min="10" max="10" width="10.1796875" style="19" hidden="1" customWidth="1"/>
    <col min="11" max="11" width="2.54296875" style="19" hidden="1" customWidth="1"/>
    <col min="12" max="12" width="12.453125" style="19" hidden="1" customWidth="1"/>
    <col min="13" max="13" width="2.26953125" style="19" hidden="1" customWidth="1"/>
    <col min="14" max="14" width="11.453125" style="19" hidden="1" customWidth="1"/>
    <col min="15" max="15" width="2.54296875" style="19" hidden="1" customWidth="1"/>
    <col min="16" max="16" width="11.453125" style="19" hidden="1" customWidth="1"/>
    <col min="17" max="17" width="2.26953125" style="19" hidden="1" customWidth="1"/>
    <col min="18" max="22" width="12.54296875" style="19" hidden="1" customWidth="1"/>
    <col min="23" max="16384" width="9.1796875" style="19" hidden="1"/>
  </cols>
  <sheetData>
    <row r="1" spans="1:18" x14ac:dyDescent="0.3">
      <c r="A1" s="110" t="s">
        <v>49</v>
      </c>
      <c r="B1" s="110"/>
      <c r="C1" s="110"/>
      <c r="D1" s="110"/>
      <c r="E1" s="110"/>
    </row>
    <row r="2" spans="1:18" ht="14" x14ac:dyDescent="0.3">
      <c r="A2" s="108" t="s">
        <v>32</v>
      </c>
      <c r="B2" s="108"/>
      <c r="C2" s="108"/>
      <c r="D2" s="108"/>
      <c r="E2" s="108"/>
    </row>
    <row r="3" spans="1:18" x14ac:dyDescent="0.3">
      <c r="A3" s="109" t="s">
        <v>34</v>
      </c>
      <c r="B3" s="109"/>
      <c r="C3" s="109"/>
      <c r="D3" s="109"/>
      <c r="E3" s="109"/>
    </row>
    <row r="4" spans="1:18" x14ac:dyDescent="0.3">
      <c r="A4" s="113" t="s">
        <v>35</v>
      </c>
      <c r="B4" s="113"/>
      <c r="C4" s="113"/>
      <c r="D4" s="113"/>
      <c r="E4" s="113"/>
      <c r="F4" s="40"/>
      <c r="G4" s="40"/>
      <c r="H4" s="40"/>
      <c r="I4" s="40"/>
      <c r="J4" s="41"/>
      <c r="K4" s="42"/>
      <c r="L4" s="41"/>
      <c r="M4" s="42"/>
      <c r="N4" s="41"/>
      <c r="O4" s="42"/>
      <c r="P4" s="41"/>
      <c r="Q4" s="42"/>
      <c r="R4" s="41"/>
    </row>
    <row r="5" spans="1:18" ht="39" customHeight="1" x14ac:dyDescent="0.35">
      <c r="A5" s="114" t="s">
        <v>36</v>
      </c>
      <c r="B5" s="114"/>
      <c r="C5" s="114"/>
      <c r="D5" s="114"/>
      <c r="E5" s="114"/>
      <c r="F5" s="40"/>
      <c r="G5" s="40"/>
      <c r="H5" s="40"/>
      <c r="I5" s="40"/>
      <c r="J5" s="41"/>
      <c r="K5" s="42"/>
      <c r="L5" s="41"/>
      <c r="M5" s="42"/>
      <c r="N5" s="41"/>
      <c r="O5" s="42"/>
      <c r="P5" s="41"/>
      <c r="Q5" s="42"/>
      <c r="R5" s="41"/>
    </row>
    <row r="6" spans="1:18" x14ac:dyDescent="0.3">
      <c r="A6" s="113" t="s">
        <v>33</v>
      </c>
      <c r="B6" s="113"/>
      <c r="C6" s="113"/>
      <c r="D6" s="113"/>
      <c r="E6" s="113"/>
      <c r="F6" s="40"/>
      <c r="G6" s="40"/>
      <c r="H6" s="40"/>
      <c r="I6" s="40"/>
      <c r="J6" s="41"/>
      <c r="K6" s="42"/>
      <c r="L6" s="41"/>
      <c r="M6" s="42"/>
      <c r="N6" s="41"/>
      <c r="O6" s="42"/>
      <c r="P6" s="41"/>
      <c r="Q6" s="42"/>
      <c r="R6" s="41"/>
    </row>
    <row r="7" spans="1:18" s="44" customFormat="1" ht="29.25" customHeight="1" x14ac:dyDescent="0.3">
      <c r="A7" s="111" t="s">
        <v>14</v>
      </c>
      <c r="B7" s="111"/>
      <c r="C7" s="111"/>
      <c r="D7" s="111"/>
      <c r="E7" s="111"/>
      <c r="F7" s="45"/>
      <c r="G7" s="112"/>
      <c r="H7" s="112"/>
      <c r="I7" s="112"/>
    </row>
    <row r="8" spans="1:18" s="39" customFormat="1" ht="42" x14ac:dyDescent="0.25">
      <c r="A8" s="36" t="s">
        <v>0</v>
      </c>
      <c r="B8" s="34" t="s">
        <v>48</v>
      </c>
      <c r="C8" s="34" t="s">
        <v>1</v>
      </c>
      <c r="D8" s="34" t="s">
        <v>2</v>
      </c>
      <c r="E8" s="34" t="s">
        <v>3</v>
      </c>
      <c r="F8" s="37"/>
      <c r="G8" s="35"/>
      <c r="H8" s="38"/>
      <c r="I8" s="36"/>
    </row>
    <row r="9" spans="1:18" s="44" customFormat="1" ht="14" x14ac:dyDescent="0.3">
      <c r="A9" s="43" t="s">
        <v>27</v>
      </c>
      <c r="B9" s="46">
        <f>+'Lincoln Res Sum '!B7+'Washington Res Sum '!B7</f>
        <v>2110077</v>
      </c>
      <c r="C9" s="47"/>
      <c r="D9" s="48">
        <f>+'Lincoln Res Sum '!D7+'Washington Res Sum '!D7</f>
        <v>1919400</v>
      </c>
      <c r="E9" s="48">
        <f>+B9-D9</f>
        <v>190677</v>
      </c>
      <c r="F9" s="45"/>
      <c r="G9" s="49"/>
      <c r="H9" s="50"/>
      <c r="I9" s="51"/>
    </row>
    <row r="10" spans="1:18" s="44" customFormat="1" ht="14" x14ac:dyDescent="0.3">
      <c r="A10" s="43" t="s">
        <v>21</v>
      </c>
      <c r="B10" s="52">
        <f>+'Lincoln Res Sum '!B8+'Washington Res Sum '!B8</f>
        <v>53734</v>
      </c>
      <c r="C10" s="53"/>
      <c r="D10" s="54">
        <f>+B10</f>
        <v>53734</v>
      </c>
      <c r="E10" s="55">
        <f>+B10-D10</f>
        <v>0</v>
      </c>
      <c r="F10" s="45"/>
      <c r="G10" s="49"/>
      <c r="H10" s="50"/>
      <c r="I10" s="56"/>
    </row>
    <row r="11" spans="1:18" s="44" customFormat="1" ht="14" x14ac:dyDescent="0.3">
      <c r="A11" s="43" t="s">
        <v>4</v>
      </c>
      <c r="B11" s="45"/>
      <c r="C11" s="57"/>
      <c r="D11" s="57"/>
      <c r="E11" s="57"/>
      <c r="F11" s="45"/>
      <c r="G11" s="50"/>
      <c r="H11" s="50"/>
    </row>
    <row r="12" spans="1:18" s="44" customFormat="1" ht="14" x14ac:dyDescent="0.3">
      <c r="A12" s="58" t="s">
        <v>28</v>
      </c>
      <c r="B12" s="54">
        <f>+'Lincoln Res Sum '!B10+'Washington Res Sum '!B10</f>
        <v>1998000</v>
      </c>
      <c r="C12" s="57"/>
      <c r="D12" s="57"/>
      <c r="E12" s="57"/>
      <c r="F12" s="45"/>
      <c r="G12" s="59"/>
      <c r="H12" s="50"/>
      <c r="I12" s="55"/>
    </row>
    <row r="13" spans="1:18" s="44" customFormat="1" ht="14" x14ac:dyDescent="0.3">
      <c r="A13" s="58" t="s">
        <v>29</v>
      </c>
      <c r="B13" s="60">
        <f>SUM(B11:B12)</f>
        <v>1998000</v>
      </c>
      <c r="C13" s="57"/>
      <c r="D13" s="50">
        <f>+'Lincoln Res Sum '!D11+'Washington Res Sum '!D11</f>
        <v>1998000</v>
      </c>
      <c r="E13" s="50">
        <f>+B13-D13</f>
        <v>0</v>
      </c>
      <c r="F13" s="45"/>
      <c r="G13" s="59"/>
      <c r="H13" s="50"/>
      <c r="I13" s="55"/>
    </row>
    <row r="14" spans="1:18" s="44" customFormat="1" ht="14" x14ac:dyDescent="0.3">
      <c r="A14" s="43" t="s">
        <v>5</v>
      </c>
      <c r="B14" s="61">
        <f>+B13+B9+B10</f>
        <v>4161811</v>
      </c>
      <c r="C14" s="62">
        <f>(ROUND(+B14/B$50,4))</f>
        <v>0.7198</v>
      </c>
      <c r="D14" s="61">
        <f>+D13+D9+D10</f>
        <v>3971134</v>
      </c>
      <c r="E14" s="61">
        <f>+B14-D14</f>
        <v>190677</v>
      </c>
      <c r="F14" s="45"/>
      <c r="G14" s="59"/>
      <c r="H14" s="50"/>
      <c r="I14" s="55"/>
    </row>
    <row r="15" spans="1:18" s="44" customFormat="1" ht="14" x14ac:dyDescent="0.3">
      <c r="A15" s="115"/>
      <c r="B15" s="115"/>
      <c r="C15" s="115"/>
      <c r="D15" s="115"/>
      <c r="E15" s="115"/>
      <c r="F15" s="45"/>
      <c r="G15" s="59"/>
      <c r="H15" s="50"/>
      <c r="I15" s="55"/>
    </row>
    <row r="16" spans="1:18" s="44" customFormat="1" ht="15.5" thickBot="1" x14ac:dyDescent="0.35">
      <c r="A16" s="116" t="s">
        <v>6</v>
      </c>
      <c r="B16" s="116"/>
      <c r="C16" s="116"/>
      <c r="D16" s="116"/>
      <c r="E16" s="116"/>
      <c r="F16" s="45"/>
      <c r="G16" s="50"/>
      <c r="H16" s="50"/>
    </row>
    <row r="17" spans="1:9" s="44" customFormat="1" ht="14" x14ac:dyDescent="0.3">
      <c r="A17" s="117" t="s">
        <v>44</v>
      </c>
      <c r="B17" s="117"/>
      <c r="C17" s="117"/>
      <c r="D17" s="117"/>
      <c r="E17" s="117"/>
      <c r="F17" s="45"/>
      <c r="G17" s="50"/>
      <c r="H17" s="50"/>
    </row>
    <row r="18" spans="1:9" s="44" customFormat="1" ht="42" x14ac:dyDescent="0.3">
      <c r="A18" s="36" t="s">
        <v>0</v>
      </c>
      <c r="B18" s="34" t="s">
        <v>48</v>
      </c>
      <c r="C18" s="34" t="s">
        <v>1</v>
      </c>
      <c r="D18" s="34" t="s">
        <v>2</v>
      </c>
      <c r="E18" s="34" t="s">
        <v>3</v>
      </c>
      <c r="F18" s="45"/>
      <c r="G18" s="50"/>
      <c r="H18" s="50"/>
    </row>
    <row r="19" spans="1:9" s="44" customFormat="1" ht="14" x14ac:dyDescent="0.3">
      <c r="A19" s="43" t="s">
        <v>37</v>
      </c>
      <c r="B19" s="45">
        <f>+'Lincoln Res Sum '!B17+'Washington Res Sum '!B17</f>
        <v>635000</v>
      </c>
      <c r="C19" s="63"/>
      <c r="D19" s="45">
        <f>+'Lincoln Res Sum '!D17+'Washington Res Sum '!D17</f>
        <v>602394</v>
      </c>
      <c r="E19" s="45">
        <f>+B19-D19</f>
        <v>32606</v>
      </c>
      <c r="F19" s="45"/>
      <c r="G19" s="59"/>
      <c r="H19" s="50"/>
      <c r="I19" s="55"/>
    </row>
    <row r="20" spans="1:9" s="44" customFormat="1" ht="14" x14ac:dyDescent="0.3">
      <c r="A20" s="43" t="s">
        <v>20</v>
      </c>
      <c r="B20" s="50">
        <f>+'Lincoln Res Sum '!B18+'Washington Res Sum '!B18</f>
        <v>13370</v>
      </c>
      <c r="C20" s="63"/>
      <c r="D20" s="50">
        <f>+'Lincoln Res Sum '!D18+'Washington Res Sum '!D18</f>
        <v>13370</v>
      </c>
      <c r="E20" s="50">
        <f>+B20-D20</f>
        <v>0</v>
      </c>
      <c r="F20" s="45"/>
      <c r="G20" s="59"/>
      <c r="H20" s="50"/>
      <c r="I20" s="55"/>
    </row>
    <row r="21" spans="1:9" s="44" customFormat="1" ht="14" x14ac:dyDescent="0.3">
      <c r="A21" s="43"/>
      <c r="B21" s="61">
        <f>SUM(B19:B20)</f>
        <v>648370</v>
      </c>
      <c r="C21" s="62">
        <f>(ROUND(+B21/B$50,4))</f>
        <v>0.11210000000000001</v>
      </c>
      <c r="D21" s="61">
        <f>ROUND(+D20+D19,0)</f>
        <v>615764</v>
      </c>
      <c r="E21" s="61">
        <f>+B21-D21</f>
        <v>32606</v>
      </c>
      <c r="F21" s="45"/>
      <c r="G21" s="59"/>
      <c r="H21" s="50"/>
      <c r="I21" s="55"/>
    </row>
    <row r="22" spans="1:9" s="44" customFormat="1" ht="14" x14ac:dyDescent="0.3">
      <c r="A22" s="115"/>
      <c r="B22" s="115"/>
      <c r="C22" s="115"/>
      <c r="D22" s="115"/>
      <c r="E22" s="115"/>
      <c r="F22" s="45"/>
      <c r="G22" s="59"/>
      <c r="H22" s="50"/>
      <c r="I22" s="55"/>
    </row>
    <row r="23" spans="1:9" s="44" customFormat="1" ht="14" x14ac:dyDescent="0.3">
      <c r="A23" s="117" t="s">
        <v>43</v>
      </c>
      <c r="B23" s="117"/>
      <c r="C23" s="117"/>
      <c r="D23" s="117"/>
      <c r="E23" s="117"/>
      <c r="F23" s="45"/>
      <c r="G23" s="59"/>
      <c r="H23" s="50"/>
      <c r="I23" s="55"/>
    </row>
    <row r="24" spans="1:9" s="44" customFormat="1" ht="42" x14ac:dyDescent="0.3">
      <c r="A24" s="36" t="s">
        <v>0</v>
      </c>
      <c r="B24" s="34" t="s">
        <v>48</v>
      </c>
      <c r="C24" s="34" t="s">
        <v>1</v>
      </c>
      <c r="D24" s="34" t="s">
        <v>2</v>
      </c>
      <c r="E24" s="34" t="s">
        <v>3</v>
      </c>
      <c r="F24" s="45"/>
      <c r="G24" s="59"/>
      <c r="H24" s="50"/>
      <c r="I24" s="55"/>
    </row>
    <row r="25" spans="1:9" s="44" customFormat="1" ht="14" x14ac:dyDescent="0.3">
      <c r="A25" s="43" t="s">
        <v>38</v>
      </c>
      <c r="B25" s="45">
        <f>+'Lincoln Res Sum '!B23+'Washington Res Sum '!B23</f>
        <v>515503</v>
      </c>
      <c r="C25" s="63"/>
      <c r="D25" s="45">
        <f>+'Lincoln Res Sum '!D23+'Washington Res Sum '!D23</f>
        <v>495400</v>
      </c>
      <c r="E25" s="45">
        <f>+B25-D25</f>
        <v>20103</v>
      </c>
      <c r="F25" s="45"/>
      <c r="G25" s="59"/>
      <c r="H25" s="50"/>
      <c r="I25" s="55"/>
    </row>
    <row r="26" spans="1:9" s="44" customFormat="1" ht="14" x14ac:dyDescent="0.3">
      <c r="A26" s="43" t="s">
        <v>16</v>
      </c>
      <c r="B26" s="50">
        <f>'Lincoln Res Sum '!B24+'Washington Res Sum '!B24</f>
        <v>2282</v>
      </c>
      <c r="C26" s="63"/>
      <c r="D26" s="50">
        <f>+'Lincoln Res Sum '!D24+'Washington Res Sum '!D24</f>
        <v>2282</v>
      </c>
      <c r="E26" s="50">
        <f>+B26-D26</f>
        <v>0</v>
      </c>
      <c r="F26" s="45"/>
      <c r="G26" s="59"/>
      <c r="H26" s="50"/>
      <c r="I26" s="55"/>
    </row>
    <row r="27" spans="1:9" s="44" customFormat="1" ht="14" x14ac:dyDescent="0.3">
      <c r="A27" s="43"/>
      <c r="B27" s="61">
        <f>SUM(B25:B26)</f>
        <v>517785</v>
      </c>
      <c r="C27" s="62">
        <f>(ROUND(+B27/B$50,4))</f>
        <v>8.9599999999999999E-2</v>
      </c>
      <c r="D27" s="61">
        <f>ROUND(+D26+D25,0)</f>
        <v>497682</v>
      </c>
      <c r="E27" s="61">
        <f>+B27-D27</f>
        <v>20103</v>
      </c>
      <c r="F27" s="45"/>
      <c r="G27" s="59"/>
      <c r="H27" s="50"/>
      <c r="I27" s="55"/>
    </row>
    <row r="28" spans="1:9" s="44" customFormat="1" ht="14" x14ac:dyDescent="0.3">
      <c r="A28" s="115"/>
      <c r="B28" s="115"/>
      <c r="C28" s="115"/>
      <c r="D28" s="115"/>
      <c r="E28" s="115"/>
      <c r="F28" s="45"/>
      <c r="G28" s="59"/>
      <c r="H28" s="50"/>
      <c r="I28" s="55"/>
    </row>
    <row r="29" spans="1:9" s="44" customFormat="1" ht="14" x14ac:dyDescent="0.3">
      <c r="A29" s="117" t="s">
        <v>45</v>
      </c>
      <c r="B29" s="117"/>
      <c r="C29" s="117"/>
      <c r="D29" s="117"/>
      <c r="E29" s="117"/>
      <c r="F29" s="45"/>
      <c r="G29" s="59"/>
      <c r="H29" s="50"/>
      <c r="I29" s="55"/>
    </row>
    <row r="30" spans="1:9" s="44" customFormat="1" ht="42" x14ac:dyDescent="0.3">
      <c r="A30" s="36" t="s">
        <v>0</v>
      </c>
      <c r="B30" s="34" t="s">
        <v>48</v>
      </c>
      <c r="C30" s="34" t="s">
        <v>1</v>
      </c>
      <c r="D30" s="34" t="s">
        <v>2</v>
      </c>
      <c r="E30" s="34" t="s">
        <v>3</v>
      </c>
      <c r="F30" s="45"/>
      <c r="G30" s="59"/>
      <c r="H30" s="50"/>
      <c r="I30" s="55"/>
    </row>
    <row r="31" spans="1:9" s="44" customFormat="1" ht="14" x14ac:dyDescent="0.3">
      <c r="A31" s="43" t="s">
        <v>39</v>
      </c>
      <c r="B31" s="45">
        <f>'Lincoln Res Sum '!B29+'Washington Res Sum '!B29</f>
        <v>110000</v>
      </c>
      <c r="C31" s="63"/>
      <c r="D31" s="45">
        <f>+'Lincoln Res Sum '!D29+'Washington Res Sum '!D29</f>
        <v>106136</v>
      </c>
      <c r="E31" s="45">
        <f>+B31-D31</f>
        <v>3864</v>
      </c>
      <c r="F31" s="45"/>
      <c r="G31" s="59"/>
      <c r="H31" s="50"/>
      <c r="I31" s="55"/>
    </row>
    <row r="32" spans="1:9" s="44" customFormat="1" ht="14" x14ac:dyDescent="0.3">
      <c r="A32" s="43" t="s">
        <v>17</v>
      </c>
      <c r="B32" s="50">
        <f>'Lincoln Res Sum '!B30+'Washington Res Sum '!B30</f>
        <v>5935</v>
      </c>
      <c r="C32" s="63"/>
      <c r="D32" s="50">
        <f>+'Lincoln Res Sum '!D30+'Washington Res Sum '!D30</f>
        <v>5935</v>
      </c>
      <c r="E32" s="50">
        <f>+B32-D32</f>
        <v>0</v>
      </c>
      <c r="F32" s="45"/>
      <c r="G32" s="59"/>
      <c r="H32" s="50"/>
      <c r="I32" s="55"/>
    </row>
    <row r="33" spans="1:9" s="44" customFormat="1" ht="14" x14ac:dyDescent="0.3">
      <c r="A33" s="43"/>
      <c r="B33" s="61">
        <f>SUM(B31:B32)</f>
        <v>115935</v>
      </c>
      <c r="C33" s="62">
        <f>(ROUND(+B33/B$50,4))</f>
        <v>2.01E-2</v>
      </c>
      <c r="D33" s="61">
        <f>ROUND(+D32+D31,0)</f>
        <v>112071</v>
      </c>
      <c r="E33" s="61">
        <f>+B33-D33</f>
        <v>3864</v>
      </c>
      <c r="F33" s="45"/>
      <c r="G33" s="59"/>
      <c r="H33" s="50"/>
      <c r="I33" s="55"/>
    </row>
    <row r="34" spans="1:9" s="44" customFormat="1" ht="14" x14ac:dyDescent="0.3">
      <c r="A34" s="115"/>
      <c r="B34" s="115"/>
      <c r="C34" s="115"/>
      <c r="D34" s="115"/>
      <c r="E34" s="115"/>
      <c r="F34" s="45"/>
      <c r="G34" s="59"/>
      <c r="H34" s="50"/>
      <c r="I34" s="55"/>
    </row>
    <row r="35" spans="1:9" s="44" customFormat="1" ht="14" x14ac:dyDescent="0.3">
      <c r="A35" s="117" t="s">
        <v>46</v>
      </c>
      <c r="B35" s="117"/>
      <c r="C35" s="117"/>
      <c r="D35" s="117"/>
      <c r="E35" s="117"/>
      <c r="F35" s="45"/>
      <c r="G35" s="59"/>
      <c r="H35" s="50"/>
      <c r="I35" s="55"/>
    </row>
    <row r="36" spans="1:9" s="44" customFormat="1" ht="42" x14ac:dyDescent="0.3">
      <c r="A36" s="36" t="s">
        <v>0</v>
      </c>
      <c r="B36" s="34" t="s">
        <v>48</v>
      </c>
      <c r="C36" s="34" t="s">
        <v>1</v>
      </c>
      <c r="D36" s="34" t="s">
        <v>2</v>
      </c>
      <c r="E36" s="34" t="s">
        <v>3</v>
      </c>
      <c r="F36" s="45"/>
      <c r="G36" s="59"/>
      <c r="H36" s="50"/>
      <c r="I36" s="55"/>
    </row>
    <row r="37" spans="1:9" s="44" customFormat="1" ht="14" x14ac:dyDescent="0.3">
      <c r="A37" s="43" t="s">
        <v>40</v>
      </c>
      <c r="B37" s="45">
        <f>+'Lincoln Res Sum '!B35+'Washington Res Sum '!B35</f>
        <v>155000</v>
      </c>
      <c r="C37" s="63"/>
      <c r="D37" s="45">
        <f>+'Lincoln Res Sum '!D35+'Washington Res Sum '!D35</f>
        <v>146253</v>
      </c>
      <c r="E37" s="45">
        <f>+B37-D37</f>
        <v>8747</v>
      </c>
      <c r="F37" s="45"/>
      <c r="G37" s="59"/>
      <c r="H37" s="50"/>
      <c r="I37" s="55"/>
    </row>
    <row r="38" spans="1:9" s="44" customFormat="1" ht="14" x14ac:dyDescent="0.3">
      <c r="A38" s="43" t="s">
        <v>18</v>
      </c>
      <c r="B38" s="50">
        <f>+'Lincoln Res Sum '!B36+'Washington Res Sum '!B36</f>
        <v>4066</v>
      </c>
      <c r="C38" s="63"/>
      <c r="D38" s="50">
        <f>+'Lincoln Res Sum '!D36+'Washington Res Sum '!D36</f>
        <v>4066</v>
      </c>
      <c r="E38" s="50">
        <f>+B38-D38</f>
        <v>0</v>
      </c>
      <c r="F38" s="45"/>
      <c r="G38" s="59"/>
      <c r="H38" s="50"/>
      <c r="I38" s="55"/>
    </row>
    <row r="39" spans="1:9" s="44" customFormat="1" ht="14" x14ac:dyDescent="0.3">
      <c r="A39" s="43"/>
      <c r="B39" s="61">
        <f>SUM(B37:B38)</f>
        <v>159066</v>
      </c>
      <c r="C39" s="62">
        <f>(ROUND(+B39/B$50,4))</f>
        <v>2.75E-2</v>
      </c>
      <c r="D39" s="61">
        <f>ROUND(+D38+D37,0)</f>
        <v>150319</v>
      </c>
      <c r="E39" s="61">
        <f>+B39-D39</f>
        <v>8747</v>
      </c>
      <c r="F39" s="45"/>
      <c r="G39" s="59"/>
      <c r="H39" s="50"/>
      <c r="I39" s="55"/>
    </row>
    <row r="40" spans="1:9" s="44" customFormat="1" ht="14" x14ac:dyDescent="0.3">
      <c r="A40" s="115"/>
      <c r="B40" s="115"/>
      <c r="C40" s="115"/>
      <c r="D40" s="115"/>
      <c r="E40" s="115"/>
      <c r="F40" s="45"/>
      <c r="G40" s="59"/>
      <c r="H40" s="50"/>
      <c r="I40" s="55"/>
    </row>
    <row r="41" spans="1:9" s="44" customFormat="1" ht="14" x14ac:dyDescent="0.3">
      <c r="A41" s="117" t="s">
        <v>47</v>
      </c>
      <c r="B41" s="117"/>
      <c r="C41" s="117"/>
      <c r="D41" s="117"/>
      <c r="E41" s="117"/>
      <c r="F41" s="45"/>
      <c r="G41" s="59"/>
      <c r="H41" s="50"/>
      <c r="I41" s="55"/>
    </row>
    <row r="42" spans="1:9" s="44" customFormat="1" ht="42" x14ac:dyDescent="0.3">
      <c r="A42" s="36" t="s">
        <v>0</v>
      </c>
      <c r="B42" s="34" t="s">
        <v>48</v>
      </c>
      <c r="C42" s="34" t="s">
        <v>1</v>
      </c>
      <c r="D42" s="34" t="s">
        <v>2</v>
      </c>
      <c r="E42" s="34" t="s">
        <v>3</v>
      </c>
      <c r="F42" s="45"/>
      <c r="G42" s="59"/>
      <c r="H42" s="50"/>
      <c r="I42" s="55"/>
    </row>
    <row r="43" spans="1:9" s="44" customFormat="1" ht="14" x14ac:dyDescent="0.3">
      <c r="A43" s="43" t="s">
        <v>41</v>
      </c>
      <c r="B43" s="45">
        <f>+'Lincoln Res Sum '!B41+'Washington Res Sum '!B41</f>
        <v>173000</v>
      </c>
      <c r="C43" s="63"/>
      <c r="D43" s="45">
        <f>+'Lincoln Res Sum '!D41+'Washington Res Sum '!D41</f>
        <v>165220</v>
      </c>
      <c r="E43" s="45">
        <f>+B43-D43</f>
        <v>7780</v>
      </c>
      <c r="F43" s="45"/>
      <c r="G43" s="59"/>
      <c r="H43" s="50"/>
      <c r="I43" s="55"/>
    </row>
    <row r="44" spans="1:9" s="44" customFormat="1" ht="14" x14ac:dyDescent="0.3">
      <c r="A44" s="43" t="s">
        <v>19</v>
      </c>
      <c r="B44" s="50">
        <f>+'Lincoln Res Sum '!B42+'Washington Res Sum '!B42</f>
        <v>5767</v>
      </c>
      <c r="C44" s="63"/>
      <c r="D44" s="50">
        <f>+'Lincoln Res Sum '!D42+'Washington Res Sum '!D42</f>
        <v>5767</v>
      </c>
      <c r="E44" s="50">
        <f>+B44-D44</f>
        <v>0</v>
      </c>
      <c r="F44" s="45"/>
      <c r="G44" s="59"/>
      <c r="H44" s="50"/>
      <c r="I44" s="55"/>
    </row>
    <row r="45" spans="1:9" s="44" customFormat="1" ht="14" x14ac:dyDescent="0.3">
      <c r="A45" s="43"/>
      <c r="B45" s="61">
        <f>SUM(B43:B44)</f>
        <v>178767</v>
      </c>
      <c r="C45" s="62">
        <f>(ROUND(+B45/B$50,4))</f>
        <v>3.09E-2</v>
      </c>
      <c r="D45" s="61">
        <f>ROUND(+D44+D43,0)</f>
        <v>170987</v>
      </c>
      <c r="E45" s="61">
        <f>+B45-D45</f>
        <v>7780</v>
      </c>
      <c r="F45" s="45"/>
      <c r="G45" s="59"/>
      <c r="H45" s="50"/>
      <c r="I45" s="55"/>
    </row>
    <row r="46" spans="1:9" s="44" customFormat="1" ht="14" x14ac:dyDescent="0.3">
      <c r="A46" s="115"/>
      <c r="B46" s="115"/>
      <c r="C46" s="115"/>
      <c r="D46" s="115"/>
      <c r="E46" s="115"/>
      <c r="F46" s="45"/>
      <c r="G46" s="59"/>
      <c r="H46" s="50"/>
      <c r="I46" s="55"/>
    </row>
    <row r="47" spans="1:9" s="44" customFormat="1" ht="14" x14ac:dyDescent="0.3">
      <c r="A47" s="117" t="s">
        <v>7</v>
      </c>
      <c r="B47" s="117"/>
      <c r="C47" s="117"/>
      <c r="D47" s="117"/>
      <c r="E47" s="117"/>
      <c r="F47" s="45"/>
      <c r="G47" s="59"/>
      <c r="H47" s="50"/>
      <c r="I47" s="55"/>
    </row>
    <row r="48" spans="1:9" s="44" customFormat="1" ht="42" x14ac:dyDescent="0.3">
      <c r="A48" s="36" t="s">
        <v>0</v>
      </c>
      <c r="B48" s="34" t="s">
        <v>48</v>
      </c>
      <c r="C48" s="34" t="s">
        <v>1</v>
      </c>
      <c r="D48" s="34" t="s">
        <v>2</v>
      </c>
      <c r="E48" s="34" t="s">
        <v>3</v>
      </c>
      <c r="F48" s="45"/>
      <c r="G48" s="59"/>
      <c r="H48" s="50"/>
      <c r="I48" s="55"/>
    </row>
    <row r="49" spans="1:9" s="44" customFormat="1" ht="14" x14ac:dyDescent="0.3">
      <c r="A49" s="43" t="s">
        <v>13</v>
      </c>
      <c r="B49" s="61">
        <f>+B27+B45+B39+B33+B21</f>
        <v>1619923</v>
      </c>
      <c r="C49" s="62">
        <f>(ROUND(+B49/B$50,4))</f>
        <v>0.2802</v>
      </c>
      <c r="D49" s="61">
        <f>+D27+D45+D39+D33+D21</f>
        <v>1546823</v>
      </c>
      <c r="E49" s="61">
        <f>+E27+E45+E39+E33+E21</f>
        <v>73100</v>
      </c>
      <c r="F49" s="45"/>
      <c r="G49" s="59"/>
      <c r="H49" s="50"/>
      <c r="I49" s="55"/>
    </row>
    <row r="50" spans="1:9" s="44" customFormat="1" ht="14.5" thickBot="1" x14ac:dyDescent="0.35">
      <c r="A50" s="43" t="s">
        <v>7</v>
      </c>
      <c r="B50" s="64">
        <f>+B49+B14</f>
        <v>5781734</v>
      </c>
      <c r="C50" s="65">
        <f>+C49+C14</f>
        <v>1</v>
      </c>
      <c r="D50" s="64">
        <f>'Lincoln Res Sum '!D48+'Washington Res Sum '!D48</f>
        <v>5517957</v>
      </c>
      <c r="E50" s="64">
        <f>+B50-D50</f>
        <v>263777</v>
      </c>
      <c r="F50" s="45"/>
      <c r="G50" s="50"/>
      <c r="H50" s="50"/>
    </row>
    <row r="51" spans="1:9" ht="13.5" thickTop="1" x14ac:dyDescent="0.3">
      <c r="A51" s="118"/>
      <c r="B51" s="118"/>
      <c r="C51" s="118"/>
      <c r="D51" s="118"/>
      <c r="E51" s="118"/>
      <c r="F51" s="66"/>
      <c r="G51" s="67"/>
      <c r="H51" s="67"/>
    </row>
    <row r="52" spans="1:9" x14ac:dyDescent="0.3">
      <c r="A52" s="110" t="s">
        <v>42</v>
      </c>
      <c r="B52" s="110"/>
      <c r="C52" s="110"/>
      <c r="D52" s="110"/>
      <c r="E52" s="110"/>
      <c r="F52" s="66"/>
      <c r="G52" s="66"/>
      <c r="H52" s="66"/>
    </row>
    <row r="53" spans="1:9" hidden="1" x14ac:dyDescent="0.3">
      <c r="A53" s="18"/>
      <c r="D53" s="33"/>
      <c r="F53" s="66"/>
      <c r="G53" s="66"/>
      <c r="H53" s="66"/>
    </row>
    <row r="54" spans="1:9" hidden="1" x14ac:dyDescent="0.3">
      <c r="B54" s="68"/>
      <c r="D54" s="20"/>
      <c r="E54" s="20"/>
      <c r="F54" s="66"/>
      <c r="G54" s="66"/>
      <c r="H54" s="66"/>
    </row>
    <row r="55" spans="1:9" hidden="1" x14ac:dyDescent="0.3">
      <c r="A55" s="18"/>
      <c r="B55" s="69"/>
      <c r="C55" s="70"/>
      <c r="D55" s="69"/>
      <c r="E55" s="69"/>
      <c r="F55" s="66"/>
      <c r="G55" s="66"/>
      <c r="H55" s="66"/>
    </row>
    <row r="56" spans="1:9" hidden="1" x14ac:dyDescent="0.3">
      <c r="A56" s="18"/>
      <c r="B56" s="69"/>
      <c r="C56" s="70"/>
      <c r="D56" s="69"/>
      <c r="E56" s="69"/>
      <c r="F56" s="66"/>
      <c r="G56" s="66"/>
      <c r="H56" s="66"/>
    </row>
    <row r="57" spans="1:9" hidden="1" x14ac:dyDescent="0.3">
      <c r="A57" s="18"/>
      <c r="B57" s="69"/>
      <c r="C57" s="70"/>
      <c r="D57" s="69"/>
      <c r="E57" s="69"/>
      <c r="F57" s="66"/>
      <c r="G57" s="66"/>
      <c r="H57" s="66"/>
    </row>
    <row r="73" spans="3:8" hidden="1" x14ac:dyDescent="0.3">
      <c r="C73" s="66"/>
      <c r="D73" s="66"/>
      <c r="E73" s="66"/>
      <c r="F73" s="71"/>
      <c r="G73" s="72"/>
      <c r="H73" s="73"/>
    </row>
    <row r="74" spans="3:8" hidden="1" x14ac:dyDescent="0.3">
      <c r="C74" s="66"/>
      <c r="D74" s="66"/>
      <c r="E74" s="66"/>
    </row>
    <row r="75" spans="3:8" hidden="1" x14ac:dyDescent="0.3">
      <c r="G75" s="74"/>
      <c r="H75" s="74"/>
    </row>
  </sheetData>
  <mergeCells count="23">
    <mergeCell ref="A15:E15"/>
    <mergeCell ref="A52:E52"/>
    <mergeCell ref="A16:E16"/>
    <mergeCell ref="A23:E23"/>
    <mergeCell ref="A17:E17"/>
    <mergeCell ref="A22:E22"/>
    <mergeCell ref="A28:E28"/>
    <mergeCell ref="A29:E29"/>
    <mergeCell ref="A34:E34"/>
    <mergeCell ref="A35:E35"/>
    <mergeCell ref="A40:E40"/>
    <mergeCell ref="A41:E41"/>
    <mergeCell ref="A46:E46"/>
    <mergeCell ref="A47:E47"/>
    <mergeCell ref="A51:E51"/>
    <mergeCell ref="A2:E2"/>
    <mergeCell ref="A3:E3"/>
    <mergeCell ref="A1:E1"/>
    <mergeCell ref="A7:E7"/>
    <mergeCell ref="G7:I7"/>
    <mergeCell ref="A4:E4"/>
    <mergeCell ref="A5:E5"/>
    <mergeCell ref="A6:E6"/>
  </mergeCells>
  <phoneticPr fontId="0" type="noConversion"/>
  <pageMargins left="0.75" right="0.75" top="1" bottom="1" header="0.5" footer="0.5"/>
  <pageSetup scale="64" orientation="portrait" r:id="rId1"/>
  <headerFooter alignWithMargins="0">
    <oddHeader xml:space="preserve">&amp;R&amp;"Times New Roman,Bold" Exhibits D-2&amp;"Arial,Regular"
</oddHeader>
  </headerFooter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73"/>
  <sheetViews>
    <sheetView zoomScale="81" zoomScaleNormal="81" workbookViewId="0">
      <selection sqref="A1:E1"/>
    </sheetView>
  </sheetViews>
  <sheetFormatPr defaultColWidth="0" defaultRowHeight="13" zeroHeight="1" x14ac:dyDescent="0.3"/>
  <cols>
    <col min="1" max="1" width="54.08984375" style="5" customWidth="1"/>
    <col min="2" max="2" width="22.36328125" style="5" customWidth="1"/>
    <col min="3" max="3" width="17.1796875" style="5" customWidth="1"/>
    <col min="4" max="4" width="25.08984375" style="5" customWidth="1"/>
    <col min="5" max="5" width="20.453125" style="5" customWidth="1"/>
    <col min="6" max="6" width="2.81640625" style="5" hidden="1" customWidth="1"/>
    <col min="7" max="7" width="12.54296875" style="5" hidden="1" customWidth="1"/>
    <col min="8" max="8" width="3.26953125" style="5" hidden="1" customWidth="1"/>
    <col min="9" max="9" width="10.54296875" style="5" hidden="1" customWidth="1"/>
    <col min="10" max="10" width="10.1796875" style="5" hidden="1" customWidth="1"/>
    <col min="11" max="11" width="2.54296875" style="5" hidden="1" customWidth="1"/>
    <col min="12" max="12" width="12.453125" style="5" hidden="1" customWidth="1"/>
    <col min="13" max="13" width="2.26953125" style="5" hidden="1" customWidth="1"/>
    <col min="14" max="14" width="11.453125" style="5" hidden="1" customWidth="1"/>
    <col min="15" max="15" width="2.54296875" style="5" hidden="1" customWidth="1"/>
    <col min="16" max="16" width="11.453125" style="5" hidden="1" customWidth="1"/>
    <col min="17" max="17" width="2.26953125" style="5" hidden="1" customWidth="1"/>
    <col min="18" max="18" width="12.54296875" style="5" hidden="1" customWidth="1"/>
    <col min="19" max="16384" width="9.1796875" style="5" hidden="1"/>
  </cols>
  <sheetData>
    <row r="1" spans="1:18" x14ac:dyDescent="0.3">
      <c r="A1" s="122" t="s">
        <v>55</v>
      </c>
      <c r="B1" s="122"/>
      <c r="C1" s="122"/>
      <c r="D1" s="122"/>
      <c r="E1" s="122"/>
    </row>
    <row r="2" spans="1:18" x14ac:dyDescent="0.3">
      <c r="A2" s="113" t="s">
        <v>35</v>
      </c>
      <c r="B2" s="113"/>
      <c r="C2" s="113"/>
      <c r="D2" s="113"/>
      <c r="E2" s="113"/>
      <c r="F2" s="1"/>
      <c r="G2" s="2"/>
      <c r="H2" s="2"/>
      <c r="I2" s="2"/>
      <c r="J2" s="3"/>
      <c r="K2" s="4"/>
      <c r="L2" s="3"/>
      <c r="M2" s="4"/>
      <c r="N2" s="3"/>
      <c r="O2" s="4"/>
      <c r="P2" s="3"/>
      <c r="Q2" s="4"/>
      <c r="R2" s="3"/>
    </row>
    <row r="3" spans="1:18" ht="42.5" customHeight="1" x14ac:dyDescent="0.35">
      <c r="A3" s="114" t="s">
        <v>36</v>
      </c>
      <c r="B3" s="128"/>
      <c r="C3" s="128"/>
      <c r="D3" s="128"/>
      <c r="E3" s="128"/>
      <c r="F3" s="1"/>
      <c r="G3" s="2"/>
      <c r="H3" s="2"/>
      <c r="I3" s="2"/>
      <c r="J3" s="3"/>
      <c r="K3" s="4"/>
      <c r="L3" s="3"/>
      <c r="M3" s="4"/>
      <c r="N3" s="3"/>
      <c r="O3" s="4"/>
      <c r="P3" s="3"/>
      <c r="Q3" s="4"/>
      <c r="R3" s="3"/>
    </row>
    <row r="4" spans="1:18" x14ac:dyDescent="0.3">
      <c r="A4" s="129" t="s">
        <v>15</v>
      </c>
      <c r="B4" s="129"/>
      <c r="C4" s="129"/>
      <c r="D4" s="129"/>
      <c r="E4" s="129"/>
      <c r="F4" s="1"/>
      <c r="G4" s="2"/>
      <c r="H4" s="2"/>
      <c r="I4" s="2"/>
      <c r="J4" s="3"/>
      <c r="K4" s="4"/>
      <c r="L4" s="3"/>
      <c r="M4" s="4"/>
      <c r="N4" s="3"/>
      <c r="O4" s="4"/>
      <c r="P4" s="3"/>
      <c r="Q4" s="4"/>
      <c r="R4" s="3"/>
    </row>
    <row r="5" spans="1:18" ht="20.5" customHeight="1" x14ac:dyDescent="0.3">
      <c r="A5" s="125" t="s">
        <v>8</v>
      </c>
      <c r="B5" s="125"/>
      <c r="C5" s="125"/>
      <c r="D5" s="125"/>
      <c r="E5" s="125"/>
      <c r="F5" s="8"/>
      <c r="G5" s="9"/>
      <c r="H5" s="9"/>
      <c r="I5" s="9"/>
    </row>
    <row r="6" spans="1:18" s="79" customFormat="1" ht="42" x14ac:dyDescent="0.25">
      <c r="A6" s="80" t="s">
        <v>0</v>
      </c>
      <c r="B6" s="81" t="s">
        <v>11</v>
      </c>
      <c r="C6" s="81" t="s">
        <v>9</v>
      </c>
      <c r="D6" s="81" t="s">
        <v>2</v>
      </c>
      <c r="E6" s="81" t="s">
        <v>3</v>
      </c>
      <c r="F6" s="75"/>
      <c r="G6" s="76"/>
      <c r="H6" s="77"/>
      <c r="I6" s="78"/>
    </row>
    <row r="7" spans="1:18" ht="14" x14ac:dyDescent="0.3">
      <c r="A7" s="82" t="s">
        <v>27</v>
      </c>
      <c r="B7" s="83">
        <f>1324855-142000+398000-497000+99000</f>
        <v>1182855</v>
      </c>
      <c r="C7" s="84"/>
      <c r="D7" s="85">
        <f>+D12-D11-D8</f>
        <v>1148230</v>
      </c>
      <c r="E7" s="86">
        <f>+B7-D7</f>
        <v>34625</v>
      </c>
      <c r="F7" s="8"/>
      <c r="G7" s="13"/>
      <c r="H7" s="11"/>
      <c r="I7" s="23"/>
    </row>
    <row r="8" spans="1:18" ht="14" x14ac:dyDescent="0.3">
      <c r="A8" s="82" t="s">
        <v>21</v>
      </c>
      <c r="B8" s="87">
        <v>13500</v>
      </c>
      <c r="C8" s="84"/>
      <c r="D8" s="88">
        <f>+B8</f>
        <v>13500</v>
      </c>
      <c r="E8" s="89">
        <f>+B8-D8</f>
        <v>0</v>
      </c>
      <c r="F8" s="8"/>
      <c r="G8" s="13"/>
      <c r="H8" s="11"/>
      <c r="I8" s="15"/>
    </row>
    <row r="9" spans="1:18" ht="14" x14ac:dyDescent="0.3">
      <c r="A9" s="82" t="s">
        <v>4</v>
      </c>
      <c r="B9" s="90"/>
      <c r="C9" s="90"/>
      <c r="D9" s="90"/>
      <c r="E9" s="90"/>
      <c r="F9" s="8"/>
      <c r="G9" s="11"/>
      <c r="H9" s="11"/>
    </row>
    <row r="10" spans="1:18" ht="14" x14ac:dyDescent="0.3">
      <c r="A10" s="91" t="s">
        <v>30</v>
      </c>
      <c r="B10" s="92">
        <f>800000</f>
        <v>800000</v>
      </c>
      <c r="C10" s="90"/>
      <c r="D10" s="90"/>
      <c r="E10" s="90"/>
      <c r="F10" s="8"/>
      <c r="G10" s="16"/>
      <c r="H10" s="11"/>
      <c r="I10" s="14"/>
    </row>
    <row r="11" spans="1:18" ht="14" x14ac:dyDescent="0.3">
      <c r="A11" s="91" t="s">
        <v>4</v>
      </c>
      <c r="B11" s="93">
        <f>SUM(B10:B10)</f>
        <v>800000</v>
      </c>
      <c r="C11" s="90"/>
      <c r="D11" s="94">
        <f>B11</f>
        <v>800000</v>
      </c>
      <c r="E11" s="89">
        <f>+B11-D11</f>
        <v>0</v>
      </c>
      <c r="F11" s="8"/>
      <c r="G11" s="16"/>
      <c r="H11" s="11"/>
      <c r="I11" s="14"/>
    </row>
    <row r="12" spans="1:18" ht="14" x14ac:dyDescent="0.3">
      <c r="A12" s="82" t="s">
        <v>5</v>
      </c>
      <c r="B12" s="96">
        <f>+B11+B7+B8</f>
        <v>1996355</v>
      </c>
      <c r="C12" s="97">
        <f>ROUND(+B12/B48,4)</f>
        <v>0.71440000000000003</v>
      </c>
      <c r="D12" s="96">
        <f>ROUND(+C12*D48,0)</f>
        <v>1961730</v>
      </c>
      <c r="E12" s="96">
        <f>+B12-D12</f>
        <v>34625</v>
      </c>
      <c r="F12" s="8"/>
      <c r="G12" s="16"/>
      <c r="H12" s="11"/>
      <c r="I12" s="14"/>
    </row>
    <row r="13" spans="1:18" ht="14" x14ac:dyDescent="0.3">
      <c r="A13" s="120"/>
      <c r="B13" s="120"/>
      <c r="C13" s="120"/>
      <c r="D13" s="120"/>
      <c r="E13" s="120"/>
      <c r="F13" s="8"/>
      <c r="G13" s="11"/>
      <c r="H13" s="11"/>
    </row>
    <row r="14" spans="1:18" ht="15.5" thickBot="1" x14ac:dyDescent="0.35">
      <c r="A14" s="126" t="s">
        <v>6</v>
      </c>
      <c r="B14" s="126"/>
      <c r="C14" s="126"/>
      <c r="D14" s="126"/>
      <c r="E14" s="126"/>
      <c r="F14" s="8"/>
      <c r="G14" s="11"/>
      <c r="H14" s="11"/>
    </row>
    <row r="15" spans="1:18" ht="14" x14ac:dyDescent="0.3">
      <c r="A15" s="127" t="s">
        <v>44</v>
      </c>
      <c r="B15" s="127"/>
      <c r="C15" s="127"/>
      <c r="D15" s="127"/>
      <c r="E15" s="127"/>
      <c r="F15" s="8"/>
      <c r="G15" s="11"/>
      <c r="H15" s="11"/>
    </row>
    <row r="16" spans="1:18" ht="42" x14ac:dyDescent="0.3">
      <c r="A16" s="80" t="s">
        <v>0</v>
      </c>
      <c r="B16" s="81" t="s">
        <v>11</v>
      </c>
      <c r="C16" s="81" t="s">
        <v>9</v>
      </c>
      <c r="D16" s="81" t="s">
        <v>2</v>
      </c>
      <c r="E16" s="81" t="s">
        <v>3</v>
      </c>
      <c r="F16" s="8"/>
      <c r="G16" s="11"/>
      <c r="H16" s="11"/>
    </row>
    <row r="17" spans="1:9" ht="14" x14ac:dyDescent="0.3">
      <c r="A17" s="91" t="s">
        <v>50</v>
      </c>
      <c r="B17" s="98">
        <v>250000</v>
      </c>
      <c r="C17" s="99"/>
      <c r="D17" s="98">
        <f>+D19-D18</f>
        <v>245589</v>
      </c>
      <c r="E17" s="98">
        <f>+B17-D17</f>
        <v>4411</v>
      </c>
      <c r="F17" s="8"/>
      <c r="G17" s="16"/>
      <c r="H17" s="11"/>
      <c r="I17" s="14"/>
    </row>
    <row r="18" spans="1:9" ht="14" x14ac:dyDescent="0.3">
      <c r="A18" s="100" t="s">
        <v>22</v>
      </c>
      <c r="B18" s="94">
        <v>6492</v>
      </c>
      <c r="C18" s="99"/>
      <c r="D18" s="94">
        <f>+B18</f>
        <v>6492</v>
      </c>
      <c r="E18" s="94">
        <f>+B18-D18</f>
        <v>0</v>
      </c>
      <c r="F18" s="8"/>
      <c r="G18" s="16"/>
      <c r="H18" s="11"/>
      <c r="I18" s="14"/>
    </row>
    <row r="19" spans="1:9" ht="14" x14ac:dyDescent="0.3">
      <c r="A19" s="82"/>
      <c r="B19" s="96">
        <f>SUM(B17:B18)</f>
        <v>256492</v>
      </c>
      <c r="C19" s="101">
        <f>ROUND(+B19/B48,4)</f>
        <v>9.1800000000000007E-2</v>
      </c>
      <c r="D19" s="96">
        <f>ROUND(+D48*C19,0)</f>
        <v>252081</v>
      </c>
      <c r="E19" s="96">
        <f>+B19-D19</f>
        <v>4411</v>
      </c>
      <c r="F19" s="8"/>
      <c r="G19" s="16"/>
      <c r="H19" s="11"/>
      <c r="I19" s="14"/>
    </row>
    <row r="20" spans="1:9" ht="14" x14ac:dyDescent="0.3">
      <c r="A20" s="120"/>
      <c r="B20" s="120"/>
      <c r="C20" s="120"/>
      <c r="D20" s="120"/>
      <c r="E20" s="120"/>
      <c r="F20" s="8"/>
      <c r="G20" s="16"/>
      <c r="H20" s="11"/>
      <c r="I20" s="14"/>
    </row>
    <row r="21" spans="1:9" ht="14" x14ac:dyDescent="0.3">
      <c r="A21" s="119" t="s">
        <v>43</v>
      </c>
      <c r="B21" s="119"/>
      <c r="C21" s="119"/>
      <c r="D21" s="119"/>
      <c r="E21" s="119"/>
      <c r="F21" s="8"/>
      <c r="G21" s="16"/>
      <c r="H21" s="11"/>
      <c r="I21" s="14"/>
    </row>
    <row r="22" spans="1:9" ht="42" x14ac:dyDescent="0.3">
      <c r="A22" s="80" t="s">
        <v>0</v>
      </c>
      <c r="B22" s="81" t="s">
        <v>11</v>
      </c>
      <c r="C22" s="81" t="s">
        <v>9</v>
      </c>
      <c r="D22" s="81" t="s">
        <v>2</v>
      </c>
      <c r="E22" s="81" t="s">
        <v>3</v>
      </c>
      <c r="F22" s="8"/>
      <c r="G22" s="16"/>
      <c r="H22" s="11"/>
      <c r="I22" s="14"/>
    </row>
    <row r="23" spans="1:9" ht="14" x14ac:dyDescent="0.3">
      <c r="A23" s="91" t="s">
        <v>38</v>
      </c>
      <c r="B23" s="98">
        <f>303981-1287+11829</f>
        <v>314523</v>
      </c>
      <c r="C23" s="95"/>
      <c r="D23" s="98">
        <f>+D25-D24</f>
        <v>309009</v>
      </c>
      <c r="E23" s="98">
        <f>+B23-D23</f>
        <v>5514</v>
      </c>
      <c r="F23" s="8"/>
      <c r="G23" s="16"/>
      <c r="H23" s="11"/>
      <c r="I23" s="14"/>
    </row>
    <row r="24" spans="1:9" ht="14" x14ac:dyDescent="0.3">
      <c r="A24" s="100" t="s">
        <v>23</v>
      </c>
      <c r="B24" s="94">
        <v>1287</v>
      </c>
      <c r="C24" s="95"/>
      <c r="D24" s="94">
        <f>B24</f>
        <v>1287</v>
      </c>
      <c r="E24" s="94">
        <f>+B24-D24</f>
        <v>0</v>
      </c>
      <c r="F24" s="8"/>
      <c r="G24" s="16"/>
      <c r="H24" s="11"/>
      <c r="I24" s="14"/>
    </row>
    <row r="25" spans="1:9" ht="14" x14ac:dyDescent="0.3">
      <c r="A25" s="91"/>
      <c r="B25" s="96">
        <f>SUM(B23:B24)</f>
        <v>315810</v>
      </c>
      <c r="C25" s="101">
        <f>ROUND(+B25/B48,4)</f>
        <v>0.113</v>
      </c>
      <c r="D25" s="96">
        <f>ROUND(D48*C25,0)</f>
        <v>310296</v>
      </c>
      <c r="E25" s="96">
        <f>+B25-D25</f>
        <v>5514</v>
      </c>
      <c r="F25" s="8"/>
      <c r="G25" s="16"/>
      <c r="H25" s="11"/>
      <c r="I25" s="14"/>
    </row>
    <row r="26" spans="1:9" ht="14" x14ac:dyDescent="0.3">
      <c r="A26" s="123"/>
      <c r="B26" s="123"/>
      <c r="C26" s="123"/>
      <c r="D26" s="123"/>
      <c r="E26" s="123"/>
      <c r="F26" s="8"/>
      <c r="G26" s="16"/>
      <c r="H26" s="11"/>
      <c r="I26" s="14"/>
    </row>
    <row r="27" spans="1:9" ht="14" x14ac:dyDescent="0.3">
      <c r="A27" s="124" t="s">
        <v>45</v>
      </c>
      <c r="B27" s="124"/>
      <c r="C27" s="124"/>
      <c r="D27" s="124"/>
      <c r="E27" s="124"/>
      <c r="F27" s="8"/>
      <c r="G27" s="16"/>
      <c r="H27" s="11"/>
      <c r="I27" s="14"/>
    </row>
    <row r="28" spans="1:9" ht="42" x14ac:dyDescent="0.3">
      <c r="A28" s="80" t="s">
        <v>0</v>
      </c>
      <c r="B28" s="81" t="s">
        <v>11</v>
      </c>
      <c r="C28" s="81" t="s">
        <v>9</v>
      </c>
      <c r="D28" s="81" t="s">
        <v>2</v>
      </c>
      <c r="E28" s="81" t="s">
        <v>3</v>
      </c>
      <c r="F28" s="8"/>
      <c r="G28" s="16"/>
      <c r="H28" s="11"/>
      <c r="I28" s="14"/>
    </row>
    <row r="29" spans="1:9" ht="14" x14ac:dyDescent="0.3">
      <c r="A29" s="91" t="s">
        <v>39</v>
      </c>
      <c r="B29" s="98">
        <v>75000</v>
      </c>
      <c r="C29" s="99"/>
      <c r="D29" s="98">
        <f>+D31-D30</f>
        <v>73673</v>
      </c>
      <c r="E29" s="98">
        <f>+B29-D29</f>
        <v>1327</v>
      </c>
      <c r="F29" s="8"/>
      <c r="G29" s="16"/>
      <c r="H29" s="11"/>
      <c r="I29" s="14"/>
    </row>
    <row r="30" spans="1:9" ht="14" x14ac:dyDescent="0.3">
      <c r="A30" s="100" t="s">
        <v>24</v>
      </c>
      <c r="B30" s="94">
        <f>4911+500</f>
        <v>5411</v>
      </c>
      <c r="C30" s="99"/>
      <c r="D30" s="94">
        <f>B30</f>
        <v>5411</v>
      </c>
      <c r="E30" s="94">
        <f>+B30-D30</f>
        <v>0</v>
      </c>
      <c r="F30" s="8"/>
      <c r="G30" s="16"/>
      <c r="H30" s="11"/>
      <c r="I30" s="14"/>
    </row>
    <row r="31" spans="1:9" ht="14" x14ac:dyDescent="0.3">
      <c r="A31" s="91"/>
      <c r="B31" s="96">
        <f>SUM(B29:B30)</f>
        <v>80411</v>
      </c>
      <c r="C31" s="101">
        <f>ROUND(+B31/B48,4)</f>
        <v>2.8799999999999999E-2</v>
      </c>
      <c r="D31" s="96">
        <f>ROUND(+D48*C31,0)</f>
        <v>79084</v>
      </c>
      <c r="E31" s="96">
        <f>+B31-D31</f>
        <v>1327</v>
      </c>
      <c r="F31" s="8"/>
      <c r="G31" s="16"/>
      <c r="H31" s="11"/>
      <c r="I31" s="14"/>
    </row>
    <row r="32" spans="1:9" ht="14" x14ac:dyDescent="0.3">
      <c r="A32" s="123"/>
      <c r="B32" s="123"/>
      <c r="C32" s="123"/>
      <c r="D32" s="123"/>
      <c r="E32" s="123"/>
      <c r="F32" s="8"/>
      <c r="G32" s="16"/>
      <c r="H32" s="11"/>
      <c r="I32" s="14"/>
    </row>
    <row r="33" spans="1:12" ht="14" x14ac:dyDescent="0.3">
      <c r="A33" s="124" t="s">
        <v>46</v>
      </c>
      <c r="B33" s="124"/>
      <c r="C33" s="124"/>
      <c r="D33" s="124"/>
      <c r="E33" s="124"/>
      <c r="F33" s="8"/>
      <c r="G33" s="16"/>
      <c r="H33" s="11"/>
      <c r="I33" s="14"/>
    </row>
    <row r="34" spans="1:12" ht="42" x14ac:dyDescent="0.3">
      <c r="A34" s="80" t="s">
        <v>0</v>
      </c>
      <c r="B34" s="81" t="s">
        <v>11</v>
      </c>
      <c r="C34" s="81" t="s">
        <v>9</v>
      </c>
      <c r="D34" s="81" t="s">
        <v>2</v>
      </c>
      <c r="E34" s="81" t="s">
        <v>3</v>
      </c>
      <c r="F34" s="8"/>
      <c r="G34" s="16"/>
      <c r="H34" s="11"/>
      <c r="I34" s="14"/>
    </row>
    <row r="35" spans="1:12" ht="14" x14ac:dyDescent="0.3">
      <c r="A35" s="91" t="s">
        <v>40</v>
      </c>
      <c r="B35" s="98">
        <f>50000-1000</f>
        <v>49000</v>
      </c>
      <c r="C35" s="99"/>
      <c r="D35" s="98">
        <f>+D37-D36</f>
        <v>48118</v>
      </c>
      <c r="E35" s="98">
        <f>+B35-D35</f>
        <v>882</v>
      </c>
      <c r="F35" s="8"/>
      <c r="G35" s="16"/>
      <c r="H35" s="11"/>
      <c r="I35" s="14"/>
    </row>
    <row r="36" spans="1:12" ht="14" x14ac:dyDescent="0.3">
      <c r="A36" s="100" t="s">
        <v>25</v>
      </c>
      <c r="B36" s="94">
        <v>2133</v>
      </c>
      <c r="C36" s="99"/>
      <c r="D36" s="94">
        <f>+B36</f>
        <v>2133</v>
      </c>
      <c r="E36" s="94">
        <f>+B36-D36</f>
        <v>0</v>
      </c>
      <c r="F36" s="8"/>
      <c r="G36" s="16"/>
      <c r="H36" s="11"/>
      <c r="I36" s="14"/>
    </row>
    <row r="37" spans="1:12" ht="14" x14ac:dyDescent="0.3">
      <c r="A37" s="91"/>
      <c r="B37" s="96">
        <f>SUM(B35:B36)</f>
        <v>51133</v>
      </c>
      <c r="C37" s="101">
        <f>ROUND(+B37/B48,4)</f>
        <v>1.83E-2</v>
      </c>
      <c r="D37" s="96">
        <f>ROUND(+D48*C37,0)</f>
        <v>50251</v>
      </c>
      <c r="E37" s="96">
        <f>+B37-D37</f>
        <v>882</v>
      </c>
      <c r="F37" s="8"/>
      <c r="G37" s="16"/>
      <c r="H37" s="11"/>
      <c r="I37" s="14"/>
    </row>
    <row r="38" spans="1:12" ht="14" x14ac:dyDescent="0.3">
      <c r="A38" s="123"/>
      <c r="B38" s="123"/>
      <c r="C38" s="123"/>
      <c r="D38" s="123"/>
      <c r="E38" s="123"/>
      <c r="F38" s="8"/>
      <c r="G38" s="16"/>
      <c r="H38" s="11"/>
      <c r="I38" s="14"/>
    </row>
    <row r="39" spans="1:12" ht="14" x14ac:dyDescent="0.3">
      <c r="A39" s="124" t="s">
        <v>47</v>
      </c>
      <c r="B39" s="124"/>
      <c r="C39" s="124"/>
      <c r="D39" s="124"/>
      <c r="E39" s="124"/>
      <c r="F39" s="8"/>
      <c r="G39" s="16"/>
      <c r="H39" s="11"/>
      <c r="I39" s="14"/>
    </row>
    <row r="40" spans="1:12" ht="42" x14ac:dyDescent="0.3">
      <c r="A40" s="80" t="s">
        <v>0</v>
      </c>
      <c r="B40" s="81" t="s">
        <v>11</v>
      </c>
      <c r="C40" s="81" t="s">
        <v>9</v>
      </c>
      <c r="D40" s="81" t="s">
        <v>2</v>
      </c>
      <c r="E40" s="81" t="s">
        <v>3</v>
      </c>
      <c r="F40" s="8"/>
      <c r="G40" s="16"/>
      <c r="H40" s="11"/>
      <c r="I40" s="14"/>
    </row>
    <row r="41" spans="1:12" ht="14" x14ac:dyDescent="0.3">
      <c r="A41" s="91" t="s">
        <v>41</v>
      </c>
      <c r="B41" s="98">
        <v>90000</v>
      </c>
      <c r="C41" s="99"/>
      <c r="D41" s="98">
        <f>+D43-D42</f>
        <v>88412</v>
      </c>
      <c r="E41" s="98">
        <f>+B41-D41</f>
        <v>1588</v>
      </c>
      <c r="F41" s="8"/>
      <c r="G41" s="16"/>
      <c r="H41" s="11"/>
      <c r="I41" s="14"/>
    </row>
    <row r="42" spans="1:12" ht="14" x14ac:dyDescent="0.3">
      <c r="A42" s="100" t="s">
        <v>26</v>
      </c>
      <c r="B42" s="94">
        <f>3628+500</f>
        <v>4128</v>
      </c>
      <c r="C42" s="99"/>
      <c r="D42" s="94">
        <f>+B42</f>
        <v>4128</v>
      </c>
      <c r="E42" s="94">
        <f>+B42-D42</f>
        <v>0</v>
      </c>
      <c r="F42" s="8"/>
      <c r="G42" s="16"/>
      <c r="H42" s="11"/>
      <c r="I42" s="14"/>
    </row>
    <row r="43" spans="1:12" ht="14" x14ac:dyDescent="0.3">
      <c r="A43" s="82"/>
      <c r="B43" s="96">
        <f>SUM(B41:B42)</f>
        <v>94128</v>
      </c>
      <c r="C43" s="101">
        <f>ROUND(+B43/B48,4)</f>
        <v>3.3700000000000001E-2</v>
      </c>
      <c r="D43" s="96">
        <f>ROUND(+D48*C43,0)</f>
        <v>92540</v>
      </c>
      <c r="E43" s="96">
        <f>+B43-D43</f>
        <v>1588</v>
      </c>
      <c r="F43" s="8"/>
      <c r="G43" s="16"/>
      <c r="H43" s="11"/>
      <c r="I43" s="14"/>
    </row>
    <row r="44" spans="1:12" ht="14" x14ac:dyDescent="0.3">
      <c r="A44" s="120"/>
      <c r="B44" s="120"/>
      <c r="C44" s="120"/>
      <c r="D44" s="120"/>
      <c r="E44" s="120"/>
      <c r="F44" s="8"/>
      <c r="G44" s="16"/>
      <c r="H44" s="11"/>
      <c r="I44" s="14"/>
    </row>
    <row r="45" spans="1:12" ht="14" x14ac:dyDescent="0.3">
      <c r="A45" s="119" t="s">
        <v>7</v>
      </c>
      <c r="B45" s="119"/>
      <c r="C45" s="119"/>
      <c r="D45" s="119"/>
      <c r="E45" s="119"/>
      <c r="F45" s="8"/>
      <c r="G45" s="16"/>
      <c r="H45" s="11"/>
      <c r="I45" s="14"/>
    </row>
    <row r="46" spans="1:12" ht="42" x14ac:dyDescent="0.3">
      <c r="A46" s="80" t="s">
        <v>0</v>
      </c>
      <c r="B46" s="81" t="s">
        <v>11</v>
      </c>
      <c r="C46" s="81" t="s">
        <v>9</v>
      </c>
      <c r="D46" s="81" t="s">
        <v>2</v>
      </c>
      <c r="E46" s="81" t="s">
        <v>3</v>
      </c>
      <c r="F46" s="8"/>
      <c r="G46" s="16"/>
      <c r="H46" s="11"/>
      <c r="I46" s="14"/>
    </row>
    <row r="47" spans="1:12" ht="14" x14ac:dyDescent="0.3">
      <c r="A47" s="82" t="s">
        <v>12</v>
      </c>
      <c r="B47" s="96">
        <f>+B25+B43+B37+B31+B19</f>
        <v>797974</v>
      </c>
      <c r="C47" s="101">
        <f>+C25+C43+C37+C31+C19</f>
        <v>0.28560000000000002</v>
      </c>
      <c r="D47" s="96">
        <f>+D25+D43+D37+D31+D19</f>
        <v>784252</v>
      </c>
      <c r="E47" s="96">
        <f>+E25+E43+E37+E31+E19</f>
        <v>13722</v>
      </c>
      <c r="F47" s="8"/>
      <c r="G47" s="16"/>
      <c r="H47" s="11"/>
      <c r="I47" s="14"/>
    </row>
    <row r="48" spans="1:12" ht="14.5" thickBot="1" x14ac:dyDescent="0.35">
      <c r="A48" s="82" t="s">
        <v>7</v>
      </c>
      <c r="B48" s="102">
        <f>+B47+B12</f>
        <v>2794329</v>
      </c>
      <c r="C48" s="103">
        <f>(ROUND(+C47+C12,4))</f>
        <v>1</v>
      </c>
      <c r="D48" s="102">
        <v>2745982</v>
      </c>
      <c r="E48" s="102">
        <f>+B48-D48</f>
        <v>48347</v>
      </c>
      <c r="F48" s="8"/>
      <c r="G48" s="13"/>
      <c r="H48" s="11"/>
      <c r="I48" s="13"/>
      <c r="J48" s="24"/>
      <c r="K48" s="24"/>
      <c r="L48" s="24"/>
    </row>
    <row r="49" spans="1:8" ht="13.5" thickTop="1" x14ac:dyDescent="0.3">
      <c r="A49" s="121"/>
      <c r="B49" s="121"/>
      <c r="C49" s="121"/>
      <c r="D49" s="121"/>
      <c r="E49" s="121"/>
      <c r="F49" s="8"/>
      <c r="G49" s="8"/>
      <c r="H49" s="8"/>
    </row>
    <row r="50" spans="1:8" x14ac:dyDescent="0.3">
      <c r="A50" s="122" t="s">
        <v>42</v>
      </c>
      <c r="B50" s="122"/>
      <c r="C50" s="122"/>
      <c r="D50" s="122"/>
      <c r="E50" s="122"/>
      <c r="F50" s="8"/>
      <c r="G50" s="8"/>
      <c r="H50" s="8"/>
    </row>
    <row r="51" spans="1:8" hidden="1" x14ac:dyDescent="0.3">
      <c r="A51" s="18"/>
      <c r="B51" s="19"/>
      <c r="C51" s="19"/>
      <c r="F51" s="8"/>
      <c r="G51" s="8"/>
      <c r="H51" s="8"/>
    </row>
    <row r="52" spans="1:8" hidden="1" x14ac:dyDescent="0.3">
      <c r="A52" s="18"/>
      <c r="B52" s="19"/>
      <c r="C52" s="19"/>
      <c r="D52" s="20"/>
      <c r="E52" s="19"/>
      <c r="F52" s="8"/>
      <c r="G52" s="8"/>
      <c r="H52" s="8"/>
    </row>
    <row r="53" spans="1:8" hidden="1" x14ac:dyDescent="0.3">
      <c r="A53" s="6"/>
      <c r="B53" s="13"/>
      <c r="C53" s="17"/>
      <c r="D53" s="13"/>
      <c r="E53" s="13"/>
      <c r="F53" s="8"/>
      <c r="G53" s="8"/>
      <c r="H53" s="8"/>
    </row>
    <row r="54" spans="1:8" hidden="1" x14ac:dyDescent="0.3">
      <c r="A54" s="6"/>
      <c r="B54" s="13"/>
      <c r="C54" s="17"/>
      <c r="D54" s="13"/>
      <c r="E54" s="13"/>
      <c r="F54" s="8"/>
      <c r="G54" s="8"/>
      <c r="H54" s="8"/>
    </row>
    <row r="55" spans="1:8" hidden="1" x14ac:dyDescent="0.3">
      <c r="A55" s="6"/>
      <c r="B55" s="13"/>
      <c r="C55" s="17"/>
      <c r="D55" s="13"/>
      <c r="E55" s="13"/>
      <c r="F55" s="8"/>
      <c r="G55" s="8"/>
      <c r="H55" s="8"/>
    </row>
    <row r="56" spans="1:8" hidden="1" x14ac:dyDescent="0.3">
      <c r="A56" s="6"/>
      <c r="B56" s="8"/>
      <c r="C56" s="8"/>
      <c r="D56" s="8"/>
      <c r="E56" s="8"/>
      <c r="F56" s="8"/>
      <c r="G56" s="8"/>
      <c r="H56" s="8"/>
    </row>
    <row r="57" spans="1:8" hidden="1" x14ac:dyDescent="0.3">
      <c r="B57" s="8"/>
      <c r="C57" s="11"/>
      <c r="D57" s="9"/>
      <c r="E57" s="9"/>
      <c r="F57" s="9"/>
      <c r="G57" s="9"/>
      <c r="H57" s="9"/>
    </row>
    <row r="58" spans="1:8" ht="13.5" hidden="1" x14ac:dyDescent="0.35">
      <c r="A58" s="25"/>
      <c r="B58" s="8"/>
      <c r="C58" s="11"/>
      <c r="D58" s="9"/>
      <c r="E58" s="9"/>
      <c r="F58" s="9"/>
      <c r="G58" s="9"/>
    </row>
    <row r="59" spans="1:8" hidden="1" x14ac:dyDescent="0.3">
      <c r="B59" s="11"/>
      <c r="C59" s="11"/>
      <c r="D59" s="11"/>
      <c r="E59" s="11"/>
      <c r="F59" s="26"/>
      <c r="G59" s="27"/>
      <c r="H59" s="21"/>
    </row>
    <row r="60" spans="1:8" hidden="1" x14ac:dyDescent="0.3">
      <c r="B60" s="8"/>
      <c r="C60" s="11"/>
      <c r="D60" s="11"/>
      <c r="E60" s="11"/>
      <c r="F60" s="26"/>
      <c r="G60" s="11"/>
      <c r="H60" s="21"/>
    </row>
    <row r="61" spans="1:8" hidden="1" x14ac:dyDescent="0.3">
      <c r="B61" s="8"/>
      <c r="C61" s="11"/>
      <c r="D61" s="11"/>
      <c r="E61" s="11"/>
      <c r="F61" s="26"/>
      <c r="G61" s="28"/>
      <c r="H61" s="21"/>
    </row>
    <row r="62" spans="1:8" hidden="1" x14ac:dyDescent="0.3">
      <c r="B62" s="8"/>
      <c r="C62" s="11"/>
      <c r="D62" s="11"/>
      <c r="E62" s="11"/>
      <c r="F62" s="26"/>
      <c r="G62" s="11"/>
    </row>
    <row r="63" spans="1:8" hidden="1" x14ac:dyDescent="0.3">
      <c r="B63" s="8"/>
      <c r="C63" s="11"/>
      <c r="D63" s="11"/>
      <c r="E63" s="11"/>
      <c r="F63" s="26"/>
      <c r="G63" s="11"/>
      <c r="H63" s="21"/>
    </row>
    <row r="64" spans="1:8" hidden="1" x14ac:dyDescent="0.3">
      <c r="B64" s="8"/>
      <c r="C64" s="11"/>
      <c r="D64" s="11"/>
      <c r="E64" s="11"/>
      <c r="F64" s="26"/>
      <c r="G64" s="29"/>
      <c r="H64" s="21"/>
    </row>
    <row r="65" spans="2:8" hidden="1" x14ac:dyDescent="0.3">
      <c r="B65" s="8"/>
      <c r="C65" s="11"/>
      <c r="D65" s="11"/>
      <c r="E65" s="11"/>
      <c r="F65" s="26"/>
      <c r="G65" s="11"/>
    </row>
    <row r="66" spans="2:8" hidden="1" x14ac:dyDescent="0.3">
      <c r="B66" s="8"/>
      <c r="C66" s="11"/>
      <c r="D66" s="11"/>
      <c r="E66" s="11"/>
      <c r="F66" s="26"/>
      <c r="G66" s="29"/>
      <c r="H66" s="21"/>
    </row>
    <row r="67" spans="2:8" hidden="1" x14ac:dyDescent="0.3">
      <c r="B67" s="8"/>
      <c r="C67" s="11"/>
      <c r="D67" s="11"/>
      <c r="E67" s="11"/>
      <c r="F67" s="26"/>
      <c r="G67" s="27"/>
      <c r="H67" s="21"/>
    </row>
    <row r="68" spans="2:8" hidden="1" x14ac:dyDescent="0.3">
      <c r="B68" s="8"/>
      <c r="C68" s="11"/>
      <c r="D68" s="11"/>
      <c r="E68" s="11"/>
      <c r="H68"/>
    </row>
    <row r="69" spans="2:8" hidden="1" x14ac:dyDescent="0.3">
      <c r="B69" s="8"/>
      <c r="C69" s="11"/>
      <c r="D69" s="11"/>
      <c r="E69" s="11"/>
      <c r="F69" s="26"/>
      <c r="G69" s="7"/>
      <c r="H69" s="21"/>
    </row>
    <row r="70" spans="2:8" hidden="1" x14ac:dyDescent="0.3">
      <c r="B70" s="8"/>
      <c r="C70" s="11"/>
      <c r="D70" s="11"/>
      <c r="E70" s="11"/>
      <c r="F70" s="26"/>
      <c r="G70" s="11"/>
      <c r="H70" s="21"/>
    </row>
    <row r="71" spans="2:8" hidden="1" x14ac:dyDescent="0.3">
      <c r="C71" s="11"/>
      <c r="D71" s="11"/>
      <c r="E71" s="11"/>
    </row>
    <row r="72" spans="2:8" hidden="1" x14ac:dyDescent="0.3">
      <c r="C72" s="11"/>
      <c r="D72" s="11"/>
      <c r="E72" s="11"/>
    </row>
    <row r="73" spans="2:8" hidden="1" x14ac:dyDescent="0.3">
      <c r="G73" s="22"/>
      <c r="H73" s="22"/>
    </row>
  </sheetData>
  <mergeCells count="20">
    <mergeCell ref="A2:E2"/>
    <mergeCell ref="A3:E3"/>
    <mergeCell ref="A4:E4"/>
    <mergeCell ref="A1:E1"/>
    <mergeCell ref="A5:E5"/>
    <mergeCell ref="A13:E13"/>
    <mergeCell ref="A14:E14"/>
    <mergeCell ref="A15:E15"/>
    <mergeCell ref="A20:E20"/>
    <mergeCell ref="A21:E21"/>
    <mergeCell ref="A44:E44"/>
    <mergeCell ref="A45:E45"/>
    <mergeCell ref="A49:E49"/>
    <mergeCell ref="A50:E50"/>
    <mergeCell ref="A38:E38"/>
    <mergeCell ref="A39:E39"/>
    <mergeCell ref="A32:E32"/>
    <mergeCell ref="A33:E33"/>
    <mergeCell ref="A26:E26"/>
    <mergeCell ref="A27:E27"/>
  </mergeCells>
  <phoneticPr fontId="0" type="noConversion"/>
  <pageMargins left="0.75" right="0.75" top="1" bottom="1" header="0.5" footer="0.5"/>
  <pageSetup scale="73" orientation="portrait" r:id="rId1"/>
  <headerFooter alignWithMargins="0">
    <oddHeader xml:space="preserve">&amp;R&amp;"Times New Roman,Bold"Exhibit D-2a&amp;"Arial,Regular"
</oddHeader>
    <oddFooter>&amp;R&amp;"Times New Roman,Italic"[Updated 7/09]</oddFooter>
  </headerFooter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73"/>
  <sheetViews>
    <sheetView zoomScale="93" zoomScaleNormal="93" workbookViewId="0">
      <selection sqref="A1:E1"/>
    </sheetView>
  </sheetViews>
  <sheetFormatPr defaultColWidth="0" defaultRowHeight="13" zeroHeight="1" x14ac:dyDescent="0.3"/>
  <cols>
    <col min="1" max="1" width="54.26953125" style="5" bestFit="1" customWidth="1"/>
    <col min="2" max="2" width="20.36328125" style="5" customWidth="1"/>
    <col min="3" max="3" width="15" style="5" customWidth="1"/>
    <col min="4" max="4" width="27.26953125" style="5" customWidth="1"/>
    <col min="5" max="5" width="19.6328125" style="5" customWidth="1"/>
    <col min="6" max="6" width="2.81640625" style="5" hidden="1" customWidth="1"/>
    <col min="7" max="7" width="12.81640625" style="5" hidden="1" customWidth="1"/>
    <col min="8" max="8" width="4.54296875" style="5" hidden="1" customWidth="1"/>
    <col min="9" max="9" width="10.54296875" style="5" hidden="1" customWidth="1"/>
    <col min="10" max="10" width="10.1796875" style="5" hidden="1" customWidth="1"/>
    <col min="11" max="11" width="2.54296875" style="5" hidden="1" customWidth="1"/>
    <col min="12" max="12" width="12.453125" style="5" hidden="1" customWidth="1"/>
    <col min="13" max="13" width="2.26953125" style="5" hidden="1" customWidth="1"/>
    <col min="14" max="14" width="11.453125" style="5" hidden="1" customWidth="1"/>
    <col min="15" max="15" width="2.54296875" style="5" hidden="1" customWidth="1"/>
    <col min="16" max="16" width="11.453125" style="5" hidden="1" customWidth="1"/>
    <col min="17" max="17" width="2.26953125" style="5" hidden="1" customWidth="1"/>
    <col min="18" max="18" width="12.54296875" style="5" hidden="1" customWidth="1"/>
    <col min="19" max="16384" width="9.1796875" style="5" hidden="1"/>
  </cols>
  <sheetData>
    <row r="1" spans="1:18" x14ac:dyDescent="0.3">
      <c r="A1" s="122" t="s">
        <v>55</v>
      </c>
      <c r="B1" s="122"/>
      <c r="C1" s="122"/>
      <c r="D1" s="122"/>
      <c r="E1" s="122"/>
    </row>
    <row r="2" spans="1:18" ht="16" customHeight="1" x14ac:dyDescent="0.3">
      <c r="A2" s="129" t="s">
        <v>35</v>
      </c>
      <c r="B2" s="129"/>
      <c r="C2" s="129"/>
      <c r="D2" s="129"/>
      <c r="E2" s="129"/>
      <c r="F2" s="1"/>
      <c r="G2" s="2"/>
      <c r="H2" s="2"/>
      <c r="I2" s="2"/>
      <c r="J2" s="3"/>
      <c r="K2" s="4"/>
      <c r="L2" s="3"/>
      <c r="M2" s="4"/>
      <c r="N2" s="3"/>
      <c r="O2" s="4"/>
      <c r="P2" s="3"/>
      <c r="Q2" s="4"/>
      <c r="R2" s="3"/>
    </row>
    <row r="3" spans="1:18" ht="40.5" customHeight="1" x14ac:dyDescent="0.35">
      <c r="A3" s="114" t="s">
        <v>36</v>
      </c>
      <c r="B3" s="128"/>
      <c r="C3" s="128"/>
      <c r="D3" s="128"/>
      <c r="E3" s="128"/>
      <c r="F3" s="1"/>
      <c r="G3" s="2"/>
      <c r="H3" s="2"/>
      <c r="I3" s="2"/>
      <c r="J3" s="3"/>
      <c r="K3" s="4"/>
      <c r="L3" s="3"/>
      <c r="M3" s="4"/>
      <c r="N3" s="3"/>
      <c r="O3" s="4"/>
      <c r="P3" s="3"/>
      <c r="Q3" s="4"/>
      <c r="R3" s="3"/>
    </row>
    <row r="4" spans="1:18" x14ac:dyDescent="0.3">
      <c r="A4" s="129" t="str">
        <f>'Total Fund 15 - Res. Sum '!A6:E6</f>
        <v xml:space="preserve"> Year Ended June 30, 20XX</v>
      </c>
      <c r="B4" s="129"/>
      <c r="C4" s="129"/>
      <c r="D4" s="129"/>
      <c r="E4" s="129"/>
      <c r="F4" s="1"/>
      <c r="G4" s="2"/>
      <c r="H4" s="2"/>
      <c r="I4" s="2"/>
      <c r="J4" s="3"/>
      <c r="K4" s="4"/>
      <c r="L4" s="3"/>
      <c r="M4" s="4"/>
      <c r="N4" s="3"/>
      <c r="O4" s="4"/>
      <c r="P4" s="3"/>
      <c r="Q4" s="4"/>
      <c r="R4" s="3"/>
    </row>
    <row r="5" spans="1:18" ht="15" x14ac:dyDescent="0.3">
      <c r="A5" s="125" t="s">
        <v>10</v>
      </c>
      <c r="B5" s="125"/>
      <c r="C5" s="125"/>
      <c r="D5" s="125"/>
      <c r="E5" s="125"/>
      <c r="F5" s="8"/>
      <c r="G5" s="9"/>
      <c r="H5" s="9"/>
      <c r="I5" s="9"/>
    </row>
    <row r="6" spans="1:18" ht="32.5" customHeight="1" x14ac:dyDescent="0.3">
      <c r="A6" s="80" t="s">
        <v>0</v>
      </c>
      <c r="B6" s="81" t="s">
        <v>48</v>
      </c>
      <c r="C6" s="81" t="s">
        <v>9</v>
      </c>
      <c r="D6" s="81" t="s">
        <v>2</v>
      </c>
      <c r="E6" s="81" t="s">
        <v>3</v>
      </c>
      <c r="F6" s="8"/>
      <c r="G6" s="10"/>
      <c r="H6" s="11"/>
      <c r="I6" s="12"/>
    </row>
    <row r="7" spans="1:18" ht="14" x14ac:dyDescent="0.3">
      <c r="A7" s="82" t="s">
        <v>27</v>
      </c>
      <c r="B7" s="83">
        <f>1026222-99000</f>
        <v>927222</v>
      </c>
      <c r="C7" s="84"/>
      <c r="D7" s="85">
        <f>+D12-D11-D8</f>
        <v>771170</v>
      </c>
      <c r="E7" s="105">
        <f>+B7-D7</f>
        <v>156052</v>
      </c>
      <c r="F7" s="8"/>
      <c r="G7" s="13"/>
      <c r="H7" s="11"/>
      <c r="I7" s="30"/>
    </row>
    <row r="8" spans="1:18" ht="14" x14ac:dyDescent="0.3">
      <c r="A8" s="82" t="s">
        <v>21</v>
      </c>
      <c r="B8" s="87">
        <f>'[1]Res for Encum 2003'!$P$28-'Lincoln Res Sum '!B8</f>
        <v>40234</v>
      </c>
      <c r="C8" s="84"/>
      <c r="D8" s="88">
        <f>+B8</f>
        <v>40234</v>
      </c>
      <c r="E8" s="89">
        <f>+B8-D8</f>
        <v>0</v>
      </c>
      <c r="F8" s="8"/>
      <c r="G8" s="13"/>
      <c r="H8" s="11"/>
      <c r="I8" s="15"/>
    </row>
    <row r="9" spans="1:18" ht="14" x14ac:dyDescent="0.3">
      <c r="A9" s="82" t="s">
        <v>4</v>
      </c>
      <c r="B9" s="88"/>
      <c r="C9" s="90"/>
      <c r="D9" s="90"/>
      <c r="E9" s="90"/>
      <c r="F9" s="8"/>
      <c r="G9" s="11"/>
      <c r="H9" s="11"/>
    </row>
    <row r="10" spans="1:18" ht="14" x14ac:dyDescent="0.3">
      <c r="A10" s="91" t="s">
        <v>31</v>
      </c>
      <c r="B10" s="88">
        <f>535000+663000</f>
        <v>1198000</v>
      </c>
      <c r="C10" s="90"/>
      <c r="D10" s="90"/>
      <c r="E10" s="90"/>
      <c r="F10" s="8"/>
      <c r="G10" s="31"/>
      <c r="H10" s="11"/>
      <c r="I10" s="14"/>
    </row>
    <row r="11" spans="1:18" ht="14" x14ac:dyDescent="0.3">
      <c r="A11" s="91" t="s">
        <v>4</v>
      </c>
      <c r="B11" s="96">
        <f>SUM(B9:B10)</f>
        <v>1198000</v>
      </c>
      <c r="C11" s="90"/>
      <c r="D11" s="106">
        <f>B11</f>
        <v>1198000</v>
      </c>
      <c r="E11" s="106">
        <f>B11-D11</f>
        <v>0</v>
      </c>
      <c r="F11" s="8"/>
      <c r="G11" s="31"/>
      <c r="H11" s="11"/>
      <c r="I11" s="14"/>
    </row>
    <row r="12" spans="1:18" ht="14" x14ac:dyDescent="0.3">
      <c r="A12" s="82" t="s">
        <v>5</v>
      </c>
      <c r="B12" s="96">
        <f>+B11+B7+B8</f>
        <v>2165456</v>
      </c>
      <c r="C12" s="97">
        <f>ROUND(+B12/B48,4)</f>
        <v>0.72489999999999999</v>
      </c>
      <c r="D12" s="96">
        <f>ROUND((+C12)*D48,0)-1</f>
        <v>2009404</v>
      </c>
      <c r="E12" s="96">
        <f>+B12-D12</f>
        <v>156052</v>
      </c>
      <c r="F12" s="8"/>
      <c r="G12" s="32"/>
      <c r="H12" s="11"/>
      <c r="I12" s="14"/>
    </row>
    <row r="13" spans="1:18" ht="14" x14ac:dyDescent="0.3">
      <c r="A13" s="120"/>
      <c r="B13" s="120"/>
      <c r="C13" s="120"/>
      <c r="D13" s="120"/>
      <c r="E13" s="120"/>
      <c r="F13" s="8"/>
      <c r="G13" s="11"/>
      <c r="H13" s="11"/>
    </row>
    <row r="14" spans="1:18" ht="14.5" thickBot="1" x14ac:dyDescent="0.35">
      <c r="A14" s="130" t="s">
        <v>6</v>
      </c>
      <c r="B14" s="130"/>
      <c r="C14" s="130"/>
      <c r="D14" s="130"/>
      <c r="E14" s="130"/>
      <c r="F14" s="8"/>
      <c r="G14" s="11"/>
      <c r="H14" s="11"/>
    </row>
    <row r="15" spans="1:18" ht="14" x14ac:dyDescent="0.3">
      <c r="A15" s="119" t="s">
        <v>44</v>
      </c>
      <c r="B15" s="119"/>
      <c r="C15" s="119"/>
      <c r="D15" s="119"/>
      <c r="E15" s="119"/>
      <c r="F15" s="8"/>
      <c r="G15" s="11"/>
      <c r="H15" s="11"/>
    </row>
    <row r="16" spans="1:18" ht="28" x14ac:dyDescent="0.3">
      <c r="A16" s="80" t="s">
        <v>0</v>
      </c>
      <c r="B16" s="81" t="s">
        <v>48</v>
      </c>
      <c r="C16" s="81" t="s">
        <v>9</v>
      </c>
      <c r="D16" s="81" t="s">
        <v>2</v>
      </c>
      <c r="E16" s="81" t="s">
        <v>3</v>
      </c>
      <c r="F16" s="8"/>
      <c r="G16" s="11"/>
      <c r="H16" s="11"/>
    </row>
    <row r="17" spans="1:9" ht="14" x14ac:dyDescent="0.3">
      <c r="A17" s="91" t="s">
        <v>50</v>
      </c>
      <c r="B17" s="98">
        <v>385000</v>
      </c>
      <c r="C17" s="99"/>
      <c r="D17" s="98">
        <f>+D19-D18</f>
        <v>356805</v>
      </c>
      <c r="E17" s="98">
        <f>+B17-D17</f>
        <v>28195</v>
      </c>
      <c r="F17" s="8"/>
      <c r="G17" s="31"/>
      <c r="H17" s="11"/>
      <c r="I17" s="14"/>
    </row>
    <row r="18" spans="1:9" ht="14" x14ac:dyDescent="0.3">
      <c r="A18" s="100" t="s">
        <v>22</v>
      </c>
      <c r="B18" s="94">
        <v>6878</v>
      </c>
      <c r="C18" s="99"/>
      <c r="D18" s="94">
        <f>+B18</f>
        <v>6878</v>
      </c>
      <c r="E18" s="98">
        <f>+B18-D18</f>
        <v>0</v>
      </c>
      <c r="F18" s="8"/>
      <c r="G18" s="31"/>
      <c r="H18" s="11"/>
      <c r="I18" s="14"/>
    </row>
    <row r="19" spans="1:9" ht="14" x14ac:dyDescent="0.3">
      <c r="A19" s="82"/>
      <c r="B19" s="96">
        <f>SUM(B17:B18)</f>
        <v>391878</v>
      </c>
      <c r="C19" s="101">
        <f>ROUND(+B19/B48,4)</f>
        <v>0.13120000000000001</v>
      </c>
      <c r="D19" s="96">
        <f>ROUND(+D48*C19,0)</f>
        <v>363683</v>
      </c>
      <c r="E19" s="96">
        <f>+B19-D19</f>
        <v>28195</v>
      </c>
      <c r="F19" s="8"/>
      <c r="G19" s="31"/>
      <c r="H19" s="11"/>
      <c r="I19" s="14"/>
    </row>
    <row r="20" spans="1:9" ht="14" x14ac:dyDescent="0.3">
      <c r="A20" s="82"/>
      <c r="B20" s="82"/>
      <c r="C20" s="82"/>
      <c r="D20" s="82"/>
      <c r="E20" s="82"/>
      <c r="F20" s="8"/>
      <c r="G20" s="31"/>
      <c r="H20" s="11"/>
      <c r="I20" s="14"/>
    </row>
    <row r="21" spans="1:9" ht="14" x14ac:dyDescent="0.3">
      <c r="A21" s="119" t="s">
        <v>43</v>
      </c>
      <c r="B21" s="119"/>
      <c r="C21" s="119"/>
      <c r="D21" s="119"/>
      <c r="E21" s="119"/>
      <c r="F21" s="8"/>
      <c r="G21" s="31"/>
      <c r="H21" s="11"/>
      <c r="I21" s="14"/>
    </row>
    <row r="22" spans="1:9" ht="28" x14ac:dyDescent="0.3">
      <c r="A22" s="80" t="s">
        <v>0</v>
      </c>
      <c r="B22" s="81" t="s">
        <v>48</v>
      </c>
      <c r="C22" s="81" t="s">
        <v>9</v>
      </c>
      <c r="D22" s="81" t="s">
        <v>2</v>
      </c>
      <c r="E22" s="81" t="s">
        <v>3</v>
      </c>
      <c r="F22" s="8"/>
      <c r="G22" s="31"/>
      <c r="H22" s="11"/>
      <c r="I22" s="14"/>
    </row>
    <row r="23" spans="1:9" ht="28" x14ac:dyDescent="0.3">
      <c r="A23" s="107" t="s">
        <v>38</v>
      </c>
      <c r="B23" s="98">
        <f>213804-995-11829</f>
        <v>200980</v>
      </c>
      <c r="C23" s="95"/>
      <c r="D23" s="98">
        <f>+D25-D24</f>
        <v>186391</v>
      </c>
      <c r="E23" s="98">
        <f>+B23-D23</f>
        <v>14589</v>
      </c>
      <c r="F23" s="8"/>
      <c r="G23" s="31"/>
      <c r="H23" s="11"/>
      <c r="I23" s="14"/>
    </row>
    <row r="24" spans="1:9" ht="14" x14ac:dyDescent="0.3">
      <c r="A24" s="100" t="s">
        <v>23</v>
      </c>
      <c r="B24" s="94">
        <v>995</v>
      </c>
      <c r="C24" s="95"/>
      <c r="D24" s="94">
        <f>+B24</f>
        <v>995</v>
      </c>
      <c r="E24" s="98">
        <f>+B24-D24</f>
        <v>0</v>
      </c>
      <c r="F24" s="8"/>
      <c r="G24" s="31"/>
      <c r="H24" s="11"/>
      <c r="I24" s="14"/>
    </row>
    <row r="25" spans="1:9" ht="14" x14ac:dyDescent="0.3">
      <c r="A25" s="82"/>
      <c r="B25" s="96">
        <f>SUM(B23:B24)</f>
        <v>201975</v>
      </c>
      <c r="C25" s="101">
        <f>ROUND(+B25/B48,4)</f>
        <v>6.7599999999999993E-2</v>
      </c>
      <c r="D25" s="96">
        <f>ROUND(D48*C25,0)</f>
        <v>187386</v>
      </c>
      <c r="E25" s="96">
        <f>+B25-D25</f>
        <v>14589</v>
      </c>
      <c r="F25" s="8"/>
      <c r="G25" s="31"/>
      <c r="H25" s="11"/>
      <c r="I25" s="14"/>
    </row>
    <row r="26" spans="1:9" ht="14" x14ac:dyDescent="0.3">
      <c r="A26" s="120"/>
      <c r="B26" s="120"/>
      <c r="C26" s="120"/>
      <c r="D26" s="120"/>
      <c r="E26" s="120"/>
      <c r="F26" s="8"/>
      <c r="G26" s="31"/>
      <c r="H26" s="11"/>
      <c r="I26" s="14"/>
    </row>
    <row r="27" spans="1:9" ht="14" x14ac:dyDescent="0.3">
      <c r="A27" s="119" t="s">
        <v>56</v>
      </c>
      <c r="B27" s="119"/>
      <c r="C27" s="119"/>
      <c r="D27" s="119"/>
      <c r="E27" s="119"/>
      <c r="F27" s="8"/>
      <c r="G27" s="31"/>
      <c r="H27" s="11"/>
      <c r="I27" s="14"/>
    </row>
    <row r="28" spans="1:9" ht="28" x14ac:dyDescent="0.3">
      <c r="A28" s="80" t="s">
        <v>0</v>
      </c>
      <c r="B28" s="81" t="s">
        <v>48</v>
      </c>
      <c r="C28" s="81" t="s">
        <v>9</v>
      </c>
      <c r="D28" s="81" t="s">
        <v>2</v>
      </c>
      <c r="E28" s="81" t="s">
        <v>3</v>
      </c>
      <c r="F28" s="8"/>
      <c r="G28" s="31"/>
      <c r="H28" s="11"/>
      <c r="I28" s="14"/>
    </row>
    <row r="29" spans="1:9" ht="14" x14ac:dyDescent="0.3">
      <c r="A29" s="91" t="s">
        <v>39</v>
      </c>
      <c r="B29" s="98">
        <v>35000</v>
      </c>
      <c r="C29" s="99"/>
      <c r="D29" s="98">
        <f>+D31-D30</f>
        <v>32463</v>
      </c>
      <c r="E29" s="98">
        <f>+B29-D29</f>
        <v>2537</v>
      </c>
      <c r="F29" s="8"/>
      <c r="G29" s="31"/>
      <c r="H29" s="11"/>
      <c r="I29" s="14"/>
    </row>
    <row r="30" spans="1:9" ht="14" x14ac:dyDescent="0.3">
      <c r="A30" s="100" t="s">
        <v>24</v>
      </c>
      <c r="B30" s="94">
        <v>524</v>
      </c>
      <c r="C30" s="99"/>
      <c r="D30" s="94">
        <f>+B30</f>
        <v>524</v>
      </c>
      <c r="E30" s="98">
        <f>+B30-D30</f>
        <v>0</v>
      </c>
      <c r="F30" s="8"/>
      <c r="G30" s="31"/>
      <c r="H30" s="11"/>
      <c r="I30" s="14"/>
    </row>
    <row r="31" spans="1:9" ht="14" x14ac:dyDescent="0.3">
      <c r="A31" s="95"/>
      <c r="B31" s="96">
        <f>SUM(B29:B30)</f>
        <v>35524</v>
      </c>
      <c r="C31" s="101">
        <f>ROUND(+B31/B48,4)</f>
        <v>1.1900000000000001E-2</v>
      </c>
      <c r="D31" s="96">
        <f>ROUND(+D48*C31,0)</f>
        <v>32987</v>
      </c>
      <c r="E31" s="96">
        <f>+B31-D31</f>
        <v>2537</v>
      </c>
      <c r="F31" s="8"/>
      <c r="G31" s="31"/>
      <c r="H31" s="11"/>
      <c r="I31" s="14"/>
    </row>
    <row r="32" spans="1:9" ht="14" x14ac:dyDescent="0.3">
      <c r="A32" s="131"/>
      <c r="B32" s="131"/>
      <c r="C32" s="131"/>
      <c r="D32" s="131"/>
      <c r="E32" s="131"/>
      <c r="F32" s="8"/>
      <c r="G32" s="31"/>
      <c r="H32" s="11"/>
      <c r="I32" s="14"/>
    </row>
    <row r="33" spans="1:12" ht="14" x14ac:dyDescent="0.3">
      <c r="A33" s="119" t="s">
        <v>46</v>
      </c>
      <c r="B33" s="119"/>
      <c r="C33" s="119"/>
      <c r="D33" s="119"/>
      <c r="E33" s="119"/>
      <c r="F33" s="8"/>
      <c r="G33" s="31"/>
      <c r="H33" s="11"/>
      <c r="I33" s="14"/>
    </row>
    <row r="34" spans="1:12" ht="28" x14ac:dyDescent="0.3">
      <c r="A34" s="80" t="s">
        <v>0</v>
      </c>
      <c r="B34" s="81" t="s">
        <v>48</v>
      </c>
      <c r="C34" s="81" t="s">
        <v>9</v>
      </c>
      <c r="D34" s="81" t="s">
        <v>2</v>
      </c>
      <c r="E34" s="81" t="s">
        <v>3</v>
      </c>
      <c r="F34" s="8"/>
      <c r="G34" s="31"/>
      <c r="H34" s="11"/>
      <c r="I34" s="14"/>
    </row>
    <row r="35" spans="1:12" ht="14" x14ac:dyDescent="0.3">
      <c r="A35" s="91" t="s">
        <v>40</v>
      </c>
      <c r="B35" s="98">
        <v>106000</v>
      </c>
      <c r="C35" s="99"/>
      <c r="D35" s="98">
        <f>+D37-D36</f>
        <v>98135</v>
      </c>
      <c r="E35" s="98">
        <f>+B35-D35</f>
        <v>7865</v>
      </c>
      <c r="F35" s="8"/>
      <c r="G35" s="31"/>
      <c r="H35" s="11"/>
      <c r="I35" s="14"/>
    </row>
    <row r="36" spans="1:12" ht="14" x14ac:dyDescent="0.3">
      <c r="A36" s="100" t="s">
        <v>25</v>
      </c>
      <c r="B36" s="94">
        <v>1933</v>
      </c>
      <c r="C36" s="99"/>
      <c r="D36" s="94">
        <f>+B36</f>
        <v>1933</v>
      </c>
      <c r="E36" s="98">
        <f>+B36-D36</f>
        <v>0</v>
      </c>
      <c r="F36" s="8"/>
      <c r="G36" s="31"/>
      <c r="H36" s="11"/>
      <c r="I36" s="14"/>
    </row>
    <row r="37" spans="1:12" ht="14" x14ac:dyDescent="0.3">
      <c r="A37" s="82"/>
      <c r="B37" s="96">
        <f>SUM(B35:B36)</f>
        <v>107933</v>
      </c>
      <c r="C37" s="101">
        <f>ROUND(+B37/B48,4)</f>
        <v>3.61E-2</v>
      </c>
      <c r="D37" s="96">
        <f>ROUND(+D48*C37,0)</f>
        <v>100068</v>
      </c>
      <c r="E37" s="96">
        <f>+B37-D37</f>
        <v>7865</v>
      </c>
      <c r="F37" s="8"/>
      <c r="G37" s="31"/>
      <c r="H37" s="11"/>
      <c r="I37" s="14"/>
    </row>
    <row r="38" spans="1:12" ht="14" x14ac:dyDescent="0.3">
      <c r="A38" s="120"/>
      <c r="B38" s="120"/>
      <c r="C38" s="120"/>
      <c r="D38" s="120"/>
      <c r="E38" s="120"/>
      <c r="F38" s="8"/>
      <c r="G38" s="31"/>
      <c r="H38" s="11"/>
      <c r="I38" s="14"/>
    </row>
    <row r="39" spans="1:12" ht="14" x14ac:dyDescent="0.3">
      <c r="A39" s="119" t="s">
        <v>47</v>
      </c>
      <c r="B39" s="119"/>
      <c r="C39" s="119"/>
      <c r="D39" s="119"/>
      <c r="E39" s="119"/>
      <c r="F39" s="8"/>
      <c r="G39" s="31"/>
      <c r="H39" s="11"/>
      <c r="I39" s="14"/>
    </row>
    <row r="40" spans="1:12" ht="28" x14ac:dyDescent="0.3">
      <c r="A40" s="80" t="s">
        <v>0</v>
      </c>
      <c r="B40" s="81" t="s">
        <v>48</v>
      </c>
      <c r="C40" s="81" t="s">
        <v>9</v>
      </c>
      <c r="D40" s="81" t="s">
        <v>2</v>
      </c>
      <c r="E40" s="81" t="s">
        <v>3</v>
      </c>
      <c r="F40" s="8"/>
      <c r="G40" s="31"/>
      <c r="H40" s="11"/>
      <c r="I40" s="14"/>
    </row>
    <row r="41" spans="1:12" ht="14" x14ac:dyDescent="0.3">
      <c r="A41" s="91" t="s">
        <v>41</v>
      </c>
      <c r="B41" s="98">
        <v>83000</v>
      </c>
      <c r="C41" s="99"/>
      <c r="D41" s="98">
        <f>+D43-D42</f>
        <v>76808</v>
      </c>
      <c r="E41" s="98">
        <f>+B41-D41</f>
        <v>6192</v>
      </c>
      <c r="F41" s="8"/>
      <c r="G41" s="31"/>
      <c r="H41" s="11"/>
      <c r="I41" s="14"/>
    </row>
    <row r="42" spans="1:12" ht="14" x14ac:dyDescent="0.3">
      <c r="A42" s="100" t="s">
        <v>26</v>
      </c>
      <c r="B42" s="94">
        <v>1639</v>
      </c>
      <c r="C42" s="99"/>
      <c r="D42" s="94">
        <f>+B42</f>
        <v>1639</v>
      </c>
      <c r="E42" s="98">
        <f>+B42-D42</f>
        <v>0</v>
      </c>
      <c r="F42" s="8"/>
      <c r="G42" s="31"/>
      <c r="H42" s="11"/>
      <c r="I42" s="14"/>
    </row>
    <row r="43" spans="1:12" ht="14" x14ac:dyDescent="0.3">
      <c r="A43" s="82"/>
      <c r="B43" s="96">
        <f>SUM(B41:B42)</f>
        <v>84639</v>
      </c>
      <c r="C43" s="101">
        <f>ROUND(+B43/B48,4)</f>
        <v>2.8299999999999999E-2</v>
      </c>
      <c r="D43" s="96">
        <f>ROUND(+D48*C43,0)</f>
        <v>78447</v>
      </c>
      <c r="E43" s="96">
        <f>+B43-D43</f>
        <v>6192</v>
      </c>
      <c r="F43" s="8"/>
      <c r="G43" s="31"/>
      <c r="H43" s="11"/>
      <c r="I43" s="14"/>
    </row>
    <row r="44" spans="1:12" ht="14" x14ac:dyDescent="0.3">
      <c r="A44" s="120"/>
      <c r="B44" s="120"/>
      <c r="C44" s="120"/>
      <c r="D44" s="120"/>
      <c r="E44" s="120"/>
      <c r="F44" s="8"/>
      <c r="G44" s="31"/>
      <c r="H44" s="11"/>
      <c r="I44" s="14"/>
    </row>
    <row r="45" spans="1:12" ht="14" x14ac:dyDescent="0.3">
      <c r="A45" s="104" t="s">
        <v>7</v>
      </c>
      <c r="B45" s="104" t="s">
        <v>51</v>
      </c>
      <c r="C45" s="104" t="s">
        <v>52</v>
      </c>
      <c r="D45" s="104" t="s">
        <v>53</v>
      </c>
      <c r="E45" s="104" t="s">
        <v>54</v>
      </c>
      <c r="F45" s="8"/>
      <c r="G45" s="31"/>
      <c r="H45" s="11"/>
      <c r="I45" s="14"/>
    </row>
    <row r="46" spans="1:12" ht="28" x14ac:dyDescent="0.3">
      <c r="A46" s="80" t="s">
        <v>0</v>
      </c>
      <c r="B46" s="81" t="s">
        <v>48</v>
      </c>
      <c r="C46" s="81" t="s">
        <v>9</v>
      </c>
      <c r="D46" s="81" t="s">
        <v>2</v>
      </c>
      <c r="E46" s="81" t="s">
        <v>3</v>
      </c>
      <c r="F46" s="8"/>
      <c r="G46" s="31"/>
      <c r="H46" s="11"/>
      <c r="I46" s="14"/>
    </row>
    <row r="47" spans="1:12" ht="14" x14ac:dyDescent="0.3">
      <c r="A47" s="82" t="s">
        <v>12</v>
      </c>
      <c r="B47" s="96">
        <f>+B25+B43+B37+B31+B19</f>
        <v>821949</v>
      </c>
      <c r="C47" s="101">
        <f>+C25+C43+C37+C31+C19</f>
        <v>0.27510000000000001</v>
      </c>
      <c r="D47" s="96">
        <f>+D25+D43+D37+D31+D19</f>
        <v>762571</v>
      </c>
      <c r="E47" s="96">
        <f>+E25+E43+E37+E31+E19</f>
        <v>59378</v>
      </c>
      <c r="F47" s="8"/>
      <c r="G47" s="31"/>
      <c r="H47" s="11"/>
      <c r="I47" s="14"/>
    </row>
    <row r="48" spans="1:12" ht="14.5" thickBot="1" x14ac:dyDescent="0.35">
      <c r="A48" s="82" t="s">
        <v>7</v>
      </c>
      <c r="B48" s="102">
        <f>+B47+B12</f>
        <v>2987405</v>
      </c>
      <c r="C48" s="103">
        <f>(ROUND(+C47+C12,4))</f>
        <v>1</v>
      </c>
      <c r="D48" s="102">
        <v>2771975</v>
      </c>
      <c r="E48" s="102">
        <f>E12+E47</f>
        <v>215430</v>
      </c>
      <c r="F48" s="8"/>
      <c r="G48" s="13"/>
      <c r="H48" s="11"/>
      <c r="I48" s="13"/>
      <c r="J48" s="24"/>
      <c r="K48" s="24"/>
      <c r="L48" s="24"/>
    </row>
    <row r="49" spans="1:8" ht="13.5" thickTop="1" x14ac:dyDescent="0.3">
      <c r="A49" s="121"/>
      <c r="B49" s="121"/>
      <c r="C49" s="121"/>
      <c r="D49" s="121"/>
      <c r="E49" s="121"/>
      <c r="F49" s="8"/>
      <c r="G49" s="11"/>
      <c r="H49" s="11"/>
    </row>
    <row r="50" spans="1:8" x14ac:dyDescent="0.3">
      <c r="A50" s="122" t="s">
        <v>42</v>
      </c>
      <c r="B50" s="122"/>
      <c r="C50" s="122"/>
      <c r="D50" s="122"/>
      <c r="E50" s="122"/>
      <c r="F50" s="8"/>
      <c r="G50" s="8"/>
      <c r="H50" s="8"/>
    </row>
    <row r="51" spans="1:8" hidden="1" x14ac:dyDescent="0.3">
      <c r="A51" s="18"/>
      <c r="B51" s="19"/>
      <c r="C51" s="19"/>
      <c r="D51" s="19"/>
      <c r="E51" s="19"/>
      <c r="F51" s="8"/>
      <c r="G51" s="8"/>
      <c r="H51" s="8"/>
    </row>
    <row r="52" spans="1:8" hidden="1" x14ac:dyDescent="0.3">
      <c r="A52" s="19"/>
      <c r="B52" s="20"/>
      <c r="C52" s="19"/>
      <c r="D52" s="20"/>
      <c r="E52" s="19"/>
      <c r="F52" s="8"/>
      <c r="G52" s="8"/>
      <c r="H52" s="8"/>
    </row>
    <row r="53" spans="1:8" hidden="1" x14ac:dyDescent="0.3">
      <c r="A53" s="6"/>
      <c r="B53" s="13"/>
      <c r="C53" s="17"/>
      <c r="D53" s="13"/>
      <c r="E53" s="13"/>
      <c r="F53" s="8"/>
      <c r="G53" s="8"/>
      <c r="H53" s="8"/>
    </row>
    <row r="54" spans="1:8" hidden="1" x14ac:dyDescent="0.3">
      <c r="A54" s="6"/>
      <c r="B54" s="13"/>
      <c r="C54" s="17"/>
      <c r="D54" s="13"/>
      <c r="E54" s="13"/>
      <c r="F54" s="11"/>
      <c r="G54" s="11"/>
      <c r="H54" s="11"/>
    </row>
    <row r="55" spans="1:8" hidden="1" x14ac:dyDescent="0.3">
      <c r="A55" s="6"/>
      <c r="B55" s="13"/>
      <c r="C55" s="17"/>
      <c r="D55" s="13"/>
      <c r="E55" s="13"/>
      <c r="F55" s="11"/>
      <c r="G55" s="11"/>
      <c r="H55" s="11"/>
    </row>
    <row r="56" spans="1:8" hidden="1" x14ac:dyDescent="0.3">
      <c r="A56" s="6"/>
      <c r="B56" s="11"/>
      <c r="C56" s="8"/>
      <c r="D56" s="11"/>
      <c r="E56" s="11"/>
      <c r="F56" s="11"/>
      <c r="G56" s="11"/>
      <c r="H56" s="11"/>
    </row>
    <row r="57" spans="1:8" hidden="1" x14ac:dyDescent="0.3">
      <c r="B57" s="11"/>
      <c r="C57" s="11"/>
      <c r="D57" s="9"/>
      <c r="E57" s="9"/>
      <c r="F57" s="9"/>
      <c r="G57" s="9"/>
      <c r="H57" s="9"/>
    </row>
    <row r="58" spans="1:8" ht="13.5" hidden="1" x14ac:dyDescent="0.35">
      <c r="A58" s="25"/>
      <c r="B58" s="11"/>
      <c r="C58" s="11"/>
      <c r="D58" s="9"/>
      <c r="E58" s="9"/>
      <c r="F58" s="9"/>
      <c r="G58" s="9"/>
    </row>
    <row r="59" spans="1:8" hidden="1" x14ac:dyDescent="0.3">
      <c r="B59" s="11"/>
      <c r="C59" s="11"/>
      <c r="D59" s="11"/>
      <c r="E59" s="11"/>
      <c r="F59" s="26"/>
      <c r="G59" s="27"/>
      <c r="H59" s="21"/>
    </row>
    <row r="60" spans="1:8" hidden="1" x14ac:dyDescent="0.3">
      <c r="B60" s="11"/>
      <c r="C60" s="11"/>
      <c r="D60" s="11"/>
      <c r="E60" s="11"/>
      <c r="F60" s="26"/>
      <c r="G60" s="11"/>
      <c r="H60" s="21"/>
    </row>
    <row r="61" spans="1:8" hidden="1" x14ac:dyDescent="0.3">
      <c r="B61" s="11"/>
      <c r="C61" s="11"/>
      <c r="D61" s="11"/>
      <c r="E61" s="11"/>
      <c r="F61" s="26"/>
      <c r="G61" s="28"/>
      <c r="H61" s="21"/>
    </row>
    <row r="62" spans="1:8" hidden="1" x14ac:dyDescent="0.3">
      <c r="B62" s="11"/>
      <c r="C62" s="11"/>
      <c r="D62" s="11"/>
      <c r="E62" s="11"/>
      <c r="F62" s="26"/>
      <c r="G62" s="11"/>
    </row>
    <row r="63" spans="1:8" hidden="1" x14ac:dyDescent="0.3">
      <c r="B63" s="11"/>
      <c r="C63" s="11"/>
      <c r="D63" s="11"/>
      <c r="E63" s="11"/>
      <c r="F63" s="26"/>
      <c r="G63" s="11"/>
      <c r="H63" s="21"/>
    </row>
    <row r="64" spans="1:8" hidden="1" x14ac:dyDescent="0.3">
      <c r="B64" s="11"/>
      <c r="C64" s="11"/>
      <c r="D64" s="11"/>
      <c r="E64" s="11"/>
      <c r="F64" s="26"/>
      <c r="G64" s="29"/>
      <c r="H64" s="21"/>
    </row>
    <row r="65" spans="2:8" hidden="1" x14ac:dyDescent="0.3">
      <c r="B65" s="11"/>
      <c r="C65" s="11"/>
      <c r="D65" s="11"/>
      <c r="E65" s="11"/>
      <c r="F65" s="26"/>
      <c r="G65" s="11"/>
    </row>
    <row r="66" spans="2:8" hidden="1" x14ac:dyDescent="0.3">
      <c r="B66" s="11"/>
      <c r="C66" s="11"/>
      <c r="D66" s="11"/>
      <c r="E66" s="11"/>
      <c r="F66" s="26"/>
      <c r="G66" s="29"/>
      <c r="H66" s="21"/>
    </row>
    <row r="67" spans="2:8" hidden="1" x14ac:dyDescent="0.3">
      <c r="B67" s="11"/>
      <c r="C67" s="11"/>
      <c r="D67" s="11"/>
      <c r="E67" s="11"/>
      <c r="F67" s="26"/>
      <c r="G67" s="27"/>
      <c r="H67" s="21"/>
    </row>
    <row r="68" spans="2:8" hidden="1" x14ac:dyDescent="0.3">
      <c r="B68" s="11"/>
      <c r="C68" s="11"/>
      <c r="D68" s="11"/>
      <c r="E68" s="11"/>
      <c r="H68"/>
    </row>
    <row r="69" spans="2:8" hidden="1" x14ac:dyDescent="0.3">
      <c r="B69" s="11"/>
      <c r="C69" s="11"/>
      <c r="D69" s="11"/>
      <c r="E69" s="11"/>
      <c r="F69" s="26"/>
      <c r="G69" s="7"/>
      <c r="H69" s="21"/>
    </row>
    <row r="70" spans="2:8" hidden="1" x14ac:dyDescent="0.3">
      <c r="B70" s="11"/>
      <c r="C70" s="11"/>
      <c r="D70" s="11"/>
      <c r="E70" s="11"/>
    </row>
    <row r="71" spans="2:8" hidden="1" x14ac:dyDescent="0.3">
      <c r="C71" s="11"/>
      <c r="D71" s="11"/>
      <c r="E71" s="11"/>
      <c r="F71" s="26"/>
      <c r="G71" s="11"/>
      <c r="H71" s="21"/>
    </row>
    <row r="72" spans="2:8" hidden="1" x14ac:dyDescent="0.3">
      <c r="C72" s="11"/>
      <c r="D72" s="11"/>
      <c r="E72" s="11"/>
      <c r="H72" s="21"/>
    </row>
    <row r="73" spans="2:8" hidden="1" x14ac:dyDescent="0.3">
      <c r="G73" s="22"/>
      <c r="H73" s="22"/>
    </row>
  </sheetData>
  <mergeCells count="18">
    <mergeCell ref="A39:E39"/>
    <mergeCell ref="A44:E44"/>
    <mergeCell ref="A49:E49"/>
    <mergeCell ref="A50:E50"/>
    <mergeCell ref="A1:E1"/>
    <mergeCell ref="A5:E5"/>
    <mergeCell ref="A13:E13"/>
    <mergeCell ref="A14:E14"/>
    <mergeCell ref="A15:E15"/>
    <mergeCell ref="A2:E2"/>
    <mergeCell ref="A3:E3"/>
    <mergeCell ref="A4:E4"/>
    <mergeCell ref="A21:E21"/>
    <mergeCell ref="A26:E26"/>
    <mergeCell ref="A27:E27"/>
    <mergeCell ref="A32:E32"/>
    <mergeCell ref="A33:E33"/>
    <mergeCell ref="A38:E38"/>
  </mergeCells>
  <phoneticPr fontId="0" type="noConversion"/>
  <pageMargins left="0.75" right="0.75" top="1" bottom="1" header="0.5" footer="0.5"/>
  <pageSetup scale="66" orientation="portrait" r:id="rId1"/>
  <headerFooter alignWithMargins="0">
    <oddHeader xml:space="preserve">&amp;R&amp;"Times New Roman,Bold"Exhibit D-2b&amp;"Arial,Regular"
</oddHeader>
    <oddFooter>&amp;R&amp;"Times New Roman,Italic"[Updated 7/09]</oddFooter>
  </headerFooter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Total Fund 15 - Res. Sum </vt:lpstr>
      <vt:lpstr>Lincoln Res Sum </vt:lpstr>
      <vt:lpstr>Washington Res Sum </vt:lpstr>
      <vt:lpstr>'Lincoln Res Sum '!Print_Area</vt:lpstr>
      <vt:lpstr>'Total Fund 15 - Res. Sum '!Print_Area</vt:lpstr>
      <vt:lpstr>'Washington Res Sum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Blended Resource Fund 15 </dc:title>
  <dc:creator>New Jersey Department of Education</dc:creator>
  <cp:lastModifiedBy>Thomas, Elizabeth</cp:lastModifiedBy>
  <cp:lastPrinted>2016-07-05T17:52:02Z</cp:lastPrinted>
  <dcterms:created xsi:type="dcterms:W3CDTF">2002-07-24T13:44:41Z</dcterms:created>
  <dcterms:modified xsi:type="dcterms:W3CDTF">2026-07-17T22:00:13Z</dcterms:modified>
</cp:coreProperties>
</file>