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rocurement\PSP_AL\CES Cycles\Cycle 35\D - CES 35 Forms for Website\Design\"/>
    </mc:Choice>
  </mc:AlternateContent>
  <xr:revisionPtr revIDLastSave="0" documentId="13_ncr:1_{31C2A427-1882-4781-97DB-CB026A4468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ES rating form" sheetId="1" r:id="rId1"/>
    <sheet name="consultant names" sheetId="6" state="hidden" r:id="rId2"/>
    <sheet name="formulas" sheetId="4" state="hidden" r:id="rId3"/>
  </sheets>
  <definedNames>
    <definedName name="_xlnm._FilterDatabase" localSheetId="0" hidden="1">'CES rating form'!#REF!</definedName>
    <definedName name="_xlnm.Print_Area" localSheetId="0">'CES rating form'!$A$1:$L$24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4" l="1"/>
  <c r="E12" i="4" s="1"/>
  <c r="A4" i="4"/>
  <c r="E4" i="4" s="1"/>
  <c r="A6" i="4"/>
  <c r="B6" i="4"/>
  <c r="A8" i="4"/>
  <c r="B8" i="4"/>
  <c r="A10" i="4"/>
  <c r="E10" i="4" s="1"/>
  <c r="A14" i="4"/>
  <c r="E14" i="4" s="1"/>
  <c r="A16" i="4"/>
  <c r="E16" i="4" s="1"/>
  <c r="A18" i="4"/>
  <c r="E18" i="4" s="1"/>
  <c r="E6" i="4" l="1"/>
  <c r="E8" i="4"/>
  <c r="A19" i="4" l="1"/>
  <c r="G17" i="1" s="1"/>
  <c r="J20" i="1" l="1"/>
  <c r="G28" i="4" s="1"/>
  <c r="G14" i="1"/>
  <c r="D22" i="4" s="1"/>
  <c r="G20" i="1"/>
  <c r="D28" i="4" s="1"/>
  <c r="D25" i="4"/>
  <c r="I14" i="1"/>
  <c r="F22" i="4" s="1"/>
  <c r="I20" i="1"/>
  <c r="F28" i="4" s="1"/>
  <c r="H20" i="1"/>
  <c r="E28" i="4" s="1"/>
  <c r="K17" i="1"/>
  <c r="H25" i="4" s="1"/>
  <c r="K14" i="1"/>
  <c r="H22" i="4" s="1"/>
  <c r="H14" i="1"/>
  <c r="E22" i="4" s="1"/>
  <c r="F17" i="1"/>
  <c r="C25" i="4" s="1"/>
  <c r="F14" i="1"/>
  <c r="C22" i="4" s="1"/>
  <c r="H17" i="1"/>
  <c r="E25" i="4" s="1"/>
  <c r="K20" i="1"/>
  <c r="H28" i="4" s="1"/>
  <c r="D20" i="1"/>
  <c r="A28" i="4" s="1"/>
  <c r="D14" i="1"/>
  <c r="A22" i="4" s="1"/>
  <c r="E20" i="1"/>
  <c r="B28" i="4" s="1"/>
  <c r="F20" i="1"/>
  <c r="C28" i="4" s="1"/>
  <c r="J14" i="1"/>
  <c r="G22" i="4" s="1"/>
  <c r="E14" i="1"/>
  <c r="B22" i="4" s="1"/>
  <c r="E17" i="1"/>
  <c r="B25" i="4" s="1"/>
  <c r="J17" i="1"/>
  <c r="G25" i="4" s="1"/>
  <c r="D17" i="1"/>
  <c r="A25" i="4" s="1"/>
  <c r="I17" i="1"/>
  <c r="F25" i="4" s="1"/>
  <c r="I28" i="4" l="1"/>
  <c r="L20" i="1" s="1"/>
  <c r="I22" i="4"/>
  <c r="L14" i="1" s="1"/>
  <c r="I25" i="4"/>
  <c r="L17" i="1" s="1"/>
  <c r="L23" i="1" l="1"/>
</calcChain>
</file>

<file path=xl/sharedStrings.xml><?xml version="1.0" encoding="utf-8"?>
<sst xmlns="http://schemas.openxmlformats.org/spreadsheetml/2006/main" count="148" uniqueCount="135">
  <si>
    <t>Schedule</t>
  </si>
  <si>
    <t>Quality</t>
  </si>
  <si>
    <t>Project Management</t>
  </si>
  <si>
    <t>Rating Type</t>
  </si>
  <si>
    <t>design</t>
  </si>
  <si>
    <t>structures</t>
  </si>
  <si>
    <t>planning</t>
  </si>
  <si>
    <t>30,40,30</t>
  </si>
  <si>
    <t>construction inspection</t>
  </si>
  <si>
    <t>0,90,10</t>
  </si>
  <si>
    <t>construction phase</t>
  </si>
  <si>
    <t>quality</t>
  </si>
  <si>
    <t>0,100,0</t>
  </si>
  <si>
    <t>Schedule Comments:</t>
  </si>
  <si>
    <t>Quality Comments:</t>
  </si>
  <si>
    <t>NR</t>
  </si>
  <si>
    <t>Contract Type</t>
  </si>
  <si>
    <t>Rating Period</t>
  </si>
  <si>
    <t>Year</t>
  </si>
  <si>
    <t>30,50,20</t>
  </si>
  <si>
    <t>Project Description</t>
  </si>
  <si>
    <t>Consultant</t>
  </si>
  <si>
    <t>CYCLE</t>
  </si>
  <si>
    <t>environmental</t>
  </si>
  <si>
    <t>20,60,20</t>
  </si>
  <si>
    <t>Department's Rater</t>
  </si>
  <si>
    <t>Discipline</t>
  </si>
  <si>
    <t>Division/Unit</t>
  </si>
  <si>
    <t>environmental - asbestos</t>
  </si>
  <si>
    <t>Consultant
Project Manager</t>
  </si>
  <si>
    <t>Project Canceled</t>
  </si>
  <si>
    <t>Overall Quality-Final</t>
  </si>
  <si>
    <t>Extra Comments:</t>
  </si>
  <si>
    <t>design phase</t>
  </si>
  <si>
    <t>DESIGN-Construction Phase</t>
  </si>
  <si>
    <t>DESIGN-Design Phase</t>
  </si>
  <si>
    <t>Agreement Type</t>
  </si>
  <si>
    <t>Agreement Number</t>
  </si>
  <si>
    <t>Other (write type in comment section)</t>
  </si>
  <si>
    <t>Rater's Manager/Director</t>
  </si>
  <si>
    <t>1 year</t>
  </si>
  <si>
    <t>Overall Quality - Final</t>
  </si>
  <si>
    <t>pick from drop down</t>
  </si>
  <si>
    <t>New Jersey Department of Transportation
Consultant Evaluation Rating
Design Project</t>
  </si>
  <si>
    <t>CATEGORY RATING</t>
  </si>
  <si>
    <t>WEIGHTED CATEGORY</t>
  </si>
  <si>
    <t>Total  Rating</t>
  </si>
  <si>
    <t>Project Management Comments:</t>
  </si>
  <si>
    <t>Print/Type Name</t>
  </si>
  <si>
    <t>include task order # if applicable</t>
  </si>
  <si>
    <t>Discipline/Phase</t>
  </si>
  <si>
    <t>Project Specific</t>
  </si>
  <si>
    <t>Term Agreement</t>
  </si>
  <si>
    <t>Federal Pilot Term Agreement (DPM only)</t>
  </si>
  <si>
    <t>January -December</t>
  </si>
  <si>
    <t>(electronic) Sign &amp; Date</t>
  </si>
  <si>
    <t>Consultant Full Name</t>
  </si>
  <si>
    <t>Advanced Infrastructure Design</t>
  </si>
  <si>
    <t xml:space="preserve">Advantage Engineering Associates </t>
  </si>
  <si>
    <t>AECOM</t>
  </si>
  <si>
    <t>AI Engineers</t>
  </si>
  <si>
    <t>AmerCom Corporation</t>
  </si>
  <si>
    <t>Amy S. Greene Environmental</t>
  </si>
  <si>
    <t>Arora &amp; Associates</t>
  </si>
  <si>
    <t>ATANE</t>
  </si>
  <si>
    <t>ATC Environmental</t>
  </si>
  <si>
    <t>Atkins North America</t>
  </si>
  <si>
    <t>BEM Systems</t>
  </si>
  <si>
    <t>Boswell Engineering</t>
  </si>
  <si>
    <t>Buchart-Horn</t>
  </si>
  <si>
    <t>C&amp;S Engineers</t>
  </si>
  <si>
    <t>Churchill Consulting</t>
  </si>
  <si>
    <t xml:space="preserve">Colliers Engineering </t>
  </si>
  <si>
    <t>Dewberry</t>
  </si>
  <si>
    <t>Dresdner Robin Environmental</t>
  </si>
  <si>
    <t>French &amp; Parrello Associates</t>
  </si>
  <si>
    <t>Gahagan &amp; Bryant</t>
  </si>
  <si>
    <t>Gibson Assoc.</t>
  </si>
  <si>
    <t>Greenman Pedersen Inc.</t>
  </si>
  <si>
    <t>Hardesty &amp; Hanover</t>
  </si>
  <si>
    <t>Harold E Pellow &amp; Associates</t>
  </si>
  <si>
    <t>HDR</t>
  </si>
  <si>
    <t>HNTB Corporation</t>
  </si>
  <si>
    <t>IH Engineers</t>
  </si>
  <si>
    <t>Jacobs Engineering</t>
  </si>
  <si>
    <t>Johnson Mirmiran &amp; Thompson</t>
  </si>
  <si>
    <t>Keller Engineers of NJ, LLC</t>
  </si>
  <si>
    <t>Knowteq LLC</t>
  </si>
  <si>
    <t>Kimley Horn &amp; Assoc.</t>
  </si>
  <si>
    <t>KMA Consulting Engineers</t>
  </si>
  <si>
    <t>KPFF</t>
  </si>
  <si>
    <t>KS Engineers</t>
  </si>
  <si>
    <t xml:space="preserve">LS Engineers </t>
  </si>
  <si>
    <t>M&amp;J Engineers</t>
  </si>
  <si>
    <t>MAKS Engineers</t>
  </si>
  <si>
    <t>Malick &amp; Scherer</t>
  </si>
  <si>
    <t>McCormick Taylor</t>
  </si>
  <si>
    <t>McLaren Engineering</t>
  </si>
  <si>
    <t>Michael Baker International</t>
  </si>
  <si>
    <t>Mott McDonald</t>
  </si>
  <si>
    <t>MP Engineering</t>
  </si>
  <si>
    <t>M-TEC Construction Services</t>
  </si>
  <si>
    <t>Naik Consulting</t>
  </si>
  <si>
    <t>NV5</t>
  </si>
  <si>
    <t>Omsum Engineering</t>
  </si>
  <si>
    <t>Oweis Engineering</t>
  </si>
  <si>
    <t>Pennoni Group</t>
  </si>
  <si>
    <t>Pickering Corts &amp; Summerson</t>
  </si>
  <si>
    <t>PKB Engineering</t>
  </si>
  <si>
    <t>Remington &amp; Vernick</t>
  </si>
  <si>
    <t>SJH Engineering</t>
  </si>
  <si>
    <t>Stantec Consulting</t>
  </si>
  <si>
    <t>STV Incorporated</t>
  </si>
  <si>
    <t>T &amp; M Associates</t>
  </si>
  <si>
    <t>T.Y. Lin International (w/ Sam Schwartz)</t>
  </si>
  <si>
    <t>Taylor Wiseman &amp; Taylor</t>
  </si>
  <si>
    <t>Techniquest</t>
  </si>
  <si>
    <t>Tectonic Engineering &amp; Surveying</t>
  </si>
  <si>
    <t>TranSystems</t>
  </si>
  <si>
    <t>Urban Engineers</t>
  </si>
  <si>
    <t>U &amp; S Engineering</t>
  </si>
  <si>
    <t>Van Cleef</t>
  </si>
  <si>
    <t xml:space="preserve">WSP USA </t>
  </si>
  <si>
    <t xml:space="preserve">pick from drop down (OR type in missing consultant) </t>
  </si>
  <si>
    <t>2025</t>
  </si>
  <si>
    <t xml:space="preserve">2.) Input your scores 1-5 in cells C14, C17, C20. The formula will automatically create the correct total score in L23. </t>
  </si>
  <si>
    <t>Please See Quick Tips Below:</t>
  </si>
  <si>
    <r>
      <t xml:space="preserve">3.) Please See below for </t>
    </r>
    <r>
      <rPr>
        <b/>
        <sz val="14"/>
        <rFont val="Arial"/>
        <family val="2"/>
      </rPr>
      <t>File naming format</t>
    </r>
    <r>
      <rPr>
        <sz val="14"/>
        <rFont val="Arial"/>
        <family val="2"/>
      </rPr>
      <t xml:space="preserve">: </t>
    </r>
  </si>
  <si>
    <t>↓↓↓↓↓↓↓↓↓↓↓↓↓↓↓↓↓↓↓↓</t>
  </si>
  <si>
    <t>Consultant name_Agreement #_Proj. Description_Task Order # if applicable</t>
  </si>
  <si>
    <r>
      <t>1.) Use Spell Check under Review</t>
    </r>
    <r>
      <rPr>
        <sz val="14"/>
        <rFont val="Aptos Narrow"/>
        <family val="2"/>
      </rPr>
      <t>→</t>
    </r>
    <r>
      <rPr>
        <sz val="14"/>
        <rFont val="Arial"/>
        <family val="2"/>
      </rPr>
      <t xml:space="preserve">Spelling or F7
</t>
    </r>
  </si>
  <si>
    <t>Advantage Engineering Associates_2014PM987M_ADA Central Contract 3</t>
  </si>
  <si>
    <t>Michael Baker International_2019MES223C_Immediate Response Engineering Services_TO 1</t>
  </si>
  <si>
    <t>GFT Infrastructure Inc.</t>
  </si>
  <si>
    <t xml:space="preserve">WSP USA Solutions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</si>
</sst>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System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</font>
    <font>
      <b/>
      <sz val="14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4"/>
      <name val="Script MT Bold"/>
      <family val="4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24"/>
      <name val="Arial"/>
      <family val="2"/>
    </font>
    <font>
      <sz val="14"/>
      <name val="Aptos Narrow"/>
      <family val="2"/>
    </font>
    <font>
      <sz val="24"/>
      <name val="Aptos Narrow"/>
      <family val="2"/>
    </font>
    <font>
      <u/>
      <sz val="2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" fontId="0" fillId="0" borderId="1" xfId="0" applyNumberFormat="1" applyBorder="1"/>
    <xf numFmtId="2" fontId="0" fillId="0" borderId="0" xfId="0" applyNumberFormat="1"/>
    <xf numFmtId="0" fontId="10" fillId="0" borderId="0" xfId="0" applyFont="1"/>
    <xf numFmtId="3" fontId="9" fillId="2" borderId="1" xfId="0" applyNumberFormat="1" applyFont="1" applyFill="1" applyBorder="1"/>
    <xf numFmtId="0" fontId="1" fillId="0" borderId="0" xfId="0" applyFont="1"/>
    <xf numFmtId="0" fontId="0" fillId="0" borderId="0" xfId="0" applyAlignment="1">
      <alignment vertical="center"/>
    </xf>
    <xf numFmtId="0" fontId="12" fillId="0" borderId="1" xfId="0" applyFont="1" applyBorder="1"/>
    <xf numFmtId="49" fontId="8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left" wrapText="1"/>
    </xf>
    <xf numFmtId="164" fontId="6" fillId="4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9" fontId="14" fillId="0" borderId="1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9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23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 readingOrder="1"/>
    </xf>
    <xf numFmtId="0" fontId="17" fillId="0" borderId="4" xfId="0" applyFont="1" applyBorder="1" applyAlignment="1">
      <alignment horizontal="center" vertical="center" readingOrder="1"/>
    </xf>
    <xf numFmtId="0" fontId="1" fillId="3" borderId="1" xfId="0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6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8"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ont>
        <condense val="0"/>
        <extend val="0"/>
        <color indexed="8"/>
      </font>
      <fill>
        <patternFill patternType="none">
          <bgColor indexed="65"/>
        </patternFill>
      </fill>
      <border>
        <left/>
        <right/>
        <top/>
        <bottom style="thin">
          <color indexed="64"/>
        </bottom>
      </border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8"/>
  <sheetViews>
    <sheetView tabSelected="1" zoomScale="85" zoomScaleNormal="85" zoomScalePageLayoutView="90" workbookViewId="0">
      <selection activeCell="O10" sqref="O10"/>
    </sheetView>
  </sheetViews>
  <sheetFormatPr defaultColWidth="9.28515625" defaultRowHeight="18" customHeight="1" x14ac:dyDescent="0.2"/>
  <cols>
    <col min="1" max="1" width="12.7109375" style="1" customWidth="1"/>
    <col min="2" max="2" width="12.7109375" style="2" customWidth="1"/>
    <col min="3" max="5" width="8.7109375" customWidth="1"/>
    <col min="6" max="6" width="10" customWidth="1"/>
    <col min="7" max="9" width="8.7109375" customWidth="1"/>
    <col min="10" max="10" width="6.7109375" customWidth="1"/>
    <col min="11" max="11" width="9.7109375" customWidth="1"/>
    <col min="12" max="12" width="11.7109375" customWidth="1"/>
    <col min="13" max="19" width="8.7109375" customWidth="1"/>
    <col min="31" max="31" width="39.85546875" customWidth="1"/>
  </cols>
  <sheetData>
    <row r="1" spans="1:31" ht="68.25" customHeight="1" x14ac:dyDescent="0.2">
      <c r="A1" s="46" t="s">
        <v>43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T1" s="37" t="s">
        <v>126</v>
      </c>
      <c r="U1" s="38"/>
      <c r="V1" s="38"/>
      <c r="W1" s="38"/>
      <c r="X1" s="38"/>
      <c r="Y1" s="38"/>
      <c r="Z1" s="38"/>
      <c r="AA1" s="38"/>
      <c r="AB1" s="38"/>
      <c r="AC1" s="38"/>
      <c r="AD1" s="38"/>
      <c r="AE1" s="39"/>
    </row>
    <row r="2" spans="1:31" ht="48" customHeight="1" x14ac:dyDescent="0.25">
      <c r="A2" s="63" t="s">
        <v>20</v>
      </c>
      <c r="B2" s="63"/>
      <c r="C2" s="64" t="s">
        <v>49</v>
      </c>
      <c r="D2" s="64"/>
      <c r="E2" s="64"/>
      <c r="F2" s="64"/>
      <c r="G2" s="64"/>
      <c r="H2" s="64"/>
      <c r="I2" s="64"/>
      <c r="J2" s="64"/>
      <c r="K2" s="64"/>
      <c r="L2" s="64"/>
      <c r="T2" s="34" t="s">
        <v>130</v>
      </c>
      <c r="U2" s="35"/>
      <c r="V2" s="35"/>
      <c r="W2" s="35"/>
      <c r="X2" s="35"/>
      <c r="Y2" s="35"/>
      <c r="Z2" s="35"/>
      <c r="AA2" s="35"/>
      <c r="AB2" s="35"/>
      <c r="AC2" s="35"/>
      <c r="AD2" s="35"/>
      <c r="AE2" s="36"/>
    </row>
    <row r="3" spans="1:31" ht="30" customHeight="1" x14ac:dyDescent="0.2">
      <c r="A3" s="58" t="s">
        <v>36</v>
      </c>
      <c r="B3" s="58"/>
      <c r="C3" s="59" t="s">
        <v>42</v>
      </c>
      <c r="D3" s="59"/>
      <c r="E3" s="59"/>
      <c r="F3" s="59"/>
      <c r="G3" s="59"/>
      <c r="H3" s="59"/>
      <c r="I3" s="59"/>
      <c r="J3" s="59"/>
      <c r="K3" s="59"/>
      <c r="L3" s="59"/>
      <c r="T3" s="40" t="s">
        <v>125</v>
      </c>
      <c r="U3" s="41"/>
      <c r="V3" s="41"/>
      <c r="W3" s="41"/>
      <c r="X3" s="41"/>
      <c r="Y3" s="41"/>
      <c r="Z3" s="41"/>
      <c r="AA3" s="41"/>
      <c r="AB3" s="41"/>
      <c r="AC3" s="41"/>
      <c r="AD3" s="41"/>
      <c r="AE3" s="42"/>
    </row>
    <row r="4" spans="1:31" ht="30" customHeight="1" x14ac:dyDescent="0.2">
      <c r="A4" s="60" t="s">
        <v>21</v>
      </c>
      <c r="B4" s="60"/>
      <c r="C4" s="65" t="s">
        <v>123</v>
      </c>
      <c r="D4" s="65"/>
      <c r="E4" s="65"/>
      <c r="F4" s="65"/>
      <c r="G4" s="65"/>
      <c r="H4" s="65"/>
      <c r="I4" s="65"/>
      <c r="J4" s="65"/>
      <c r="K4" s="65"/>
      <c r="L4" s="65"/>
      <c r="T4" s="40" t="s">
        <v>127</v>
      </c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 ht="30" customHeight="1" x14ac:dyDescent="0.25">
      <c r="A5" s="60" t="s">
        <v>37</v>
      </c>
      <c r="B5" s="60"/>
      <c r="C5" s="56"/>
      <c r="D5" s="57"/>
      <c r="E5" s="57"/>
      <c r="F5" s="57"/>
      <c r="G5" s="57"/>
      <c r="H5" s="57"/>
      <c r="I5" s="57"/>
      <c r="J5" s="57"/>
      <c r="K5" s="57"/>
      <c r="L5" s="57"/>
      <c r="T5" s="43" t="s">
        <v>129</v>
      </c>
      <c r="U5" s="44"/>
      <c r="V5" s="44"/>
      <c r="W5" s="44"/>
      <c r="X5" s="44"/>
      <c r="Y5" s="44"/>
      <c r="Z5" s="44"/>
      <c r="AA5" s="44"/>
      <c r="AB5" s="44"/>
      <c r="AC5" s="44"/>
      <c r="AD5" s="44"/>
      <c r="AE5" s="45"/>
    </row>
    <row r="6" spans="1:31" ht="30" customHeight="1" x14ac:dyDescent="0.5">
      <c r="A6" s="61" t="s">
        <v>29</v>
      </c>
      <c r="B6" s="62"/>
      <c r="C6" s="48"/>
      <c r="D6" s="49"/>
      <c r="E6" s="49"/>
      <c r="F6" s="50"/>
      <c r="G6" s="15" t="s">
        <v>17</v>
      </c>
      <c r="H6" s="18" t="s">
        <v>54</v>
      </c>
      <c r="I6" s="14" t="s">
        <v>18</v>
      </c>
      <c r="J6" s="22" t="s">
        <v>124</v>
      </c>
      <c r="K6" s="14" t="s">
        <v>22</v>
      </c>
      <c r="L6" s="21">
        <v>35</v>
      </c>
      <c r="T6" s="31" t="s">
        <v>128</v>
      </c>
      <c r="U6" s="32"/>
      <c r="V6" s="32"/>
      <c r="W6" s="32"/>
      <c r="X6" s="32"/>
      <c r="Y6" s="32"/>
      <c r="Z6" s="32"/>
      <c r="AA6" s="32"/>
      <c r="AB6" s="32"/>
      <c r="AC6" s="32"/>
      <c r="AD6" s="32"/>
      <c r="AE6" s="33"/>
    </row>
    <row r="7" spans="1:31" ht="30" customHeight="1" x14ac:dyDescent="0.2">
      <c r="A7" s="60" t="s">
        <v>27</v>
      </c>
      <c r="B7" s="60"/>
      <c r="C7" s="59" t="s">
        <v>42</v>
      </c>
      <c r="D7" s="59"/>
      <c r="E7" s="59"/>
      <c r="F7" s="59"/>
      <c r="G7" s="59"/>
      <c r="H7" s="59"/>
      <c r="I7" s="59"/>
      <c r="J7" s="59"/>
      <c r="K7" s="59"/>
      <c r="L7" s="59"/>
      <c r="T7" s="25" t="s">
        <v>131</v>
      </c>
      <c r="U7" s="26"/>
      <c r="V7" s="26"/>
      <c r="W7" s="26"/>
      <c r="X7" s="26"/>
      <c r="Y7" s="26"/>
      <c r="Z7" s="26"/>
      <c r="AA7" s="26"/>
      <c r="AB7" s="26"/>
      <c r="AC7" s="26"/>
      <c r="AD7" s="26"/>
      <c r="AE7" s="27"/>
    </row>
    <row r="8" spans="1:31" ht="30" customHeight="1" x14ac:dyDescent="0.25">
      <c r="A8" s="58" t="s">
        <v>25</v>
      </c>
      <c r="B8" s="58"/>
      <c r="C8" s="51"/>
      <c r="D8" s="51"/>
      <c r="E8" s="51"/>
      <c r="F8" s="51"/>
      <c r="G8" s="51"/>
      <c r="H8" s="52"/>
      <c r="I8" s="53"/>
      <c r="J8" s="53"/>
      <c r="K8" s="53"/>
      <c r="L8" s="54"/>
      <c r="T8" s="28" t="s">
        <v>132</v>
      </c>
      <c r="U8" s="29"/>
      <c r="V8" s="29"/>
      <c r="W8" s="29"/>
      <c r="X8" s="29"/>
      <c r="Y8" s="29"/>
      <c r="Z8" s="29"/>
      <c r="AA8" s="29"/>
      <c r="AB8" s="29"/>
      <c r="AC8" s="29"/>
      <c r="AD8" s="29"/>
      <c r="AE8" s="30"/>
    </row>
    <row r="9" spans="1:31" ht="19.5" customHeight="1" x14ac:dyDescent="0.2">
      <c r="A9" s="58"/>
      <c r="B9" s="58"/>
      <c r="C9" s="55" t="s">
        <v>48</v>
      </c>
      <c r="D9" s="55"/>
      <c r="E9" s="55"/>
      <c r="F9" s="55"/>
      <c r="G9" s="55"/>
      <c r="H9" s="55" t="s">
        <v>55</v>
      </c>
      <c r="I9" s="55"/>
      <c r="J9" s="55"/>
      <c r="K9" s="55"/>
      <c r="L9" s="55"/>
    </row>
    <row r="10" spans="1:31" ht="30" customHeight="1" x14ac:dyDescent="0.2">
      <c r="A10" s="58" t="s">
        <v>39</v>
      </c>
      <c r="B10" s="58"/>
      <c r="C10" s="51"/>
      <c r="D10" s="51"/>
      <c r="E10" s="51"/>
      <c r="F10" s="51"/>
      <c r="G10" s="51"/>
      <c r="H10" s="74"/>
      <c r="I10" s="74"/>
      <c r="J10" s="74"/>
      <c r="K10" s="74"/>
      <c r="L10" s="74"/>
    </row>
    <row r="11" spans="1:31" ht="19.5" customHeight="1" x14ac:dyDescent="0.2">
      <c r="A11" s="58"/>
      <c r="B11" s="58"/>
      <c r="C11" s="55" t="s">
        <v>48</v>
      </c>
      <c r="D11" s="55"/>
      <c r="E11" s="55"/>
      <c r="F11" s="55"/>
      <c r="G11" s="55"/>
      <c r="H11" s="55" t="s">
        <v>55</v>
      </c>
      <c r="I11" s="55"/>
      <c r="J11" s="55"/>
      <c r="K11" s="55"/>
      <c r="L11" s="55"/>
    </row>
    <row r="12" spans="1:31" ht="24" customHeight="1" x14ac:dyDescent="0.2">
      <c r="A12" s="58" t="s">
        <v>50</v>
      </c>
      <c r="B12" s="58"/>
      <c r="C12" s="68" t="s">
        <v>42</v>
      </c>
      <c r="D12" s="68"/>
      <c r="E12" s="68"/>
      <c r="F12" s="68"/>
      <c r="G12" s="68"/>
      <c r="H12" s="80" t="s">
        <v>3</v>
      </c>
      <c r="I12" s="80"/>
      <c r="J12" s="80"/>
      <c r="K12" s="68" t="s">
        <v>42</v>
      </c>
      <c r="L12" s="68"/>
    </row>
    <row r="13" spans="1:31" ht="33.75" customHeight="1" x14ac:dyDescent="0.2">
      <c r="A13" s="73" t="s">
        <v>44</v>
      </c>
      <c r="B13" s="73"/>
      <c r="C13" s="73"/>
      <c r="D13" s="73"/>
      <c r="E13" s="73" t="s">
        <v>45</v>
      </c>
      <c r="F13" s="73"/>
      <c r="G13" s="73"/>
      <c r="H13" s="73"/>
      <c r="I13" s="73"/>
      <c r="J13" s="73"/>
      <c r="K13" s="73"/>
      <c r="L13" s="73"/>
    </row>
    <row r="14" spans="1:31" ht="24.95" customHeight="1" x14ac:dyDescent="0.2">
      <c r="A14" s="69" t="s">
        <v>0</v>
      </c>
      <c r="B14" s="70"/>
      <c r="C14" s="17">
        <v>0</v>
      </c>
      <c r="D14" s="19">
        <f>IF(formulas!$A$19=0.1,0.3,0)</f>
        <v>0</v>
      </c>
      <c r="E14" s="23">
        <f>IF(formulas!$A$19=1,0.3,0)</f>
        <v>0</v>
      </c>
      <c r="F14" s="19">
        <f>IF(formulas!$A$19=10,0,0)</f>
        <v>0</v>
      </c>
      <c r="G14" s="23">
        <f>IF(formulas!$A$19=100,0.2,0)</f>
        <v>0</v>
      </c>
      <c r="H14" s="19">
        <f>IF(formulas!$A$19=1000,0,0)</f>
        <v>0</v>
      </c>
      <c r="I14" s="19">
        <f>IF(formulas!$A$19=10000,0.2,0)</f>
        <v>0</v>
      </c>
      <c r="J14" s="19">
        <f>IF(formulas!$A$19=100000,0.3,0)</f>
        <v>0</v>
      </c>
      <c r="K14" s="19">
        <f>IF(formulas!$A$19=1000000,0.2,0)</f>
        <v>0</v>
      </c>
      <c r="L14" s="20">
        <f>formulas!I22</f>
        <v>0</v>
      </c>
    </row>
    <row r="15" spans="1:31" s="12" customFormat="1" ht="15" customHeight="1" x14ac:dyDescent="0.2">
      <c r="A15" s="71" t="s">
        <v>13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</row>
    <row r="16" spans="1:31" ht="60" customHeight="1" x14ac:dyDescent="0.2">
      <c r="A16" s="75"/>
      <c r="B16" s="75"/>
      <c r="C16" s="75"/>
      <c r="D16" s="75"/>
      <c r="E16" s="76"/>
      <c r="F16" s="76"/>
      <c r="G16" s="76"/>
      <c r="H16" s="76"/>
      <c r="I16" s="76"/>
      <c r="J16" s="76"/>
      <c r="K16" s="77"/>
      <c r="L16" s="77"/>
    </row>
    <row r="17" spans="1:12" ht="24.95" customHeight="1" x14ac:dyDescent="0.2">
      <c r="A17" s="69" t="s">
        <v>1</v>
      </c>
      <c r="B17" s="69"/>
      <c r="C17" s="17">
        <v>0</v>
      </c>
      <c r="D17" s="19">
        <f>IF(formulas!$A$19=0.1,0.5,0)</f>
        <v>0</v>
      </c>
      <c r="E17" s="23">
        <f>IF(formulas!$A$19=1,0.4,0)</f>
        <v>0</v>
      </c>
      <c r="F17" s="19">
        <f>IF(formulas!$A$19=10,0.9,0)</f>
        <v>0</v>
      </c>
      <c r="G17" s="23">
        <f>IF(formulas!$A$19=100,0.6,0)</f>
        <v>0</v>
      </c>
      <c r="H17" s="23">
        <f>IF(formulas!$A$19=1000,1,0)</f>
        <v>0</v>
      </c>
      <c r="I17" s="19">
        <f>IF(formulas!$A$19=10000,0.6,0)</f>
        <v>0</v>
      </c>
      <c r="J17" s="19">
        <f>IF(formulas!$A$19=100000,0.4,0)</f>
        <v>0</v>
      </c>
      <c r="K17" s="19">
        <f>IF(formulas!$A$19=1000000,0.6,0)</f>
        <v>0</v>
      </c>
      <c r="L17" s="20">
        <f>formulas!I25</f>
        <v>0</v>
      </c>
    </row>
    <row r="18" spans="1:12" s="12" customFormat="1" ht="15" customHeight="1" x14ac:dyDescent="0.2">
      <c r="A18" s="71" t="s">
        <v>14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</row>
    <row r="19" spans="1:12" ht="60" customHeight="1" x14ac:dyDescent="0.2">
      <c r="A19" s="75"/>
      <c r="B19" s="75"/>
      <c r="C19" s="75"/>
      <c r="D19" s="75"/>
      <c r="E19" s="76"/>
      <c r="F19" s="76"/>
      <c r="G19" s="76"/>
      <c r="H19" s="76"/>
      <c r="I19" s="76"/>
      <c r="J19" s="76"/>
      <c r="K19" s="77"/>
      <c r="L19" s="77"/>
    </row>
    <row r="20" spans="1:12" ht="24.95" customHeight="1" x14ac:dyDescent="0.2">
      <c r="A20" s="78" t="s">
        <v>2</v>
      </c>
      <c r="B20" s="79"/>
      <c r="C20" s="17">
        <v>0</v>
      </c>
      <c r="D20" s="19">
        <f>IF(formulas!$A$19=0.1,0.2,0)</f>
        <v>0</v>
      </c>
      <c r="E20" s="23">
        <f>IF(formulas!$A$19=1,0.3,0)</f>
        <v>0</v>
      </c>
      <c r="F20" s="19">
        <f>IF(formulas!$A$19=10,0.1,0)</f>
        <v>0</v>
      </c>
      <c r="G20" s="23">
        <f>IF(formulas!$A$19=100,0.2,0)</f>
        <v>0</v>
      </c>
      <c r="H20" s="19">
        <f>IF(formulas!$A$19=1000,0,0)</f>
        <v>0</v>
      </c>
      <c r="I20" s="19">
        <f>IF(formulas!$A$19=10000,0.2,0)</f>
        <v>0</v>
      </c>
      <c r="J20" s="19">
        <f>IF(formulas!$A$19=100000,0.3,0)</f>
        <v>0</v>
      </c>
      <c r="K20" s="19">
        <f>IF(formulas!$A$19=1000000,0.2,0)</f>
        <v>0</v>
      </c>
      <c r="L20" s="20">
        <f>formulas!I28</f>
        <v>0</v>
      </c>
    </row>
    <row r="21" spans="1:12" s="12" customFormat="1" ht="1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1:12" ht="60" customHeight="1" x14ac:dyDescent="0.2">
      <c r="A22" s="75"/>
      <c r="B22" s="75"/>
      <c r="C22" s="75"/>
      <c r="D22" s="75"/>
      <c r="E22" s="76"/>
      <c r="F22" s="76"/>
      <c r="G22" s="76"/>
      <c r="H22" s="76"/>
      <c r="I22" s="76"/>
      <c r="J22" s="76"/>
      <c r="K22" s="77"/>
      <c r="L22" s="77"/>
    </row>
    <row r="23" spans="1:12" ht="29.25" customHeight="1" x14ac:dyDescent="0.2">
      <c r="A23" s="72" t="s">
        <v>46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24">
        <f>IF(K12="NR","NR",L14+L17+L20)</f>
        <v>0</v>
      </c>
    </row>
    <row r="24" spans="1:12" s="3" customFormat="1" ht="38.25" customHeight="1" x14ac:dyDescent="0.2">
      <c r="A24" s="66" t="s">
        <v>32</v>
      </c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8" spans="1:12" ht="18" customHeight="1" x14ac:dyDescent="0.2">
      <c r="D28" s="8"/>
    </row>
  </sheetData>
  <mergeCells count="49">
    <mergeCell ref="A19:L19"/>
    <mergeCell ref="A22:L22"/>
    <mergeCell ref="A20:B20"/>
    <mergeCell ref="A10:B11"/>
    <mergeCell ref="C11:G11"/>
    <mergeCell ref="H11:L11"/>
    <mergeCell ref="C12:G12"/>
    <mergeCell ref="H12:J12"/>
    <mergeCell ref="A16:L16"/>
    <mergeCell ref="A4:B4"/>
    <mergeCell ref="A24:B24"/>
    <mergeCell ref="C24:L24"/>
    <mergeCell ref="K12:L12"/>
    <mergeCell ref="A14:B14"/>
    <mergeCell ref="A12:B12"/>
    <mergeCell ref="A15:L15"/>
    <mergeCell ref="A17:B17"/>
    <mergeCell ref="A18:L18"/>
    <mergeCell ref="A21:L21"/>
    <mergeCell ref="A23:K23"/>
    <mergeCell ref="E13:L13"/>
    <mergeCell ref="A13:D13"/>
    <mergeCell ref="A8:B9"/>
    <mergeCell ref="C10:G10"/>
    <mergeCell ref="H10:L10"/>
    <mergeCell ref="A1:L1"/>
    <mergeCell ref="C6:F6"/>
    <mergeCell ref="C8:G8"/>
    <mergeCell ref="H8:L8"/>
    <mergeCell ref="C9:G9"/>
    <mergeCell ref="H9:L9"/>
    <mergeCell ref="C5:L5"/>
    <mergeCell ref="A3:B3"/>
    <mergeCell ref="C3:L3"/>
    <mergeCell ref="A5:B5"/>
    <mergeCell ref="C7:L7"/>
    <mergeCell ref="A7:B7"/>
    <mergeCell ref="A6:B6"/>
    <mergeCell ref="A2:B2"/>
    <mergeCell ref="C2:L2"/>
    <mergeCell ref="C4:L4"/>
    <mergeCell ref="T7:AE7"/>
    <mergeCell ref="T8:AE8"/>
    <mergeCell ref="T6:AE6"/>
    <mergeCell ref="T2:AE2"/>
    <mergeCell ref="T1:AE1"/>
    <mergeCell ref="T3:AE3"/>
    <mergeCell ref="T5:AE5"/>
    <mergeCell ref="T4:AE4"/>
  </mergeCells>
  <phoneticPr fontId="0" type="noConversion"/>
  <conditionalFormatting sqref="D14:L14 D17:L17 D20:L20">
    <cfRule type="cellIs" dxfId="17" priority="20" stopIfTrue="1" operator="greaterThan">
      <formula>0</formula>
    </cfRule>
  </conditionalFormatting>
  <conditionalFormatting sqref="E14">
    <cfRule type="cellIs" dxfId="16" priority="7" operator="equal">
      <formula>0.3</formula>
    </cfRule>
    <cfRule type="expression" dxfId="15" priority="18">
      <formula>A2&lt;&gt;$E$14</formula>
    </cfRule>
  </conditionalFormatting>
  <conditionalFormatting sqref="E17">
    <cfRule type="cellIs" dxfId="14" priority="6" operator="equal">
      <formula>0.4</formula>
    </cfRule>
    <cfRule type="expression" dxfId="13" priority="17">
      <formula>A2&lt;&gt;$E$14</formula>
    </cfRule>
  </conditionalFormatting>
  <conditionalFormatting sqref="E20">
    <cfRule type="cellIs" dxfId="12" priority="5" operator="equal">
      <formula>0.3</formula>
    </cfRule>
    <cfRule type="expression" dxfId="11" priority="16">
      <formula>A2&lt;&gt;$E$14</formula>
    </cfRule>
  </conditionalFormatting>
  <conditionalFormatting sqref="G14">
    <cfRule type="cellIs" dxfId="10" priority="4" operator="equal">
      <formula>0.2</formula>
    </cfRule>
    <cfRule type="expression" dxfId="9" priority="15">
      <formula>A2&lt;&gt;$E$14</formula>
    </cfRule>
  </conditionalFormatting>
  <conditionalFormatting sqref="G17">
    <cfRule type="cellIs" dxfId="8" priority="3" operator="equal">
      <formula>0.6</formula>
    </cfRule>
    <cfRule type="expression" dxfId="7" priority="14">
      <formula>A2&lt;&gt;$E$14</formula>
    </cfRule>
  </conditionalFormatting>
  <conditionalFormatting sqref="G20">
    <cfRule type="cellIs" dxfId="6" priority="2" operator="equal">
      <formula>0.2</formula>
    </cfRule>
    <cfRule type="expression" dxfId="5" priority="12">
      <formula>A2&lt;&gt;$E$14</formula>
    </cfRule>
  </conditionalFormatting>
  <conditionalFormatting sqref="H17">
    <cfRule type="cellIs" dxfId="4" priority="1" operator="equal">
      <formula>1</formula>
    </cfRule>
    <cfRule type="expression" dxfId="3" priority="11">
      <formula>A2&lt;&gt;$E$14</formula>
    </cfRule>
  </conditionalFormatting>
  <conditionalFormatting sqref="L14">
    <cfRule type="expression" dxfId="2" priority="9">
      <formula>A2&lt;&gt; $L$14</formula>
    </cfRule>
  </conditionalFormatting>
  <conditionalFormatting sqref="L17">
    <cfRule type="expression" dxfId="1" priority="10">
      <formula>A2&lt;&gt; $L$14</formula>
    </cfRule>
  </conditionalFormatting>
  <conditionalFormatting sqref="L20">
    <cfRule type="expression" dxfId="0" priority="8">
      <formula>A2&lt;&gt; $L$14</formula>
    </cfRule>
  </conditionalFormatting>
  <dataValidations count="7">
    <dataValidation type="list" allowBlank="1" showInputMessage="1" sqref="C7:L7" xr:uid="{1A6F115C-44F2-497F-887F-753446F62E9C}">
      <formula1>"CPM, LRCD, OPS, PLAN, PMGA, SPSCI, TOSS"</formula1>
    </dataValidation>
    <dataValidation type="decimal" allowBlank="1" showInputMessage="1" showErrorMessage="1" sqref="C14 C17 L20 C20 L17 L23 L14" xr:uid="{60956DA5-D254-4E09-9A82-EDAFFA22F1FF}">
      <formula1>0</formula1>
      <formula2>5</formula2>
    </dataValidation>
    <dataValidation type="whole" operator="equal" allowBlank="1" showInputMessage="1" showErrorMessage="1" sqref="H17" xr:uid="{BBF1A1D5-7028-415E-82B2-8293F7D3D072}">
      <formula1>100</formula1>
    </dataValidation>
    <dataValidation type="whole" operator="equal" allowBlank="1" showInputMessage="1" showErrorMessage="1" sqref="E20 E14" xr:uid="{BC0FBF89-529F-41E8-9624-7390218EB0F5}">
      <formula1>30</formula1>
    </dataValidation>
    <dataValidation type="whole" operator="equal" allowBlank="1" showInputMessage="1" showErrorMessage="1" sqref="E17" xr:uid="{620C7709-A8AE-43CE-A331-95391B81225A}">
      <formula1>40</formula1>
    </dataValidation>
    <dataValidation type="whole" operator="equal" allowBlank="1" showInputMessage="1" showErrorMessage="1" sqref="G14 G20" xr:uid="{2BC44DBD-084A-4DEE-AD6A-732A1275074A}">
      <formula1>20</formula1>
    </dataValidation>
    <dataValidation type="whole" operator="equal" allowBlank="1" showInputMessage="1" showErrorMessage="1" sqref="G17" xr:uid="{8A236ECE-78EE-49C4-9A53-37004F7F6DF1}">
      <formula1>60</formula1>
    </dataValidation>
  </dataValidations>
  <pageMargins left="0.5" right="0.25" top="0.5" bottom="0.5" header="0.75" footer="0.25"/>
  <pageSetup scale="86" orientation="portrait" r:id="rId1"/>
  <headerFooter alignWithMargins="0">
    <oddFooter>&amp;LPrepared by Professional Services
Design Rating Template&amp;R&amp;8 November 2025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formulas!$K$4:$K$8</xm:f>
          </x14:formula1>
          <xm:sqref>K12:L12</xm:sqref>
        </x14:dataValidation>
        <x14:dataValidation type="list" allowBlank="1" showInputMessage="1" showErrorMessage="1" xr:uid="{00000000-0002-0000-0000-000001000000}">
          <x14:formula1>
            <xm:f>formulas!$M$4:$M$7</xm:f>
          </x14:formula1>
          <xm:sqref>C12:G12</xm:sqref>
        </x14:dataValidation>
        <x14:dataValidation type="list" allowBlank="1" showInputMessage="1" showErrorMessage="1" xr:uid="{00000000-0002-0000-0000-000002000000}">
          <x14:formula1>
            <xm:f>formulas!$L$4:$L$8</xm:f>
          </x14:formula1>
          <xm:sqref>C3:L3</xm:sqref>
        </x14:dataValidation>
        <x14:dataValidation type="list" allowBlank="1" showInputMessage="1" xr:uid="{432526AF-1967-43C2-BDEE-C3BAB5C20195}">
          <x14:formula1>
            <xm:f>'consultant names'!$A$2:$A$69</xm:f>
          </x14:formula1>
          <xm:sqref>C4:L4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FE9C2-1B01-445E-88C9-B2C48C8C887F}">
  <dimension ref="A1:A69"/>
  <sheetViews>
    <sheetView topLeftCell="A47" workbookViewId="0">
      <selection activeCell="A69" sqref="A69"/>
    </sheetView>
  </sheetViews>
  <sheetFormatPr defaultRowHeight="12.75" x14ac:dyDescent="0.2"/>
  <cols>
    <col min="1" max="1" width="35.140625" bestFit="1" customWidth="1"/>
  </cols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  <row r="7" spans="1:1" x14ac:dyDescent="0.2">
      <c r="A7" t="s">
        <v>62</v>
      </c>
    </row>
    <row r="8" spans="1:1" x14ac:dyDescent="0.2">
      <c r="A8" t="s">
        <v>63</v>
      </c>
    </row>
    <row r="9" spans="1:1" x14ac:dyDescent="0.2">
      <c r="A9" t="s">
        <v>64</v>
      </c>
    </row>
    <row r="10" spans="1:1" x14ac:dyDescent="0.2">
      <c r="A10" t="s">
        <v>65</v>
      </c>
    </row>
    <row r="11" spans="1:1" x14ac:dyDescent="0.2">
      <c r="A11" t="s">
        <v>66</v>
      </c>
    </row>
    <row r="12" spans="1:1" x14ac:dyDescent="0.2">
      <c r="A12" t="s">
        <v>67</v>
      </c>
    </row>
    <row r="13" spans="1:1" x14ac:dyDescent="0.2">
      <c r="A13" t="s">
        <v>68</v>
      </c>
    </row>
    <row r="14" spans="1:1" x14ac:dyDescent="0.2">
      <c r="A14" t="s">
        <v>69</v>
      </c>
    </row>
    <row r="15" spans="1:1" x14ac:dyDescent="0.2">
      <c r="A15" t="s">
        <v>70</v>
      </c>
    </row>
    <row r="16" spans="1:1" x14ac:dyDescent="0.2">
      <c r="A16" t="s">
        <v>71</v>
      </c>
    </row>
    <row r="17" spans="1:1" x14ac:dyDescent="0.2">
      <c r="A17" t="s">
        <v>72</v>
      </c>
    </row>
    <row r="18" spans="1:1" x14ac:dyDescent="0.2">
      <c r="A18" t="s">
        <v>73</v>
      </c>
    </row>
    <row r="19" spans="1:1" x14ac:dyDescent="0.2">
      <c r="A19" t="s">
        <v>74</v>
      </c>
    </row>
    <row r="20" spans="1:1" x14ac:dyDescent="0.2">
      <c r="A20" t="s">
        <v>75</v>
      </c>
    </row>
    <row r="21" spans="1:1" x14ac:dyDescent="0.2">
      <c r="A21" t="s">
        <v>76</v>
      </c>
    </row>
    <row r="22" spans="1:1" x14ac:dyDescent="0.2">
      <c r="A22" t="s">
        <v>133</v>
      </c>
    </row>
    <row r="23" spans="1:1" x14ac:dyDescent="0.2">
      <c r="A23" t="s">
        <v>77</v>
      </c>
    </row>
    <row r="24" spans="1:1" x14ac:dyDescent="0.2">
      <c r="A24" t="s">
        <v>78</v>
      </c>
    </row>
    <row r="25" spans="1:1" x14ac:dyDescent="0.2">
      <c r="A25" t="s">
        <v>79</v>
      </c>
    </row>
    <row r="26" spans="1:1" x14ac:dyDescent="0.2">
      <c r="A26" t="s">
        <v>80</v>
      </c>
    </row>
    <row r="27" spans="1:1" x14ac:dyDescent="0.2">
      <c r="A27" t="s">
        <v>81</v>
      </c>
    </row>
    <row r="28" spans="1:1" x14ac:dyDescent="0.2">
      <c r="A28" t="s">
        <v>82</v>
      </c>
    </row>
    <row r="29" spans="1:1" x14ac:dyDescent="0.2">
      <c r="A29" t="s">
        <v>83</v>
      </c>
    </row>
    <row r="30" spans="1:1" x14ac:dyDescent="0.2">
      <c r="A30" t="s">
        <v>84</v>
      </c>
    </row>
    <row r="31" spans="1:1" x14ac:dyDescent="0.2">
      <c r="A31" t="s">
        <v>85</v>
      </c>
    </row>
    <row r="32" spans="1:1" x14ac:dyDescent="0.2">
      <c r="A32" t="s">
        <v>86</v>
      </c>
    </row>
    <row r="33" spans="1:1" x14ac:dyDescent="0.2">
      <c r="A33" t="s">
        <v>87</v>
      </c>
    </row>
    <row r="34" spans="1:1" x14ac:dyDescent="0.2">
      <c r="A34" t="s">
        <v>88</v>
      </c>
    </row>
    <row r="35" spans="1:1" x14ac:dyDescent="0.2">
      <c r="A35" t="s">
        <v>89</v>
      </c>
    </row>
    <row r="36" spans="1:1" x14ac:dyDescent="0.2">
      <c r="A36" t="s">
        <v>90</v>
      </c>
    </row>
    <row r="37" spans="1:1" x14ac:dyDescent="0.2">
      <c r="A37" t="s">
        <v>91</v>
      </c>
    </row>
    <row r="38" spans="1:1" x14ac:dyDescent="0.2">
      <c r="A38" t="s">
        <v>92</v>
      </c>
    </row>
    <row r="39" spans="1:1" x14ac:dyDescent="0.2">
      <c r="A39" t="s">
        <v>93</v>
      </c>
    </row>
    <row r="40" spans="1:1" x14ac:dyDescent="0.2">
      <c r="A40" t="s">
        <v>94</v>
      </c>
    </row>
    <row r="41" spans="1:1" x14ac:dyDescent="0.2">
      <c r="A41" t="s">
        <v>95</v>
      </c>
    </row>
    <row r="42" spans="1:1" x14ac:dyDescent="0.2">
      <c r="A42" t="s">
        <v>96</v>
      </c>
    </row>
    <row r="43" spans="1:1" x14ac:dyDescent="0.2">
      <c r="A43" t="s">
        <v>97</v>
      </c>
    </row>
    <row r="44" spans="1:1" x14ac:dyDescent="0.2">
      <c r="A44" t="s">
        <v>98</v>
      </c>
    </row>
    <row r="45" spans="1:1" x14ac:dyDescent="0.2">
      <c r="A45" t="s">
        <v>99</v>
      </c>
    </row>
    <row r="46" spans="1:1" x14ac:dyDescent="0.2">
      <c r="A46" t="s">
        <v>100</v>
      </c>
    </row>
    <row r="47" spans="1:1" x14ac:dyDescent="0.2">
      <c r="A47" t="s">
        <v>101</v>
      </c>
    </row>
    <row r="48" spans="1:1" x14ac:dyDescent="0.2">
      <c r="A48" t="s">
        <v>102</v>
      </c>
    </row>
    <row r="49" spans="1:1" x14ac:dyDescent="0.2">
      <c r="A49" t="s">
        <v>103</v>
      </c>
    </row>
    <row r="50" spans="1:1" x14ac:dyDescent="0.2">
      <c r="A50" t="s">
        <v>104</v>
      </c>
    </row>
    <row r="51" spans="1:1" x14ac:dyDescent="0.2">
      <c r="A51" t="s">
        <v>105</v>
      </c>
    </row>
    <row r="52" spans="1:1" x14ac:dyDescent="0.2">
      <c r="A52" t="s">
        <v>106</v>
      </c>
    </row>
    <row r="53" spans="1:1" x14ac:dyDescent="0.2">
      <c r="A53" t="s">
        <v>107</v>
      </c>
    </row>
    <row r="54" spans="1:1" x14ac:dyDescent="0.2">
      <c r="A54" t="s">
        <v>108</v>
      </c>
    </row>
    <row r="55" spans="1:1" x14ac:dyDescent="0.2">
      <c r="A55" t="s">
        <v>109</v>
      </c>
    </row>
    <row r="56" spans="1:1" x14ac:dyDescent="0.2">
      <c r="A56" t="s">
        <v>110</v>
      </c>
    </row>
    <row r="57" spans="1:1" x14ac:dyDescent="0.2">
      <c r="A57" t="s">
        <v>111</v>
      </c>
    </row>
    <row r="58" spans="1:1" x14ac:dyDescent="0.2">
      <c r="A58" t="s">
        <v>112</v>
      </c>
    </row>
    <row r="59" spans="1:1" x14ac:dyDescent="0.2">
      <c r="A59" t="s">
        <v>113</v>
      </c>
    </row>
    <row r="60" spans="1:1" x14ac:dyDescent="0.2">
      <c r="A60" t="s">
        <v>114</v>
      </c>
    </row>
    <row r="61" spans="1:1" x14ac:dyDescent="0.2">
      <c r="A61" t="s">
        <v>115</v>
      </c>
    </row>
    <row r="62" spans="1:1" x14ac:dyDescent="0.2">
      <c r="A62" t="s">
        <v>116</v>
      </c>
    </row>
    <row r="63" spans="1:1" x14ac:dyDescent="0.2">
      <c r="A63" t="s">
        <v>117</v>
      </c>
    </row>
    <row r="64" spans="1:1" x14ac:dyDescent="0.2">
      <c r="A64" t="s">
        <v>118</v>
      </c>
    </row>
    <row r="65" spans="1:1" x14ac:dyDescent="0.2">
      <c r="A65" t="s">
        <v>119</v>
      </c>
    </row>
    <row r="66" spans="1:1" x14ac:dyDescent="0.2">
      <c r="A66" t="s">
        <v>120</v>
      </c>
    </row>
    <row r="67" spans="1:1" x14ac:dyDescent="0.2">
      <c r="A67" t="s">
        <v>121</v>
      </c>
    </row>
    <row r="68" spans="1:1" x14ac:dyDescent="0.2">
      <c r="A68" t="s">
        <v>122</v>
      </c>
    </row>
    <row r="69" spans="1:1" x14ac:dyDescent="0.2">
      <c r="A69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workbookViewId="0">
      <selection activeCell="L8" sqref="L8"/>
    </sheetView>
  </sheetViews>
  <sheetFormatPr defaultRowHeight="12.75" x14ac:dyDescent="0.2"/>
  <cols>
    <col min="1" max="1" width="16.7109375" customWidth="1"/>
    <col min="2" max="2" width="16.42578125" customWidth="1"/>
    <col min="11" max="11" width="18.42578125" bestFit="1" customWidth="1"/>
    <col min="12" max="12" width="31.85546875" bestFit="1" customWidth="1"/>
    <col min="13" max="13" width="24.7109375" bestFit="1" customWidth="1"/>
  </cols>
  <sheetData>
    <row r="1" spans="1:13" x14ac:dyDescent="0.2">
      <c r="A1" s="4"/>
      <c r="B1" s="4"/>
      <c r="C1" s="4"/>
      <c r="D1" s="4"/>
      <c r="E1" s="4"/>
      <c r="F1" s="4"/>
      <c r="G1" s="4"/>
      <c r="H1" s="4"/>
      <c r="I1" s="4"/>
    </row>
    <row r="2" spans="1:13" x14ac:dyDescent="0.2">
      <c r="A2" s="4"/>
      <c r="B2" s="4"/>
      <c r="C2" s="4"/>
      <c r="D2" s="4"/>
      <c r="E2" s="4"/>
      <c r="F2" s="4"/>
      <c r="G2" s="4"/>
      <c r="H2" s="4"/>
      <c r="I2" s="4"/>
      <c r="M2" s="9"/>
    </row>
    <row r="3" spans="1:13" x14ac:dyDescent="0.2">
      <c r="A3" s="4" t="s">
        <v>5</v>
      </c>
      <c r="B3" s="4"/>
      <c r="C3" s="4"/>
      <c r="D3" s="4"/>
      <c r="E3" s="4" t="s">
        <v>19</v>
      </c>
      <c r="F3" s="4"/>
      <c r="G3" s="4"/>
      <c r="H3" s="4"/>
      <c r="I3" s="4"/>
      <c r="K3" s="1" t="s">
        <v>3</v>
      </c>
      <c r="L3" s="16" t="s">
        <v>16</v>
      </c>
      <c r="M3" s="1" t="s">
        <v>26</v>
      </c>
    </row>
    <row r="4" spans="1:13" x14ac:dyDescent="0.2">
      <c r="A4" s="5">
        <f>IF('CES rating form'!C12="Structural Evaluation",0.1,0)</f>
        <v>0</v>
      </c>
      <c r="B4" s="5"/>
      <c r="C4" s="5"/>
      <c r="D4" s="5"/>
      <c r="E4" s="5">
        <f>SUM(A4:C4)</f>
        <v>0</v>
      </c>
      <c r="F4" s="5"/>
      <c r="G4" s="5"/>
      <c r="H4" s="5"/>
      <c r="I4" s="4"/>
      <c r="K4" s="11" t="s">
        <v>42</v>
      </c>
      <c r="L4" s="11" t="s">
        <v>42</v>
      </c>
      <c r="M4" s="11" t="s">
        <v>42</v>
      </c>
    </row>
    <row r="5" spans="1:13" x14ac:dyDescent="0.2">
      <c r="A5" s="4" t="s">
        <v>4</v>
      </c>
      <c r="B5" s="4" t="s">
        <v>6</v>
      </c>
      <c r="C5" s="4"/>
      <c r="D5" s="4"/>
      <c r="E5" s="5" t="s">
        <v>7</v>
      </c>
      <c r="F5" s="4"/>
      <c r="G5" s="4"/>
      <c r="H5" s="4"/>
      <c r="I5" s="4"/>
      <c r="K5" s="11" t="s">
        <v>40</v>
      </c>
      <c r="L5" s="11" t="s">
        <v>51</v>
      </c>
      <c r="M5" s="11" t="s">
        <v>31</v>
      </c>
    </row>
    <row r="6" spans="1:13" x14ac:dyDescent="0.2">
      <c r="A6" s="5">
        <f>IF('CES rating form'!C12="DESIGN-Design Phase",1,0)</f>
        <v>0</v>
      </c>
      <c r="B6" s="5">
        <f>IF('CES rating form'!C12="Planning",1,0)</f>
        <v>0</v>
      </c>
      <c r="C6" s="5"/>
      <c r="D6" s="5"/>
      <c r="E6" s="5">
        <f>SUM(A6:C6)</f>
        <v>0</v>
      </c>
      <c r="F6" s="5"/>
      <c r="G6" s="5"/>
      <c r="H6" s="5"/>
      <c r="I6" s="4"/>
      <c r="K6" s="11" t="s">
        <v>41</v>
      </c>
      <c r="L6" s="11" t="s">
        <v>52</v>
      </c>
      <c r="M6" s="11" t="s">
        <v>35</v>
      </c>
    </row>
    <row r="7" spans="1:13" ht="25.5" x14ac:dyDescent="0.2">
      <c r="A7" s="6" t="s">
        <v>8</v>
      </c>
      <c r="B7" s="5" t="s">
        <v>28</v>
      </c>
      <c r="C7" s="5"/>
      <c r="D7" s="5"/>
      <c r="E7" s="5" t="s">
        <v>9</v>
      </c>
      <c r="F7" s="5"/>
      <c r="G7" s="5"/>
      <c r="H7" s="5"/>
      <c r="I7" s="4"/>
      <c r="K7" s="11" t="s">
        <v>15</v>
      </c>
      <c r="L7" s="11" t="s">
        <v>53</v>
      </c>
      <c r="M7" s="11" t="s">
        <v>34</v>
      </c>
    </row>
    <row r="8" spans="1:13" x14ac:dyDescent="0.2">
      <c r="A8" s="5">
        <f>IF('CES rating form'!C12="Construction Inspection",10,0)</f>
        <v>0</v>
      </c>
      <c r="B8" s="5">
        <f>IF('CES rating form'!C12="ENVIRONMENTAL - Asbestos",10,0)</f>
        <v>0</v>
      </c>
      <c r="C8" s="5"/>
      <c r="D8" s="5"/>
      <c r="E8" s="5">
        <f>SUM(A8:C8)</f>
        <v>0</v>
      </c>
      <c r="F8" s="5"/>
      <c r="G8" s="5"/>
      <c r="H8" s="5"/>
      <c r="I8" s="4"/>
      <c r="K8" s="11" t="s">
        <v>30</v>
      </c>
      <c r="L8" s="11" t="s">
        <v>38</v>
      </c>
    </row>
    <row r="9" spans="1:13" ht="25.5" x14ac:dyDescent="0.2">
      <c r="A9" s="6" t="s">
        <v>10</v>
      </c>
      <c r="B9" s="13"/>
      <c r="C9" s="13"/>
      <c r="D9" s="13"/>
      <c r="E9" s="13" t="s">
        <v>24</v>
      </c>
      <c r="F9" s="5"/>
      <c r="G9" s="5"/>
      <c r="H9" s="5"/>
      <c r="I9" s="4"/>
      <c r="K9" s="11"/>
      <c r="L9" s="11"/>
    </row>
    <row r="10" spans="1:13" x14ac:dyDescent="0.2">
      <c r="A10" s="5">
        <f>IF('CES rating form'!C12="DESIGN-Construction Phase",100,0)</f>
        <v>0</v>
      </c>
      <c r="B10" s="5"/>
      <c r="C10" s="5"/>
      <c r="D10" s="5"/>
      <c r="E10" s="5">
        <f>SUM(A10:C10)</f>
        <v>0</v>
      </c>
      <c r="F10" s="5"/>
      <c r="G10" s="5"/>
      <c r="H10" s="5"/>
      <c r="I10" s="4"/>
      <c r="K10" s="11"/>
      <c r="L10" s="11"/>
    </row>
    <row r="11" spans="1:13" x14ac:dyDescent="0.2">
      <c r="A11" s="5" t="s">
        <v>11</v>
      </c>
      <c r="B11" s="5"/>
      <c r="C11" s="5"/>
      <c r="D11" s="5"/>
      <c r="E11" s="5" t="s">
        <v>12</v>
      </c>
      <c r="F11" s="5"/>
      <c r="G11" s="5"/>
      <c r="H11" s="5"/>
      <c r="I11" s="4"/>
    </row>
    <row r="12" spans="1:13" x14ac:dyDescent="0.2">
      <c r="A12" s="5">
        <f>IF('CES rating form'!C12="Overall Quality-Final",1000,0)</f>
        <v>0</v>
      </c>
      <c r="B12" s="5"/>
      <c r="C12" s="5"/>
      <c r="D12" s="5"/>
      <c r="E12" s="5">
        <f>SUM(A12:C12)</f>
        <v>0</v>
      </c>
      <c r="F12" s="5"/>
      <c r="G12" s="5"/>
      <c r="H12" s="5"/>
      <c r="I12" s="4"/>
    </row>
    <row r="13" spans="1:13" x14ac:dyDescent="0.2">
      <c r="A13" s="5" t="s">
        <v>23</v>
      </c>
      <c r="B13" s="5"/>
      <c r="C13" s="5"/>
      <c r="D13" s="5"/>
      <c r="E13" s="5" t="s">
        <v>24</v>
      </c>
      <c r="F13" s="5"/>
      <c r="G13" s="5"/>
      <c r="H13" s="5"/>
      <c r="I13" s="4"/>
    </row>
    <row r="14" spans="1:13" x14ac:dyDescent="0.2">
      <c r="A14" s="5">
        <f>IF('CES rating form'!C12="ENVIRONMENTAL",10000,0)</f>
        <v>0</v>
      </c>
      <c r="B14" s="5"/>
      <c r="C14" s="5"/>
      <c r="D14" s="5"/>
      <c r="E14" s="5">
        <f>SUM(A14:C14)</f>
        <v>0</v>
      </c>
      <c r="F14" s="5"/>
      <c r="G14" s="5"/>
      <c r="H14" s="5"/>
      <c r="I14" s="4"/>
    </row>
    <row r="15" spans="1:13" x14ac:dyDescent="0.2">
      <c r="A15" s="5" t="s">
        <v>33</v>
      </c>
      <c r="B15" s="5"/>
      <c r="C15" s="5"/>
      <c r="D15" s="5"/>
      <c r="E15" s="5" t="s">
        <v>7</v>
      </c>
      <c r="F15" s="5"/>
      <c r="G15" s="5"/>
      <c r="H15" s="5"/>
      <c r="I15" s="4"/>
    </row>
    <row r="16" spans="1:13" x14ac:dyDescent="0.2">
      <c r="A16" s="5">
        <f>IF('CES rating form'!C12="New DESIGN-Design Phase",100000,0)</f>
        <v>0</v>
      </c>
      <c r="B16" s="5"/>
      <c r="C16" s="5"/>
      <c r="D16" s="5"/>
      <c r="E16" s="5">
        <f>SUM(A16:C16)</f>
        <v>0</v>
      </c>
      <c r="F16" s="5"/>
      <c r="G16" s="5"/>
      <c r="H16" s="5"/>
      <c r="I16" s="4"/>
    </row>
    <row r="17" spans="1:9" x14ac:dyDescent="0.2">
      <c r="A17" s="5" t="s">
        <v>10</v>
      </c>
      <c r="B17" s="5"/>
      <c r="C17" s="5"/>
      <c r="D17" s="5"/>
      <c r="E17" s="5" t="s">
        <v>24</v>
      </c>
      <c r="F17" s="5"/>
      <c r="G17" s="5"/>
      <c r="H17" s="5"/>
      <c r="I17" s="4"/>
    </row>
    <row r="18" spans="1:9" ht="13.5" customHeight="1" x14ac:dyDescent="0.2">
      <c r="A18" s="5">
        <f>IF('CES rating form'!C12="New DESIGN-Construction Phase",1000000,0)</f>
        <v>0</v>
      </c>
      <c r="B18" s="5"/>
      <c r="C18" s="5"/>
      <c r="D18" s="5"/>
      <c r="E18" s="5">
        <f>SUM(A18:C18)</f>
        <v>0</v>
      </c>
      <c r="F18" s="5"/>
      <c r="G18" s="5"/>
      <c r="H18" s="5"/>
      <c r="I18" s="4"/>
    </row>
    <row r="19" spans="1:9" x14ac:dyDescent="0.2">
      <c r="A19" s="10">
        <f>SUM(E4,E6,E8,E10,E12,E14,A16,A18)</f>
        <v>0</v>
      </c>
      <c r="B19" s="4"/>
      <c r="C19" s="4"/>
      <c r="D19" s="4"/>
      <c r="E19" s="4"/>
      <c r="F19" s="4"/>
      <c r="G19" s="4"/>
      <c r="H19" s="4"/>
      <c r="I19" s="4"/>
    </row>
    <row r="20" spans="1:9" x14ac:dyDescent="0.2">
      <c r="A20" s="4"/>
      <c r="B20" s="4"/>
      <c r="C20" s="4"/>
      <c r="D20" s="4"/>
      <c r="E20" s="4"/>
      <c r="F20" s="4"/>
      <c r="G20" s="4"/>
      <c r="H20" s="4"/>
      <c r="I20" s="4"/>
    </row>
    <row r="21" spans="1:9" x14ac:dyDescent="0.2">
      <c r="A21" s="4"/>
      <c r="B21" s="4"/>
      <c r="C21" s="4"/>
      <c r="D21" s="4"/>
      <c r="E21" s="4"/>
      <c r="F21" s="4"/>
      <c r="G21" s="4"/>
      <c r="H21" s="4"/>
      <c r="I21" s="4"/>
    </row>
    <row r="22" spans="1:9" x14ac:dyDescent="0.2">
      <c r="A22" s="7">
        <f>'CES rating form'!C14*'CES rating form'!D14</f>
        <v>0</v>
      </c>
      <c r="B22" s="7">
        <f>'CES rating form'!C14*'CES rating form'!E14</f>
        <v>0</v>
      </c>
      <c r="C22" s="7">
        <f>'CES rating form'!C14*'CES rating form'!F14</f>
        <v>0</v>
      </c>
      <c r="D22" s="7">
        <f>'CES rating form'!C14*'CES rating form'!G14</f>
        <v>0</v>
      </c>
      <c r="E22" s="7">
        <f>'CES rating form'!C14*'CES rating form'!H14</f>
        <v>0</v>
      </c>
      <c r="F22" s="7">
        <f>'CES rating form'!C14*'CES rating form'!I14</f>
        <v>0</v>
      </c>
      <c r="G22" s="7">
        <f>'CES rating form'!C14*'CES rating form'!J14</f>
        <v>0</v>
      </c>
      <c r="H22" s="7">
        <f>'CES rating form'!C14*'CES rating form'!K14</f>
        <v>0</v>
      </c>
      <c r="I22" s="7">
        <f>SUM(A22:H22)</f>
        <v>0</v>
      </c>
    </row>
    <row r="23" spans="1:9" x14ac:dyDescent="0.2">
      <c r="A23" s="7"/>
      <c r="B23" s="7"/>
      <c r="C23" s="7"/>
      <c r="D23" s="7"/>
      <c r="E23" s="7"/>
      <c r="F23" s="7"/>
      <c r="G23" s="7"/>
      <c r="H23" s="7"/>
      <c r="I23" s="7"/>
    </row>
    <row r="24" spans="1:9" x14ac:dyDescent="0.2">
      <c r="A24" s="7"/>
      <c r="B24" s="7"/>
      <c r="C24" s="7"/>
      <c r="D24" s="7"/>
      <c r="E24" s="7"/>
      <c r="F24" s="7"/>
      <c r="G24" s="7"/>
      <c r="H24" s="7"/>
      <c r="I24" s="7"/>
    </row>
    <row r="25" spans="1:9" x14ac:dyDescent="0.2">
      <c r="A25" s="7">
        <f>'CES rating form'!C17*'CES rating form'!D17</f>
        <v>0</v>
      </c>
      <c r="B25" s="7">
        <f>'CES rating form'!C17*'CES rating form'!E17</f>
        <v>0</v>
      </c>
      <c r="C25" s="7">
        <f>'CES rating form'!C17*'CES rating form'!F17</f>
        <v>0</v>
      </c>
      <c r="D25" s="7">
        <f>'CES rating form'!C17*'CES rating form'!G17</f>
        <v>0</v>
      </c>
      <c r="E25" s="7">
        <f>'CES rating form'!C17*'CES rating form'!H17</f>
        <v>0</v>
      </c>
      <c r="F25" s="7">
        <f>'CES rating form'!C17*'CES rating form'!I17</f>
        <v>0</v>
      </c>
      <c r="G25" s="7">
        <f>'CES rating form'!C17*'CES rating form'!J17</f>
        <v>0</v>
      </c>
      <c r="H25" s="7">
        <f>'CES rating form'!C17*'CES rating form'!K17</f>
        <v>0</v>
      </c>
      <c r="I25" s="7">
        <f>SUM(A25:H25)</f>
        <v>0</v>
      </c>
    </row>
    <row r="26" spans="1:9" x14ac:dyDescent="0.2">
      <c r="A26" s="7"/>
      <c r="B26" s="7"/>
      <c r="C26" s="7"/>
      <c r="D26" s="7"/>
      <c r="E26" s="7"/>
      <c r="F26" s="7"/>
      <c r="G26" s="7"/>
      <c r="H26" s="7"/>
      <c r="I26" s="7"/>
    </row>
    <row r="27" spans="1:9" x14ac:dyDescent="0.2">
      <c r="A27" s="7"/>
      <c r="B27" s="7"/>
      <c r="C27" s="7"/>
      <c r="D27" s="7"/>
      <c r="E27" s="7"/>
      <c r="F27" s="7"/>
      <c r="G27" s="7"/>
      <c r="H27" s="7"/>
      <c r="I27" s="7"/>
    </row>
    <row r="28" spans="1:9" x14ac:dyDescent="0.2">
      <c r="A28" s="7">
        <f>'CES rating form'!C20*'CES rating form'!D20</f>
        <v>0</v>
      </c>
      <c r="B28" s="7">
        <f>'CES rating form'!C20*'CES rating form'!E20</f>
        <v>0</v>
      </c>
      <c r="C28" s="7">
        <f>'CES rating form'!C20*'CES rating form'!F20</f>
        <v>0</v>
      </c>
      <c r="D28" s="7">
        <f>'CES rating form'!C20*'CES rating form'!G20</f>
        <v>0</v>
      </c>
      <c r="E28" s="7">
        <f>'CES rating form'!C20*'CES rating form'!H20</f>
        <v>0</v>
      </c>
      <c r="F28" s="7">
        <f>'CES rating form'!C20*'CES rating form'!I20</f>
        <v>0</v>
      </c>
      <c r="G28" s="7">
        <f>'CES rating form'!C20*'CES rating form'!J20</f>
        <v>0</v>
      </c>
      <c r="H28" s="7">
        <f>'CES rating form'!C20*'CES rating form'!K20</f>
        <v>0</v>
      </c>
      <c r="I28" s="7">
        <f>SUM(A28:H28)</f>
        <v>0</v>
      </c>
    </row>
  </sheetData>
  <sheetProtection algorithmName="SHA-512" hashValue="nlG9yIlZ2/Z1PC7R+I1Ep76QssQtRPU6iWhADjbrKO3bIZoCVMfpgypi6NDPENS8JMrYBRTXNOEsOAbX0hmEKA==" saltValue="o4YzenngBFk5IcDwV/63JA==" spinCount="100000" sheet="1" objects="1" scenarios="1" selectLockedCells="1" selectUnlockedCells="1"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CES rating form</vt:lpstr>
      <vt:lpstr>consultant names</vt:lpstr>
      <vt:lpstr>formulas</vt:lpstr>
      <vt:lpstr>'CES rating form'!Print_Area</vt:lpstr>
    </vt:vector>
  </TitlesOfParts>
  <Company>NJDOT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TPWSIND</dc:creator>
  <cp:lastModifiedBy>Sides, Sean [NJDOT]</cp:lastModifiedBy>
  <cp:lastPrinted>2025-11-24T16:06:05Z</cp:lastPrinted>
  <dcterms:created xsi:type="dcterms:W3CDTF">2003-06-03T14:32:19Z</dcterms:created>
  <dcterms:modified xsi:type="dcterms:W3CDTF">2025-12-30T14:22:00Z</dcterms:modified>
</cp:coreProperties>
</file>